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9440" windowHeight="9975"/>
  </bookViews>
  <sheets>
    <sheet name="TOKAI 03" sheetId="9" r:id="rId1"/>
    <sheet name="HUNAM" sheetId="10" r:id="rId2"/>
    <sheet name="PV 60.000" sheetId="11" r:id="rId3"/>
    <sheet name="OSUNG 01" sheetId="13" r:id="rId4"/>
    <sheet name="TOKAI 04" sheetId="14" r:id="rId5"/>
    <sheet name="PV 122.600" sheetId="15" r:id="rId6"/>
    <sheet name="BAYON 01" sheetId="12" r:id="rId7"/>
    <sheet name="PV 189.000" sheetId="16" r:id="rId8"/>
  </sheets>
  <externalReferences>
    <externalReference r:id="rId9"/>
    <externalReference r:id="rId10"/>
    <externalReference r:id="rId11"/>
  </externalReferences>
  <definedNames>
    <definedName name="_Fill" localSheetId="3" hidden="1">#REF!</definedName>
    <definedName name="_Fill" localSheetId="5" hidden="1">#REF!</definedName>
    <definedName name="_Fill" localSheetId="7" hidden="1">#REF!</definedName>
    <definedName name="_Fill" localSheetId="0" hidden="1">#REF!</definedName>
    <definedName name="_Fill" localSheetId="4" hidden="1">#REF!</definedName>
    <definedName name="_Fill" hidden="1">#REF!</definedName>
    <definedName name="_xlnm.Print_Area" localSheetId="4">'TOKAI 04'!$A$39:$I$68</definedName>
    <definedName name="SNACK03" localSheetId="3" hidden="1">#REF!</definedName>
    <definedName name="SNACK03" localSheetId="5" hidden="1">#REF!</definedName>
    <definedName name="SNACK03" localSheetId="7" hidden="1">#REF!</definedName>
    <definedName name="SNACK03" localSheetId="4" hidden="1">#REF!</definedName>
    <definedName name="SNACK03" hidden="1">#REF!</definedName>
  </definedNames>
  <calcPr calcId="124519"/>
</workbook>
</file>

<file path=xl/calcChain.xml><?xml version="1.0" encoding="utf-8"?>
<calcChain xmlns="http://schemas.openxmlformats.org/spreadsheetml/2006/main">
  <c r="D14" i="9"/>
  <c r="C14"/>
  <c r="C15" i="14"/>
  <c r="D15"/>
  <c r="D14"/>
  <c r="C14"/>
  <c r="D52"/>
  <c r="D53"/>
  <c r="D54"/>
  <c r="D55"/>
  <c r="D56"/>
  <c r="D57"/>
  <c r="C52"/>
  <c r="C53"/>
  <c r="C54"/>
  <c r="C55"/>
  <c r="C56"/>
  <c r="C57"/>
  <c r="H23" i="16" l="1"/>
  <c r="D23"/>
  <c r="C23"/>
  <c r="H22"/>
  <c r="D22"/>
  <c r="C22"/>
  <c r="H21"/>
  <c r="D21"/>
  <c r="C21"/>
  <c r="H20"/>
  <c r="D20"/>
  <c r="C20"/>
  <c r="H19"/>
  <c r="D19"/>
  <c r="C19"/>
  <c r="H18"/>
  <c r="D18"/>
  <c r="C18"/>
  <c r="H17"/>
  <c r="D17"/>
  <c r="C17"/>
  <c r="H16"/>
  <c r="D16"/>
  <c r="C16"/>
  <c r="H15"/>
  <c r="D15"/>
  <c r="C15"/>
  <c r="H14"/>
  <c r="D14"/>
  <c r="C14"/>
  <c r="C25" l="1"/>
  <c r="H18" i="15"/>
  <c r="D18"/>
  <c r="C18"/>
  <c r="H17"/>
  <c r="D17"/>
  <c r="C17"/>
  <c r="H16"/>
  <c r="D16"/>
  <c r="C16"/>
  <c r="H15"/>
  <c r="D15"/>
  <c r="C15"/>
  <c r="G11" i="12"/>
  <c r="I11" s="1"/>
  <c r="A11"/>
  <c r="A10"/>
  <c r="I9"/>
  <c r="A9"/>
  <c r="I8"/>
  <c r="A8"/>
  <c r="I7"/>
  <c r="A7"/>
  <c r="I10" l="1"/>
  <c r="I14" s="1"/>
  <c r="G14"/>
  <c r="C19" i="15" l="1"/>
  <c r="H23"/>
  <c r="D23"/>
  <c r="C23"/>
  <c r="H22"/>
  <c r="D22"/>
  <c r="C22"/>
  <c r="H21"/>
  <c r="D21"/>
  <c r="C21"/>
  <c r="H20"/>
  <c r="D20"/>
  <c r="C20"/>
  <c r="H19"/>
  <c r="D19"/>
  <c r="H14"/>
  <c r="D14"/>
  <c r="C14"/>
  <c r="F57" i="14"/>
  <c r="H54"/>
  <c r="H53"/>
  <c r="H52"/>
  <c r="F15"/>
  <c r="C25" i="15" l="1"/>
  <c r="H57" i="14"/>
  <c r="H56"/>
  <c r="C59" s="1"/>
  <c r="H55"/>
  <c r="H15"/>
  <c r="H14"/>
  <c r="F79" i="13"/>
  <c r="H79" s="1"/>
  <c r="F48"/>
  <c r="D79"/>
  <c r="C79"/>
  <c r="H78"/>
  <c r="D78"/>
  <c r="C78"/>
  <c r="H77"/>
  <c r="D77"/>
  <c r="C77"/>
  <c r="H48"/>
  <c r="D48"/>
  <c r="C48"/>
  <c r="H47"/>
  <c r="D47"/>
  <c r="C47"/>
  <c r="H46"/>
  <c r="D46"/>
  <c r="C46"/>
  <c r="C17" i="14" l="1"/>
  <c r="C81" i="13"/>
  <c r="C51"/>
  <c r="F17" l="1"/>
  <c r="D14" l="1"/>
  <c r="H17"/>
  <c r="D17"/>
  <c r="C17"/>
  <c r="H16"/>
  <c r="D16"/>
  <c r="C16"/>
  <c r="H15"/>
  <c r="D15"/>
  <c r="C15"/>
  <c r="H14"/>
  <c r="C19" s="1"/>
  <c r="H21" i="11" l="1"/>
  <c r="D21"/>
  <c r="C21"/>
  <c r="H20"/>
  <c r="D20"/>
  <c r="C20"/>
  <c r="H19"/>
  <c r="D19"/>
  <c r="C19"/>
  <c r="H18"/>
  <c r="D18"/>
  <c r="C18"/>
  <c r="H17"/>
  <c r="D17"/>
  <c r="C17"/>
  <c r="H16"/>
  <c r="D16"/>
  <c r="C16"/>
  <c r="H15"/>
  <c r="D15"/>
  <c r="C15"/>
  <c r="H14"/>
  <c r="D14"/>
  <c r="C14"/>
  <c r="C23" l="1"/>
  <c r="F34" i="10"/>
  <c r="H34" s="1"/>
  <c r="D34"/>
  <c r="C34"/>
  <c r="H33"/>
  <c r="D33"/>
  <c r="C33"/>
  <c r="H32"/>
  <c r="D32"/>
  <c r="C32"/>
  <c r="H31"/>
  <c r="D31"/>
  <c r="C31"/>
  <c r="H30"/>
  <c r="D30"/>
  <c r="C30"/>
  <c r="H29"/>
  <c r="D29"/>
  <c r="C29"/>
  <c r="H28"/>
  <c r="D28"/>
  <c r="C28"/>
  <c r="H27"/>
  <c r="D27"/>
  <c r="C27"/>
  <c r="H26"/>
  <c r="D26"/>
  <c r="C26"/>
  <c r="H25"/>
  <c r="D25"/>
  <c r="C25"/>
  <c r="H24"/>
  <c r="D24"/>
  <c r="C24"/>
  <c r="H23"/>
  <c r="D23"/>
  <c r="C23"/>
  <c r="H22"/>
  <c r="D22"/>
  <c r="C22"/>
  <c r="H21"/>
  <c r="D21"/>
  <c r="C21"/>
  <c r="H20"/>
  <c r="D20"/>
  <c r="C20"/>
  <c r="H19"/>
  <c r="D19"/>
  <c r="C19"/>
  <c r="H18"/>
  <c r="D18"/>
  <c r="C18"/>
  <c r="H17"/>
  <c r="D17"/>
  <c r="C17"/>
  <c r="H16"/>
  <c r="D16"/>
  <c r="C16"/>
  <c r="H15"/>
  <c r="D15"/>
  <c r="C15"/>
  <c r="H14"/>
  <c r="C36" s="1"/>
  <c r="D14"/>
  <c r="C14"/>
  <c r="F19" i="9" l="1"/>
  <c r="H19" s="1"/>
  <c r="D19"/>
  <c r="C19"/>
  <c r="H18"/>
  <c r="D18"/>
  <c r="C18"/>
  <c r="H17"/>
  <c r="D17"/>
  <c r="C17"/>
  <c r="H16"/>
  <c r="D16"/>
  <c r="C16"/>
  <c r="H15"/>
  <c r="D15"/>
  <c r="C15"/>
  <c r="H14"/>
  <c r="C21" l="1"/>
</calcChain>
</file>

<file path=xl/sharedStrings.xml><?xml version="1.0" encoding="utf-8"?>
<sst xmlns="http://schemas.openxmlformats.org/spreadsheetml/2006/main" count="483" uniqueCount="94">
  <si>
    <t>Người bán</t>
  </si>
  <si>
    <t>Tên mặt hàng</t>
  </si>
  <si>
    <t>Đơn giá</t>
  </si>
  <si>
    <t>Ghi chú</t>
  </si>
  <si>
    <t>Địa chỉ</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</si>
  <si>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</si>
  <si>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</si>
  <si>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</si>
  <si>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</si>
  <si>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</si>
  <si>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</si>
  <si>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</si>
  <si>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</si>
  <si>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</si>
  <si>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</si>
  <si>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</si>
  <si>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</si>
  <si>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</si>
  <si>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</si>
  <si>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</si>
  <si>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</si>
  <si>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</si>
  <si>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</si>
  <si>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</si>
  <si>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</si>
  <si>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</si>
  <si>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</si>
  <si>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</si>
  <si>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</si>
  <si>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Nguyễn Văn Tha</t>
  </si>
  <si>
    <t>Ghẹ NL</t>
  </si>
  <si>
    <t>Nguyễn Văn Hiền</t>
  </si>
  <si>
    <t>Lê Thị Diễm</t>
  </si>
  <si>
    <t>(Ngày 03 tháng 04 năm 2018)</t>
  </si>
  <si>
    <t>Ngày…03.. Tháng  04… năm  2018</t>
  </si>
  <si>
    <t>Nguyễn Thị Ngọc Thuỳ</t>
  </si>
  <si>
    <t>C</t>
  </si>
  <si>
    <t>Nguyễn Thanh Bình</t>
  </si>
  <si>
    <t>Cá cơm NL</t>
  </si>
  <si>
    <t>Trần Văn An</t>
  </si>
  <si>
    <t>Nguyễn Thị Hội</t>
  </si>
  <si>
    <t>Nguyễn Văn Hạnh</t>
  </si>
  <si>
    <t>Vũ Thị Lan</t>
  </si>
  <si>
    <t>Lê Thị Kim Thanh</t>
  </si>
  <si>
    <t>Lê Thị Thiện Em</t>
  </si>
  <si>
    <t>Trần Thị Thu Hiếu</t>
  </si>
  <si>
    <t>(Ngày 04 tháng 04 năm 2018)</t>
  </si>
  <si>
    <t>Ngày 04 tháng  04 năm   2018</t>
  </si>
  <si>
    <t>(Ngày 11 tháng 04 năm 2018)</t>
  </si>
  <si>
    <t>Ngày 11 tháng  04 năm   2018</t>
  </si>
  <si>
    <t>Đỗ Ngọc Trương</t>
  </si>
  <si>
    <t>Giồng Trôm - Bến Tre</t>
  </si>
  <si>
    <t>Cá mối NL</t>
  </si>
  <si>
    <t>Nguyễn Thanh Hải</t>
  </si>
  <si>
    <t>Lý Thị Thảo</t>
  </si>
  <si>
    <t>Đặng Thanh Phong</t>
  </si>
  <si>
    <t>Nguyễn Văn Đức</t>
  </si>
  <si>
    <t>Cá bò NL</t>
  </si>
  <si>
    <t>Nguyễn Văn Tư</t>
  </si>
  <si>
    <t>Nguyễn Thanh Vân</t>
  </si>
  <si>
    <t>Ngày  11  Tháng  04  năm  2017</t>
  </si>
  <si>
    <t>Hồ Thị Mỹ</t>
  </si>
  <si>
    <t>Cá chai NL</t>
  </si>
  <si>
    <t>Nguyễn Đức Tiến</t>
  </si>
  <si>
    <t>Nguyễn Thanh Vinh</t>
  </si>
  <si>
    <t>Ngày 11 tháng  04 năm   2017</t>
  </si>
  <si>
    <t xml:space="preserve"> </t>
  </si>
  <si>
    <t>Ngày…18.. Tháng  04… năm  2018</t>
  </si>
  <si>
    <t>(Ngày 18 tháng 04 năm 2018)</t>
  </si>
  <si>
    <t>Cá đục NL</t>
  </si>
  <si>
    <t>Võ Uyên Phương</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</si>
  <si>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</si>
  <si>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</si>
  <si>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</si>
  <si>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</si>
  <si>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</si>
  <si>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</si>
  <si>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</si>
  <si>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</si>
  <si>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</si>
  <si>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</si>
  <si>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</si>
  <si>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TỔNG CỘNG</t>
  </si>
  <si>
    <t>Người lập biểu</t>
  </si>
  <si>
    <t>Giám đốc</t>
  </si>
  <si>
    <t>Ngày   14    tháng   04    năm 2018</t>
  </si>
  <si>
    <t>Mực NL</t>
  </si>
  <si>
    <t>0207144486</t>
  </si>
  <si>
    <t>260178873</t>
  </si>
  <si>
    <t>Vũng Tàu</t>
  </si>
  <si>
    <t>Long Hương - Bình Thuận</t>
  </si>
  <si>
    <t>Phan Thiết - Bình Thuận</t>
  </si>
  <si>
    <t>Ngày 23 tháng  04 năm   2018</t>
  </si>
  <si>
    <t>(Ngày 23 tháng 04 năm 2018)</t>
  </si>
</sst>
</file>

<file path=xl/styles.xml><?xml version="1.0" encoding="utf-8"?>
<styleSheet xmlns="http://schemas.openxmlformats.org/spreadsheetml/2006/main">
  <numFmts count="14">
    <numFmt numFmtId="43" formatCode="_(* #,##0.00_);_(* \(#,##0.00\);_(* &quot;-&quot;??_);_(@_)"/>
    <numFmt numFmtId="164" formatCode="_(* #,##0.0_);_(* \(#,##0.0\);_(* &quot;-&quot;??_);_(@_)"/>
    <numFmt numFmtId="165" formatCode="_(* #,##0_);_(* \(#,##0\);_(* &quot;-&quot;??_);_(@_)"/>
    <numFmt numFmtId="166" formatCode="[$-1010000]d/m/yyyy;@"/>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10484]dd/mm/yyyy;@"/>
    <numFmt numFmtId="174" formatCode="&quot;Ngày&quot;\ dd&quot; tháng&quot;\ mm&quot; năm&quot;\ yyyy"/>
    <numFmt numFmtId="175" formatCode="dd/mm/yyyy"/>
    <numFmt numFmtId="176" formatCode="_(* #,##0.0_);_(* \(#,##0.0\);_(* &quot;-&quot;?_);_(@_)"/>
  </numFmts>
  <fonts count="39">
    <font>
      <sz val="12"/>
      <name val="VNI-Times"/>
    </font>
    <font>
      <sz val="11"/>
      <color theme="1"/>
      <name val="Calibri"/>
      <family val="2"/>
      <scheme val="minor"/>
    </font>
    <font>
      <sz val="12"/>
      <name val="VNI-Times"/>
    </font>
    <font>
      <b/>
      <sz val="12"/>
      <name val="Times New Roman"/>
      <family val="1"/>
    </font>
    <font>
      <sz val="11"/>
      <name val="Times New Roman"/>
      <family val="1"/>
    </font>
    <font>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
      <sz val="10"/>
      <name val="VNI-Times"/>
    </font>
    <font>
      <sz val="11"/>
      <color indexed="8"/>
      <name val="Calibri"/>
      <family val="2"/>
    </font>
    <font>
      <b/>
      <sz val="18"/>
      <name val="Arial"/>
      <family val="2"/>
    </font>
    <font>
      <sz val="11"/>
      <color indexed="8"/>
      <name val="Times New Roman"/>
      <family val="1"/>
    </font>
    <font>
      <sz val="9"/>
      <name val="Times New Roman"/>
      <family val="1"/>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s>
  <fills count="3">
    <fill>
      <patternFill patternType="none"/>
    </fill>
    <fill>
      <patternFill patternType="gray125"/>
    </fill>
    <fill>
      <patternFill patternType="solid">
        <fgColor indexed="42"/>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4">
    <xf numFmtId="0" fontId="0" fillId="0" borderId="0"/>
    <xf numFmtId="43" fontId="2" fillId="0" borderId="0" applyFont="0" applyFill="0" applyBorder="0" applyAlignment="0" applyProtection="0"/>
    <xf numFmtId="3" fontId="6" fillId="2" borderId="4"/>
    <xf numFmtId="3" fontId="7" fillId="0" borderId="0" applyFont="0" applyFill="0" applyBorder="0" applyAlignment="0" applyProtection="0"/>
    <xf numFmtId="167" fontId="7" fillId="0" borderId="0" applyFont="0" applyFill="0" applyBorder="0" applyAlignment="0" applyProtection="0"/>
    <xf numFmtId="0" fontId="7" fillId="0" borderId="0" applyFont="0" applyFill="0" applyBorder="0" applyAlignment="0" applyProtection="0"/>
    <xf numFmtId="0" fontId="6" fillId="2" borderId="4">
      <alignment horizontal="centerContinuous" vertical="center" wrapText="1"/>
    </xf>
    <xf numFmtId="3" fontId="6" fillId="2" borderId="4">
      <alignment horizontal="center" vertical="center" wrapText="1"/>
    </xf>
    <xf numFmtId="2" fontId="7" fillId="0" borderId="0" applyFont="0" applyFill="0" applyBorder="0" applyAlignment="0" applyProtection="0"/>
    <xf numFmtId="0" fontId="8" fillId="0" borderId="8" applyNumberFormat="0" applyAlignment="0" applyProtection="0">
      <alignment horizontal="left" vertical="center"/>
    </xf>
    <xf numFmtId="0" fontId="8" fillId="0" borderId="2">
      <alignment horizontal="left" vertical="center"/>
    </xf>
    <xf numFmtId="3" fontId="6" fillId="0" borderId="9"/>
    <xf numFmtId="3" fontId="9" fillId="0" borderId="10"/>
    <xf numFmtId="3" fontId="6" fillId="0" borderId="4">
      <alignment horizontal="center" vertical="center" wrapText="1"/>
    </xf>
    <xf numFmtId="3" fontId="6" fillId="0" borderId="4">
      <alignment horizontal="centerContinuous" vertical="center"/>
    </xf>
    <xf numFmtId="168" fontId="10" fillId="0" borderId="11"/>
    <xf numFmtId="0" fontId="11" fillId="0" borderId="0">
      <alignment horizontal="centerContinuous"/>
    </xf>
    <xf numFmtId="40" fontId="12" fillId="0" borderId="0" applyFont="0" applyFill="0" applyBorder="0" applyAlignment="0" applyProtection="0"/>
    <xf numFmtId="3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0" fontId="7" fillId="0" borderId="0" applyFont="0" applyFill="0" applyBorder="0" applyAlignment="0" applyProtection="0"/>
    <xf numFmtId="0" fontId="13" fillId="0" borderId="0"/>
    <xf numFmtId="169" fontId="7" fillId="0" borderId="0" applyFont="0" applyFill="0" applyBorder="0" applyAlignment="0" applyProtection="0"/>
    <xf numFmtId="170" fontId="7" fillId="0" borderId="0" applyFont="0" applyFill="0" applyBorder="0" applyAlignment="0" applyProtection="0"/>
    <xf numFmtId="171" fontId="14" fillId="0" borderId="0" applyFont="0" applyFill="0" applyBorder="0" applyAlignment="0" applyProtection="0"/>
    <xf numFmtId="172" fontId="14" fillId="0" borderId="0" applyFont="0" applyFill="0" applyBorder="0" applyAlignment="0" applyProtection="0"/>
    <xf numFmtId="0" fontId="15" fillId="0" borderId="0"/>
    <xf numFmtId="43" fontId="25"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6" fillId="0" borderId="0" applyFont="0" applyFill="0" applyBorder="0" applyAlignment="0" applyProtection="0"/>
    <xf numFmtId="168" fontId="2" fillId="0" borderId="0" applyFont="0" applyFill="0" applyBorder="0" applyAlignment="0" applyProtection="0"/>
    <xf numFmtId="174"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25" fillId="0" borderId="0"/>
    <xf numFmtId="0" fontId="7" fillId="0" borderId="0"/>
    <xf numFmtId="0" fontId="7" fillId="0" borderId="0"/>
    <xf numFmtId="0" fontId="2" fillId="0" borderId="0"/>
    <xf numFmtId="0" fontId="1" fillId="0" borderId="0"/>
    <xf numFmtId="0" fontId="7" fillId="0" borderId="0"/>
    <xf numFmtId="0" fontId="1" fillId="0" borderId="0"/>
    <xf numFmtId="0" fontId="27" fillId="0" borderId="0">
      <alignment horizontal="center"/>
    </xf>
  </cellStyleXfs>
  <cellXfs count="176">
    <xf numFmtId="0" fontId="0" fillId="0" borderId="0" xfId="0"/>
    <xf numFmtId="0" fontId="4" fillId="0" borderId="7" xfId="0" applyFont="1" applyBorder="1"/>
    <xf numFmtId="0" fontId="5" fillId="0" borderId="0" xfId="0" applyFont="1"/>
    <xf numFmtId="14" fontId="5" fillId="0" borderId="0" xfId="0" applyNumberFormat="1" applyFont="1"/>
    <xf numFmtId="0" fontId="20" fillId="0" borderId="0" xfId="0" applyFont="1"/>
    <xf numFmtId="165" fontId="5" fillId="0" borderId="0" xfId="1" applyNumberFormat="1" applyFont="1"/>
    <xf numFmtId="165" fontId="21" fillId="0" borderId="4" xfId="1" applyNumberFormat="1" applyFont="1" applyBorder="1" applyAlignment="1">
      <alignment horizontal="center" vertical="center"/>
    </xf>
    <xf numFmtId="0" fontId="21" fillId="0" borderId="4" xfId="0" applyFont="1" applyBorder="1" applyAlignment="1">
      <alignment horizontal="center" vertical="center" wrapText="1"/>
    </xf>
    <xf numFmtId="14" fontId="22" fillId="0" borderId="4" xfId="0" quotePrefix="1" applyNumberFormat="1" applyFont="1" applyBorder="1" applyAlignment="1">
      <alignment horizontal="center"/>
    </xf>
    <xf numFmtId="0" fontId="22" fillId="0" borderId="4" xfId="0" applyFont="1" applyBorder="1" applyAlignment="1">
      <alignment horizontal="center"/>
    </xf>
    <xf numFmtId="165" fontId="22" fillId="0" borderId="4" xfId="1" quotePrefix="1" applyNumberFormat="1" applyFont="1" applyBorder="1" applyAlignment="1">
      <alignment horizontal="center"/>
    </xf>
    <xf numFmtId="173" fontId="4" fillId="0" borderId="16" xfId="0" applyNumberFormat="1" applyFont="1" applyBorder="1" applyAlignment="1">
      <alignment horizontal="center"/>
    </xf>
    <xf numFmtId="164" fontId="4" fillId="0" borderId="16" xfId="1" applyNumberFormat="1" applyFont="1" applyBorder="1" applyAlignment="1">
      <alignment horizontal="center"/>
    </xf>
    <xf numFmtId="165" fontId="4" fillId="0" borderId="16" xfId="1" applyNumberFormat="1" applyFont="1" applyBorder="1"/>
    <xf numFmtId="164" fontId="4" fillId="0" borderId="7" xfId="1" applyNumberFormat="1" applyFont="1" applyBorder="1" applyAlignment="1">
      <alignment horizontal="center"/>
    </xf>
    <xf numFmtId="165" fontId="4" fillId="0" borderId="7" xfId="1" applyNumberFormat="1" applyFont="1" applyBorder="1"/>
    <xf numFmtId="165" fontId="3" fillId="0" borderId="0" xfId="1" applyNumberFormat="1" applyFont="1"/>
    <xf numFmtId="165" fontId="5" fillId="0" borderId="0" xfId="0" applyNumberFormat="1" applyFont="1"/>
    <xf numFmtId="165" fontId="23" fillId="0" borderId="0" xfId="1" applyNumberFormat="1" applyFont="1" applyAlignment="1">
      <alignment horizontal="center"/>
    </xf>
    <xf numFmtId="0" fontId="23" fillId="0" borderId="0" xfId="0" applyFont="1" applyAlignment="1">
      <alignment horizontal="center"/>
    </xf>
    <xf numFmtId="0" fontId="3" fillId="0" borderId="0" xfId="0" applyFont="1" applyAlignment="1">
      <alignment horizontal="center"/>
    </xf>
    <xf numFmtId="165" fontId="3" fillId="0" borderId="0" xfId="1" applyNumberFormat="1" applyFont="1" applyAlignment="1">
      <alignment horizontal="center"/>
    </xf>
    <xf numFmtId="0" fontId="24" fillId="0" borderId="0" xfId="0" applyFont="1" applyAlignment="1">
      <alignment horizontal="center"/>
    </xf>
    <xf numFmtId="43" fontId="5" fillId="0" borderId="0" xfId="1" applyFont="1"/>
    <xf numFmtId="165" fontId="24" fillId="0" borderId="0" xfId="1" applyNumberFormat="1" applyFont="1" applyAlignment="1">
      <alignment horizontal="center"/>
    </xf>
    <xf numFmtId="166" fontId="5" fillId="0" borderId="0" xfId="0" applyNumberFormat="1" applyFont="1" applyAlignment="1">
      <alignment horizontal="center"/>
    </xf>
    <xf numFmtId="14" fontId="3" fillId="0" borderId="0" xfId="0" applyNumberFormat="1" applyFont="1"/>
    <xf numFmtId="0" fontId="28" fillId="0" borderId="7" xfId="0" applyFont="1" applyBorder="1" applyAlignment="1">
      <alignment vertical="center" wrapText="1"/>
    </xf>
    <xf numFmtId="0" fontId="4" fillId="0" borderId="7" xfId="0" applyNumberFormat="1" applyFont="1" applyBorder="1" applyAlignment="1">
      <alignment horizontal="center"/>
    </xf>
    <xf numFmtId="0" fontId="4" fillId="0" borderId="7" xfId="0" applyFont="1" applyBorder="1" applyAlignment="1">
      <alignment horizontal="center"/>
    </xf>
    <xf numFmtId="166" fontId="4" fillId="0" borderId="7" xfId="0" applyNumberFormat="1" applyFont="1" applyBorder="1" applyAlignment="1">
      <alignment horizont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175" fontId="4" fillId="0" borderId="7" xfId="0" applyNumberFormat="1" applyFont="1" applyBorder="1" applyAlignment="1">
      <alignment horizontal="center" vertical="center"/>
    </xf>
    <xf numFmtId="0" fontId="4" fillId="0" borderId="7" xfId="0" applyFont="1" applyBorder="1" applyAlignment="1">
      <alignment horizontal="center" vertical="center"/>
    </xf>
    <xf numFmtId="164" fontId="4" fillId="0" borderId="7" xfId="1" applyNumberFormat="1" applyFont="1" applyBorder="1" applyAlignment="1">
      <alignment horizontal="center" vertical="center"/>
    </xf>
    <xf numFmtId="164" fontId="4" fillId="0" borderId="7" xfId="1" applyNumberFormat="1" applyFont="1" applyBorder="1" applyAlignment="1">
      <alignment vertical="center"/>
    </xf>
    <xf numFmtId="165" fontId="4" fillId="0" borderId="7" xfId="1" applyNumberFormat="1" applyFont="1" applyBorder="1" applyAlignment="1">
      <alignment vertical="center"/>
    </xf>
    <xf numFmtId="165" fontId="4" fillId="0" borderId="16" xfId="1" applyNumberFormat="1" applyFont="1" applyBorder="1" applyAlignment="1">
      <alignment vertical="center"/>
    </xf>
    <xf numFmtId="0" fontId="0" fillId="0" borderId="0" xfId="0" applyFont="1"/>
    <xf numFmtId="43" fontId="2" fillId="0" borderId="0" xfId="1" applyFont="1"/>
    <xf numFmtId="165" fontId="0" fillId="0" borderId="0" xfId="1" applyNumberFormat="1" applyFont="1"/>
    <xf numFmtId="166" fontId="4" fillId="0" borderId="7" xfId="0" applyNumberFormat="1" applyFont="1" applyBorder="1" applyAlignment="1">
      <alignment horizontal="center" vertical="center"/>
    </xf>
    <xf numFmtId="0" fontId="4" fillId="0" borderId="7" xfId="0" applyFont="1" applyBorder="1" applyAlignment="1">
      <alignment vertical="center"/>
    </xf>
    <xf numFmtId="165" fontId="0" fillId="0" borderId="0" xfId="0" applyNumberFormat="1"/>
    <xf numFmtId="43" fontId="0" fillId="0" borderId="0" xfId="1" applyFont="1"/>
    <xf numFmtId="43" fontId="0" fillId="0" borderId="0" xfId="0" applyNumberFormat="1"/>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horizontal="center"/>
    </xf>
    <xf numFmtId="0" fontId="5" fillId="0" borderId="0" xfId="0" applyFont="1" applyAlignment="1">
      <alignment vertical="center"/>
    </xf>
    <xf numFmtId="14" fontId="5" fillId="0" borderId="0" xfId="0" applyNumberFormat="1" applyFont="1" applyAlignment="1">
      <alignment vertical="center"/>
    </xf>
    <xf numFmtId="0" fontId="20" fillId="0" borderId="0" xfId="0" applyFont="1" applyAlignment="1">
      <alignment vertical="center"/>
    </xf>
    <xf numFmtId="165" fontId="5" fillId="0" borderId="0" xfId="1" applyNumberFormat="1" applyFont="1" applyAlignment="1">
      <alignment vertical="center"/>
    </xf>
    <xf numFmtId="0" fontId="4" fillId="0" borderId="0" xfId="0" applyFont="1" applyAlignment="1">
      <alignment horizontal="center" vertical="center"/>
    </xf>
    <xf numFmtId="14" fontId="22" fillId="0" borderId="4" xfId="0" quotePrefix="1" applyNumberFormat="1" applyFont="1" applyBorder="1" applyAlignment="1">
      <alignment horizontal="center" vertical="center"/>
    </xf>
    <xf numFmtId="0" fontId="22" fillId="0" borderId="4" xfId="0" applyFont="1" applyBorder="1" applyAlignment="1">
      <alignment horizontal="center" vertical="center"/>
    </xf>
    <xf numFmtId="165" fontId="22" fillId="0" borderId="4" xfId="1" quotePrefix="1" applyNumberFormat="1" applyFont="1" applyBorder="1" applyAlignment="1">
      <alignment horizontal="center" vertical="center"/>
    </xf>
    <xf numFmtId="0" fontId="29" fillId="0" borderId="0" xfId="0" applyFont="1" applyBorder="1" applyAlignment="1">
      <alignment horizontal="center" vertical="center"/>
    </xf>
    <xf numFmtId="166" fontId="4" fillId="0" borderId="16" xfId="0" applyNumberFormat="1" applyFont="1" applyBorder="1" applyAlignment="1">
      <alignment horizontal="center" vertical="center"/>
    </xf>
    <xf numFmtId="0" fontId="4" fillId="0" borderId="16" xfId="0" applyNumberFormat="1" applyFont="1" applyBorder="1" applyAlignment="1">
      <alignment horizontal="center" vertical="center"/>
    </xf>
    <xf numFmtId="0" fontId="4" fillId="0" borderId="16" xfId="0" applyFont="1" applyBorder="1" applyAlignment="1">
      <alignment horizontal="center" vertical="center"/>
    </xf>
    <xf numFmtId="164" fontId="4" fillId="0" borderId="16" xfId="1" applyNumberFormat="1" applyFont="1" applyBorder="1" applyAlignment="1">
      <alignment horizontal="center" vertical="center"/>
    </xf>
    <xf numFmtId="0" fontId="5" fillId="0" borderId="0" xfId="0" applyFont="1" applyBorder="1" applyAlignment="1">
      <alignment horizontal="center" vertical="center"/>
    </xf>
    <xf numFmtId="0" fontId="4" fillId="0" borderId="7" xfId="0" applyNumberFormat="1" applyFont="1" applyBorder="1" applyAlignment="1">
      <alignment horizontal="center" vertical="center"/>
    </xf>
    <xf numFmtId="166" fontId="4" fillId="0" borderId="0" xfId="0" applyNumberFormat="1" applyFont="1" applyBorder="1" applyAlignment="1">
      <alignment horizontal="center" vertical="center"/>
    </xf>
    <xf numFmtId="0" fontId="4" fillId="0" borderId="0" xfId="0" applyFont="1" applyBorder="1" applyAlignment="1">
      <alignment vertical="center"/>
    </xf>
    <xf numFmtId="0" fontId="4" fillId="0" borderId="0" xfId="0" applyFont="1" applyBorder="1" applyAlignment="1">
      <alignment horizontal="center" vertical="center"/>
    </xf>
    <xf numFmtId="164" fontId="4" fillId="0" borderId="0" xfId="1" applyNumberFormat="1" applyFont="1" applyBorder="1" applyAlignment="1">
      <alignment horizontal="center" vertical="center"/>
    </xf>
    <xf numFmtId="164" fontId="4" fillId="0" borderId="0" xfId="1" applyNumberFormat="1" applyFont="1" applyBorder="1" applyAlignment="1">
      <alignment vertical="center"/>
    </xf>
    <xf numFmtId="165" fontId="4" fillId="0" borderId="0" xfId="1" applyNumberFormat="1" applyFont="1" applyBorder="1" applyAlignment="1">
      <alignment vertical="center"/>
    </xf>
    <xf numFmtId="165" fontId="3" fillId="0" borderId="0" xfId="1" applyNumberFormat="1" applyFont="1" applyAlignment="1">
      <alignment vertical="center"/>
    </xf>
    <xf numFmtId="165" fontId="5" fillId="0" borderId="0" xfId="0" applyNumberFormat="1" applyFont="1" applyAlignment="1">
      <alignment vertical="center"/>
    </xf>
    <xf numFmtId="165" fontId="23" fillId="0" borderId="0" xfId="1" applyNumberFormat="1" applyFont="1" applyAlignment="1">
      <alignment horizontal="center" vertical="center"/>
    </xf>
    <xf numFmtId="0" fontId="23" fillId="0" borderId="0" xfId="0" applyFont="1" applyAlignment="1">
      <alignment horizontal="center" vertical="center"/>
    </xf>
    <xf numFmtId="0" fontId="3" fillId="0" borderId="0" xfId="0" applyFont="1" applyAlignment="1">
      <alignment horizontal="center" vertical="center"/>
    </xf>
    <xf numFmtId="165" fontId="3" fillId="0" borderId="0" xfId="1" applyNumberFormat="1" applyFont="1" applyAlignment="1">
      <alignment horizontal="center" vertical="center"/>
    </xf>
    <xf numFmtId="0" fontId="24" fillId="0" borderId="0" xfId="0" applyFont="1" applyAlignment="1">
      <alignment horizontal="center" vertical="center"/>
    </xf>
    <xf numFmtId="43" fontId="5" fillId="0" borderId="0" xfId="1" applyFont="1" applyAlignment="1">
      <alignment vertical="center"/>
    </xf>
    <xf numFmtId="165" fontId="24" fillId="0" borderId="0" xfId="1" applyNumberFormat="1" applyFont="1" applyAlignment="1">
      <alignment horizontal="center" vertical="center"/>
    </xf>
    <xf numFmtId="166" fontId="5"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horizontal="center"/>
    </xf>
    <xf numFmtId="0" fontId="31" fillId="0" borderId="0" xfId="0" applyFont="1" applyFill="1" applyAlignment="1">
      <alignment horizontal="center"/>
    </xf>
    <xf numFmtId="0" fontId="31" fillId="0" borderId="0" xfId="0" applyFont="1" applyFill="1"/>
    <xf numFmtId="164" fontId="31" fillId="0" borderId="0" xfId="1" applyNumberFormat="1" applyFont="1" applyFill="1"/>
    <xf numFmtId="165" fontId="31" fillId="0" borderId="0" xfId="1" applyNumberFormat="1" applyFont="1" applyFill="1"/>
    <xf numFmtId="0" fontId="29" fillId="0" borderId="0" xfId="0" applyFont="1" applyFill="1" applyAlignment="1">
      <alignment horizontal="right"/>
    </xf>
    <xf numFmtId="0" fontId="32" fillId="0" borderId="0" xfId="0" applyFont="1"/>
    <xf numFmtId="43" fontId="30" fillId="0" borderId="0" xfId="1" applyFont="1" applyFill="1" applyAlignment="1">
      <alignment horizontal="left"/>
    </xf>
    <xf numFmtId="166" fontId="30" fillId="0" borderId="0" xfId="1" applyNumberFormat="1" applyFont="1" applyFill="1" applyAlignment="1">
      <alignment horizontal="left"/>
    </xf>
    <xf numFmtId="0" fontId="31" fillId="0" borderId="0" xfId="0" applyFont="1" applyFill="1" applyAlignment="1" applyProtection="1">
      <protection hidden="1"/>
    </xf>
    <xf numFmtId="166" fontId="31" fillId="0" borderId="0" xfId="0" applyNumberFormat="1" applyFont="1" applyFill="1" applyAlignment="1" applyProtection="1">
      <protection hidden="1"/>
    </xf>
    <xf numFmtId="0" fontId="31" fillId="0" borderId="0" xfId="0" applyFont="1" applyFill="1" applyAlignment="1" applyProtection="1">
      <alignment horizontal="center"/>
      <protection hidden="1"/>
    </xf>
    <xf numFmtId="164" fontId="31" fillId="0" borderId="0" xfId="1" applyNumberFormat="1" applyFont="1" applyFill="1" applyProtection="1">
      <protection hidden="1"/>
    </xf>
    <xf numFmtId="165" fontId="31" fillId="0" borderId="0" xfId="1" applyNumberFormat="1" applyFont="1" applyFill="1" applyProtection="1">
      <protection hidden="1"/>
    </xf>
    <xf numFmtId="43" fontId="29" fillId="0" borderId="0" xfId="1" applyFont="1" applyFill="1" applyProtection="1">
      <protection hidden="1"/>
    </xf>
    <xf numFmtId="0" fontId="31" fillId="0" borderId="0" xfId="0" applyFont="1" applyFill="1" applyBorder="1" applyAlignment="1" applyProtection="1">
      <alignment horizontal="center"/>
      <protection hidden="1"/>
    </xf>
    <xf numFmtId="0" fontId="33" fillId="0" borderId="4" xfId="0" applyFont="1" applyFill="1" applyBorder="1" applyAlignment="1" applyProtection="1">
      <alignment horizontal="center" vertical="center"/>
      <protection hidden="1"/>
    </xf>
    <xf numFmtId="0" fontId="33" fillId="0" borderId="1" xfId="0" applyFont="1" applyFill="1" applyBorder="1" applyAlignment="1" applyProtection="1">
      <alignment horizontal="center" vertical="center"/>
      <protection hidden="1"/>
    </xf>
    <xf numFmtId="0" fontId="33" fillId="0" borderId="5" xfId="0" applyFont="1" applyFill="1" applyBorder="1" applyAlignment="1" applyProtection="1">
      <alignment horizontal="center" vertical="center"/>
      <protection hidden="1"/>
    </xf>
    <xf numFmtId="0" fontId="28" fillId="0" borderId="7" xfId="0" applyFont="1" applyBorder="1"/>
    <xf numFmtId="0" fontId="28" fillId="0" borderId="7" xfId="0" applyFont="1" applyBorder="1" applyAlignment="1">
      <alignment horizontal="center"/>
    </xf>
    <xf numFmtId="165" fontId="28" fillId="0" borderId="7" xfId="1" applyNumberFormat="1" applyFont="1" applyBorder="1"/>
    <xf numFmtId="0" fontId="28" fillId="0" borderId="0" xfId="0" applyFont="1"/>
    <xf numFmtId="164" fontId="28" fillId="0" borderId="7" xfId="1" applyNumberFormat="1" applyFont="1" applyBorder="1" applyAlignment="1">
      <alignment horizontal="center"/>
    </xf>
    <xf numFmtId="166" fontId="28" fillId="0" borderId="7" xfId="0" applyNumberFormat="1" applyFont="1" applyBorder="1" applyAlignment="1">
      <alignment horizontal="center"/>
    </xf>
    <xf numFmtId="164" fontId="34" fillId="0" borderId="7" xfId="1" applyNumberFormat="1" applyFont="1" applyBorder="1" applyAlignment="1">
      <alignment horizontal="center"/>
    </xf>
    <xf numFmtId="164" fontId="28" fillId="0" borderId="7" xfId="1" applyNumberFormat="1" applyFont="1" applyBorder="1"/>
    <xf numFmtId="164" fontId="36" fillId="0" borderId="4" xfId="1" applyNumberFormat="1" applyFont="1" applyBorder="1"/>
    <xf numFmtId="164" fontId="28" fillId="0" borderId="4" xfId="1" applyNumberFormat="1" applyFont="1" applyBorder="1"/>
    <xf numFmtId="165" fontId="35" fillId="0" borderId="4" xfId="1" applyNumberFormat="1" applyFont="1" applyBorder="1"/>
    <xf numFmtId="0" fontId="37" fillId="0" borderId="4" xfId="0" applyFont="1" applyBorder="1" applyAlignment="1">
      <alignment horizontal="center"/>
    </xf>
    <xf numFmtId="0" fontId="38" fillId="0" borderId="4" xfId="0" applyFont="1" applyBorder="1" applyAlignment="1">
      <alignment horizontal="center"/>
    </xf>
    <xf numFmtId="0" fontId="38" fillId="0" borderId="0" xfId="0" applyFont="1"/>
    <xf numFmtId="166" fontId="32" fillId="0" borderId="0" xfId="0" applyNumberFormat="1" applyFont="1"/>
    <xf numFmtId="0" fontId="32" fillId="0" borderId="0" xfId="0" applyFont="1" applyAlignment="1">
      <alignment horizontal="center"/>
    </xf>
    <xf numFmtId="164" fontId="34" fillId="0" borderId="0" xfId="1" applyNumberFormat="1" applyFont="1" applyBorder="1" applyAlignment="1">
      <alignment horizontal="center"/>
    </xf>
    <xf numFmtId="164" fontId="32" fillId="0" borderId="0" xfId="1" applyNumberFormat="1" applyFont="1"/>
    <xf numFmtId="165" fontId="32" fillId="0" borderId="0" xfId="1" applyNumberFormat="1" applyFont="1"/>
    <xf numFmtId="14" fontId="32" fillId="0" borderId="0" xfId="0" applyNumberFormat="1" applyFont="1"/>
    <xf numFmtId="0" fontId="33" fillId="0" borderId="0" xfId="0" applyFont="1" applyAlignment="1">
      <alignment horizontal="center"/>
    </xf>
    <xf numFmtId="176" fontId="32" fillId="0" borderId="0" xfId="0" applyNumberFormat="1" applyFont="1"/>
    <xf numFmtId="165" fontId="34" fillId="0" borderId="0" xfId="1" applyNumberFormat="1" applyFont="1" applyBorder="1" applyAlignment="1">
      <alignment horizontal="center"/>
    </xf>
    <xf numFmtId="0" fontId="32" fillId="0" borderId="0" xfId="0" applyFont="1" applyAlignment="1"/>
    <xf numFmtId="165" fontId="32" fillId="0" borderId="0" xfId="0" applyNumberFormat="1" applyFont="1" applyBorder="1" applyAlignment="1">
      <alignment horizontal="center"/>
    </xf>
    <xf numFmtId="0" fontId="4" fillId="0" borderId="7" xfId="0" quotePrefix="1" applyFont="1" applyBorder="1" applyAlignment="1">
      <alignment horizontal="center"/>
    </xf>
    <xf numFmtId="0" fontId="5" fillId="0" borderId="0" xfId="0" applyFont="1" applyAlignment="1">
      <alignment horizontal="left" wrapText="1"/>
    </xf>
    <xf numFmtId="0" fontId="5" fillId="0" borderId="0" xfId="0" applyFont="1" applyAlignment="1">
      <alignment horizontal="left"/>
    </xf>
    <xf numFmtId="0" fontId="16" fillId="0" borderId="0" xfId="0" applyFont="1" applyAlignment="1">
      <alignment horizontal="center" vertical="center" wrapText="1"/>
    </xf>
    <xf numFmtId="0" fontId="16"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6" xfId="0" applyFont="1" applyBorder="1" applyAlignment="1">
      <alignment horizontal="center" vertical="center" wrapText="1"/>
    </xf>
    <xf numFmtId="0" fontId="19" fillId="0" borderId="0" xfId="0" applyFont="1" applyAlignment="1">
      <alignment horizontal="center"/>
    </xf>
    <xf numFmtId="0" fontId="19" fillId="0" borderId="12" xfId="0" applyFont="1" applyBorder="1" applyAlignment="1">
      <alignment horizontal="center"/>
    </xf>
    <xf numFmtId="14" fontId="21" fillId="0" borderId="4" xfId="0" applyNumberFormat="1" applyFont="1" applyBorder="1" applyAlignment="1">
      <alignment horizontal="center" vertical="center" wrapText="1"/>
    </xf>
    <xf numFmtId="14" fontId="21" fillId="0" borderId="4"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5" xfId="0" applyFont="1" applyBorder="1" applyAlignment="1">
      <alignment horizontal="center" vertical="center"/>
    </xf>
    <xf numFmtId="0" fontId="21" fillId="0" borderId="4" xfId="0" applyFont="1" applyBorder="1" applyAlignment="1">
      <alignment horizontal="center" vertical="center"/>
    </xf>
    <xf numFmtId="0" fontId="5" fillId="0" borderId="0" xfId="0" applyFont="1" applyAlignment="1">
      <alignment horizontal="center"/>
    </xf>
    <xf numFmtId="166" fontId="32" fillId="0" borderId="0" xfId="0" applyNumberFormat="1" applyFont="1" applyAlignment="1">
      <alignment horizontal="center"/>
    </xf>
    <xf numFmtId="43" fontId="30" fillId="0" borderId="0" xfId="1" applyFont="1" applyFill="1" applyAlignment="1">
      <alignment horizontal="left"/>
    </xf>
    <xf numFmtId="164" fontId="33" fillId="0" borderId="0" xfId="1" applyNumberFormat="1" applyFont="1" applyFill="1" applyAlignment="1" applyProtection="1">
      <alignment horizontal="center"/>
      <protection hidden="1"/>
    </xf>
    <xf numFmtId="0" fontId="33" fillId="0" borderId="17" xfId="0" applyFont="1" applyFill="1" applyBorder="1" applyAlignment="1">
      <alignment horizontal="center" vertical="center" wrapText="1"/>
    </xf>
    <xf numFmtId="0" fontId="33" fillId="0" borderId="18" xfId="0" applyFont="1" applyFill="1" applyBorder="1" applyAlignment="1">
      <alignment horizontal="center" vertical="center" wrapText="1"/>
    </xf>
    <xf numFmtId="166" fontId="33" fillId="0" borderId="17" xfId="0" applyNumberFormat="1" applyFont="1" applyFill="1" applyBorder="1" applyAlignment="1">
      <alignment horizontal="center" vertical="center" wrapText="1"/>
    </xf>
    <xf numFmtId="166" fontId="33" fillId="0" borderId="18" xfId="0" applyNumberFormat="1" applyFont="1" applyFill="1" applyBorder="1" applyAlignment="1">
      <alignment horizontal="center" vertical="center" wrapText="1"/>
    </xf>
    <xf numFmtId="0" fontId="33" fillId="0" borderId="1" xfId="0" applyFont="1" applyFill="1" applyBorder="1" applyAlignment="1" applyProtection="1">
      <alignment horizontal="center" vertical="center"/>
      <protection hidden="1"/>
    </xf>
    <xf numFmtId="0" fontId="33" fillId="0" borderId="2" xfId="0" applyFont="1" applyFill="1" applyBorder="1" applyAlignment="1" applyProtection="1">
      <alignment horizontal="center" vertical="center"/>
      <protection hidden="1"/>
    </xf>
    <xf numFmtId="0" fontId="33" fillId="0" borderId="17" xfId="0" applyFont="1" applyFill="1" applyBorder="1" applyAlignment="1" applyProtection="1">
      <alignment horizontal="center" vertical="center"/>
      <protection hidden="1"/>
    </xf>
    <xf numFmtId="0" fontId="33" fillId="0" borderId="18" xfId="0" applyFont="1" applyFill="1" applyBorder="1" applyAlignment="1" applyProtection="1">
      <alignment horizontal="center" vertical="center"/>
      <protection hidden="1"/>
    </xf>
    <xf numFmtId="164" fontId="33" fillId="0" borderId="3" xfId="1" applyNumberFormat="1" applyFont="1" applyFill="1" applyBorder="1" applyAlignment="1" applyProtection="1">
      <alignment horizontal="center" vertical="center" wrapText="1"/>
      <protection hidden="1"/>
    </xf>
    <xf numFmtId="164" fontId="33" fillId="0" borderId="6" xfId="1" applyNumberFormat="1" applyFont="1" applyFill="1" applyBorder="1" applyAlignment="1" applyProtection="1">
      <alignment horizontal="center" vertical="center" wrapText="1"/>
      <protection hidden="1"/>
    </xf>
    <xf numFmtId="164" fontId="33" fillId="0" borderId="17" xfId="1" applyNumberFormat="1" applyFont="1" applyFill="1" applyBorder="1" applyAlignment="1" applyProtection="1">
      <alignment horizontal="center" vertical="center" wrapText="1"/>
      <protection hidden="1"/>
    </xf>
    <xf numFmtId="164" fontId="33" fillId="0" borderId="18" xfId="1" applyNumberFormat="1" applyFont="1" applyFill="1" applyBorder="1" applyAlignment="1" applyProtection="1">
      <alignment horizontal="center" vertical="center" wrapText="1"/>
      <protection hidden="1"/>
    </xf>
    <xf numFmtId="165" fontId="33" fillId="0" borderId="17" xfId="1" applyNumberFormat="1" applyFont="1" applyFill="1" applyBorder="1" applyAlignment="1" applyProtection="1">
      <alignment horizontal="center" vertical="center" wrapText="1"/>
      <protection hidden="1"/>
    </xf>
    <xf numFmtId="165" fontId="33" fillId="0" borderId="18" xfId="1" applyNumberFormat="1" applyFont="1" applyFill="1" applyBorder="1" applyAlignment="1" applyProtection="1">
      <alignment horizontal="center" vertical="center" wrapText="1"/>
      <protection hidden="1"/>
    </xf>
    <xf numFmtId="165" fontId="3" fillId="0" borderId="3" xfId="1" applyNumberFormat="1" applyFont="1" applyFill="1" applyBorder="1" applyAlignment="1" applyProtection="1">
      <alignment horizontal="center" vertical="center" wrapText="1"/>
      <protection hidden="1"/>
    </xf>
    <xf numFmtId="165" fontId="3" fillId="0" borderId="6" xfId="1" applyNumberFormat="1" applyFont="1" applyFill="1" applyBorder="1" applyAlignment="1" applyProtection="1">
      <alignment horizontal="center" vertical="center" wrapText="1"/>
      <protection hidden="1"/>
    </xf>
    <xf numFmtId="0" fontId="33" fillId="0" borderId="17" xfId="0" applyFont="1" applyFill="1" applyBorder="1" applyAlignment="1" applyProtection="1">
      <alignment horizontal="center" vertical="center" wrapText="1"/>
      <protection hidden="1"/>
    </xf>
    <xf numFmtId="0" fontId="33" fillId="0" borderId="18" xfId="0" applyFont="1" applyFill="1" applyBorder="1" applyAlignment="1" applyProtection="1">
      <alignment horizontal="center" vertical="center" wrapText="1"/>
      <protection hidden="1"/>
    </xf>
    <xf numFmtId="0" fontId="35" fillId="0" borderId="1" xfId="0" applyFont="1" applyBorder="1" applyAlignment="1">
      <alignment horizontal="center"/>
    </xf>
    <xf numFmtId="0" fontId="35" fillId="0" borderId="2" xfId="0" applyFont="1" applyBorder="1" applyAlignment="1">
      <alignment horizontal="center"/>
    </xf>
    <xf numFmtId="0" fontId="35" fillId="0" borderId="5" xfId="0" applyFont="1" applyBorder="1" applyAlignment="1">
      <alignment horizontal="center"/>
    </xf>
    <xf numFmtId="164" fontId="32" fillId="0" borderId="0" xfId="1" applyNumberFormat="1" applyFont="1" applyAlignment="1">
      <alignment horizontal="center"/>
    </xf>
    <xf numFmtId="0" fontId="32" fillId="0" borderId="0" xfId="0" applyFont="1" applyAlignment="1">
      <alignment horizontal="center"/>
    </xf>
  </cellXfs>
  <cellStyles count="44">
    <cellStyle name="cg" xfId="2"/>
    <cellStyle name="Comma" xfId="1" builtinId="3"/>
    <cellStyle name="Comma 2" xfId="28"/>
    <cellStyle name="Comma 2 2" xfId="29"/>
    <cellStyle name="Comma 3" xfId="30"/>
    <cellStyle name="Comma 4" xfId="31"/>
    <cellStyle name="Comma 5" xfId="32"/>
    <cellStyle name="Comma 6" xfId="33"/>
    <cellStyle name="Comma 6 2" xfId="34"/>
    <cellStyle name="Comma 9" xfId="35"/>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Normal 2" xfId="36"/>
    <cellStyle name="Normal 2 2" xfId="37"/>
    <cellStyle name="Normal 2 2 2" xfId="38"/>
    <cellStyle name="Normal 3" xfId="39"/>
    <cellStyle name="Normal 4" xfId="40"/>
    <cellStyle name="Normal 5" xfId="41"/>
    <cellStyle name="Normal 5 2" xfId="42"/>
    <cellStyle name="TD1" xfId="16"/>
    <cellStyle name="Tua de so" xfId="43"/>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9">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KE-TOAN/AN-LAC-LA/Bang%20ke%20NL,%20n&#244;ng%20l&#226;m%20s&#7843;n/Nam%202017/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02.KE-TOAN/AN-LAC-LA/Bang%20ke%20NL,%20n&#244;ng%20l&#226;m%20s&#7843;n/Nam%202017/BC%20THUE/Bang%20ke%20NL,%20n&#244;ng%20l&#226;m%20s&#7843;n/Nam%202013/BANG%20KE/khachhangdung.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OKAI 03"/>
      <sheetName val="HUNAM"/>
      <sheetName val="PV 60.000"/>
      <sheetName val="OSUNG 01"/>
      <sheetName val="TOKAI 04"/>
      <sheetName val="PV 44.600"/>
      <sheetName val="BAYON 01"/>
    </sheetNames>
    <sheetDataSet>
      <sheetData sheetId="0" refreshError="1"/>
      <sheetData sheetId="1" refreshError="1"/>
      <sheetData sheetId="2" refreshError="1"/>
      <sheetData sheetId="3" refreshError="1"/>
      <sheetData sheetId="4" refreshError="1"/>
      <sheetData sheetId="5" refreshError="1"/>
      <sheetData sheetId="6" refreshError="1">
        <row r="5">
          <cell r="A5" t="str">
            <v>STT</v>
          </cell>
          <cell r="B5" t="str">
            <v>Ngày tháng năm</v>
          </cell>
          <cell r="C5" t="str">
            <v>Người bán</v>
          </cell>
          <cell r="D5">
            <v>0</v>
          </cell>
          <cell r="E5">
            <v>0</v>
          </cell>
          <cell r="F5" t="str">
            <v>Tên mặt hàng</v>
          </cell>
        </row>
        <row r="6">
          <cell r="A6">
            <v>0</v>
          </cell>
          <cell r="B6">
            <v>0</v>
          </cell>
          <cell r="C6" t="str">
            <v>Họ tên</v>
          </cell>
          <cell r="D6" t="str">
            <v>Địa chỉ</v>
          </cell>
          <cell r="E6" t="str">
            <v>CMND</v>
          </cell>
          <cell r="F6">
            <v>0</v>
          </cell>
        </row>
        <row r="7">
          <cell r="A7">
            <v>1</v>
          </cell>
          <cell r="B7">
            <v>43192</v>
          </cell>
          <cell r="C7" t="str">
            <v>Nguyễn Văn Hạnh</v>
          </cell>
          <cell r="D7" t="str">
            <v>Phan Thiết - Bình Thuận</v>
          </cell>
          <cell r="E7">
            <v>260850613</v>
          </cell>
          <cell r="F7" t="str">
            <v>Cá cơm NL</v>
          </cell>
        </row>
        <row r="8">
          <cell r="A8">
            <v>2</v>
          </cell>
          <cell r="B8">
            <v>43192</v>
          </cell>
          <cell r="C8" t="str">
            <v>Nguyễn Thị Hội</v>
          </cell>
          <cell r="D8" t="str">
            <v>Long Hương - Bình Thuận</v>
          </cell>
          <cell r="E8" t="str">
            <v>020714486</v>
          </cell>
          <cell r="F8" t="str">
            <v>Cá cơm NL</v>
          </cell>
        </row>
        <row r="9">
          <cell r="A9">
            <v>3</v>
          </cell>
          <cell r="B9">
            <v>43192</v>
          </cell>
          <cell r="C9" t="str">
            <v>Nguyễn Thanh Bình</v>
          </cell>
          <cell r="D9" t="str">
            <v>Phan Thiết - Bình Thuận</v>
          </cell>
          <cell r="E9">
            <v>260178873</v>
          </cell>
          <cell r="F9" t="str">
            <v>Cá cơm NL</v>
          </cell>
        </row>
        <row r="10">
          <cell r="A10">
            <v>4</v>
          </cell>
          <cell r="B10">
            <v>43192</v>
          </cell>
          <cell r="C10" t="str">
            <v>Vũ Thị Lan</v>
          </cell>
          <cell r="D10" t="str">
            <v>Kiên lương - Kiên Giang</v>
          </cell>
          <cell r="E10">
            <v>370803567</v>
          </cell>
          <cell r="F10" t="str">
            <v>Cá chỉ vàng</v>
          </cell>
        </row>
        <row r="11">
          <cell r="A11">
            <v>5</v>
          </cell>
          <cell r="B11">
            <v>43192</v>
          </cell>
          <cell r="C11" t="str">
            <v>Lê Thị Kim Thanh</v>
          </cell>
          <cell r="D11" t="str">
            <v>Châu Thành - Tiền Giang</v>
          </cell>
          <cell r="E11">
            <v>311514350</v>
          </cell>
          <cell r="F11" t="str">
            <v>Cá chỉ vàng</v>
          </cell>
        </row>
        <row r="12">
          <cell r="A12">
            <v>6</v>
          </cell>
          <cell r="B12">
            <v>43192</v>
          </cell>
          <cell r="C12" t="str">
            <v>Lê Thị Kim Liên</v>
          </cell>
          <cell r="D12" t="str">
            <v>Châu Thành - Tiền Giang</v>
          </cell>
          <cell r="E12">
            <v>311704830</v>
          </cell>
          <cell r="F12" t="str">
            <v>Cá chỉ vàng</v>
          </cell>
        </row>
        <row r="13">
          <cell r="A13">
            <v>0</v>
          </cell>
          <cell r="B13">
            <v>0</v>
          </cell>
          <cell r="C13">
            <v>0</v>
          </cell>
          <cell r="D13">
            <v>0</v>
          </cell>
          <cell r="E13">
            <v>0</v>
          </cell>
          <cell r="F13">
            <v>0</v>
          </cell>
        </row>
        <row r="14">
          <cell r="A14">
            <v>0</v>
          </cell>
          <cell r="B14">
            <v>0</v>
          </cell>
          <cell r="C14">
            <v>0</v>
          </cell>
          <cell r="D14">
            <v>0</v>
          </cell>
          <cell r="E14">
            <v>0</v>
          </cell>
          <cell r="F14">
            <v>0</v>
          </cell>
        </row>
        <row r="15">
          <cell r="A15" t="str">
            <v>TỔNG CỘNG</v>
          </cell>
          <cell r="B15">
            <v>0</v>
          </cell>
          <cell r="C15">
            <v>0</v>
          </cell>
          <cell r="D15">
            <v>0</v>
          </cell>
          <cell r="E15">
            <v>0</v>
          </cell>
          <cell r="F15">
            <v>0</v>
          </cell>
        </row>
        <row r="16">
          <cell r="B16">
            <v>0</v>
          </cell>
          <cell r="D16">
            <v>0</v>
          </cell>
          <cell r="E16">
            <v>0</v>
          </cell>
        </row>
        <row r="17">
          <cell r="B17">
            <v>0</v>
          </cell>
          <cell r="D17">
            <v>0</v>
          </cell>
          <cell r="E17">
            <v>0</v>
          </cell>
        </row>
        <row r="18">
          <cell r="A18">
            <v>0</v>
          </cell>
          <cell r="B18">
            <v>0</v>
          </cell>
          <cell r="C18">
            <v>0</v>
          </cell>
          <cell r="D18">
            <v>0</v>
          </cell>
          <cell r="E18">
            <v>0</v>
          </cell>
          <cell r="F18">
            <v>0</v>
          </cell>
        </row>
        <row r="19">
          <cell r="B19" t="str">
            <v>Người lập biểu</v>
          </cell>
          <cell r="C19">
            <v>0</v>
          </cell>
          <cell r="D19">
            <v>0</v>
          </cell>
          <cell r="E19">
            <v>0</v>
          </cell>
          <cell r="F19">
            <v>0</v>
          </cell>
        </row>
        <row r="20">
          <cell r="B20">
            <v>0</v>
          </cell>
          <cell r="D20">
            <v>0</v>
          </cell>
          <cell r="E20">
            <v>0</v>
          </cell>
        </row>
        <row r="21">
          <cell r="B21">
            <v>0</v>
          </cell>
          <cell r="D21">
            <v>0</v>
          </cell>
          <cell r="E21">
            <v>0</v>
          </cell>
        </row>
        <row r="22">
          <cell r="B22">
            <v>0</v>
          </cell>
          <cell r="D22">
            <v>0</v>
          </cell>
          <cell r="E22">
            <v>0</v>
          </cell>
        </row>
        <row r="23">
          <cell r="B23">
            <v>0</v>
          </cell>
          <cell r="D23">
            <v>0</v>
          </cell>
          <cell r="E23">
            <v>0</v>
          </cell>
        </row>
        <row r="24">
          <cell r="B24">
            <v>0</v>
          </cell>
          <cell r="D24">
            <v>0</v>
          </cell>
          <cell r="E24">
            <v>0</v>
          </cell>
        </row>
        <row r="25">
          <cell r="B25" t="str">
            <v>Nguyễn Thị Ngọc Thuy</v>
          </cell>
          <cell r="C25">
            <v>0</v>
          </cell>
          <cell r="D25">
            <v>0</v>
          </cell>
          <cell r="E25">
            <v>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KAI 03"/>
      <sheetName val="HUNAM"/>
      <sheetName val="PV 60.000"/>
      <sheetName val="OSUNG 01"/>
      <sheetName val="TOKAI 04"/>
      <sheetName val="PV 122.600"/>
      <sheetName val="BAYON 01"/>
      <sheetName val="PV 189.000"/>
    </sheetNames>
    <sheetDataSet>
      <sheetData sheetId="0" refreshError="1">
        <row r="5">
          <cell r="C5"/>
          <cell r="D5"/>
        </row>
        <row r="6">
          <cell r="A6" t="str">
            <v>Tên doanh nghiệp:Công Ty TNHH Hải Sản An lạc</v>
          </cell>
          <cell r="E6" t="str">
            <v>Mã số thuế: 1100878093</v>
          </cell>
        </row>
        <row r="7">
          <cell r="A7" t="str">
            <v>Địa chỉ: Lô A14 đường 4A, KCN Hải Sơn, Đức Hòa, Long An</v>
          </cell>
        </row>
        <row r="8">
          <cell r="A8" t="str">
            <v>Địa chỉ nơi tổ chức thu mua:…………………………………………………………………………………</v>
          </cell>
        </row>
        <row r="9">
          <cell r="A9" t="str">
            <v>Người phụ trách thu mua:……………………………………………………………………………………</v>
          </cell>
        </row>
        <row r="11">
          <cell r="A11" t="str">
            <v>Ngày tháng 
năm mua hàng</v>
          </cell>
          <cell r="B11" t="str">
            <v>Người bán</v>
          </cell>
          <cell r="C11"/>
          <cell r="D11"/>
          <cell r="E11" t="str">
            <v>Hàng hóa mua vào</v>
          </cell>
          <cell r="F11"/>
        </row>
        <row r="12">
          <cell r="A12"/>
          <cell r="B12" t="str">
            <v>Tên người bán</v>
          </cell>
          <cell r="C12" t="str">
            <v>Địa chỉ</v>
          </cell>
          <cell r="D12" t="str">
            <v>Số CMND</v>
          </cell>
          <cell r="E12" t="str">
            <v>Tên mặt hàng</v>
          </cell>
          <cell r="F12" t="str">
            <v>Số lượng</v>
          </cell>
        </row>
        <row r="13">
          <cell r="A13" t="str">
            <v>1</v>
          </cell>
          <cell r="B13">
            <v>2</v>
          </cell>
          <cell r="C13">
            <v>3</v>
          </cell>
          <cell r="D13">
            <v>4</v>
          </cell>
          <cell r="E13">
            <v>5</v>
          </cell>
          <cell r="F13" t="str">
            <v>6</v>
          </cell>
        </row>
        <row r="14">
          <cell r="A14">
            <v>43184</v>
          </cell>
          <cell r="B14" t="str">
            <v>Nguyễn Văn Hiền</v>
          </cell>
          <cell r="C14" t="e">
            <v>#N/A</v>
          </cell>
          <cell r="D14" t="e">
            <v>#N/A</v>
          </cell>
          <cell r="E14" t="str">
            <v>Ghẹ NL</v>
          </cell>
          <cell r="F14">
            <v>5034</v>
          </cell>
        </row>
        <row r="15">
          <cell r="A15">
            <v>43184</v>
          </cell>
          <cell r="B15" t="str">
            <v>Lê Thị Diễm</v>
          </cell>
          <cell r="C15" t="e">
            <v>#N/A</v>
          </cell>
          <cell r="D15" t="e">
            <v>#N/A</v>
          </cell>
          <cell r="E15" t="str">
            <v>Ghẹ NL</v>
          </cell>
          <cell r="F15">
            <v>5712</v>
          </cell>
        </row>
        <row r="16">
          <cell r="A16">
            <v>43184</v>
          </cell>
          <cell r="B16" t="str">
            <v>Nguyễn Văn Tha</v>
          </cell>
          <cell r="C16" t="e">
            <v>#N/A</v>
          </cell>
          <cell r="D16" t="e">
            <v>#N/A</v>
          </cell>
          <cell r="E16" t="str">
            <v>Ghẹ NL</v>
          </cell>
          <cell r="F16">
            <v>5318</v>
          </cell>
        </row>
        <row r="17">
          <cell r="A17">
            <v>43190</v>
          </cell>
          <cell r="B17" t="str">
            <v>Nguyễn Văn Hiền</v>
          </cell>
          <cell r="C17" t="e">
            <v>#N/A</v>
          </cell>
          <cell r="D17" t="e">
            <v>#N/A</v>
          </cell>
          <cell r="E17" t="str">
            <v>Ghẹ NL</v>
          </cell>
          <cell r="F17">
            <v>5074</v>
          </cell>
        </row>
        <row r="18">
          <cell r="A18">
            <v>43190</v>
          </cell>
          <cell r="B18" t="str">
            <v>Lê Thị Diễm</v>
          </cell>
          <cell r="C18" t="e">
            <v>#N/A</v>
          </cell>
          <cell r="D18" t="e">
            <v>#N/A</v>
          </cell>
          <cell r="E18" t="str">
            <v>Ghẹ NL</v>
          </cell>
          <cell r="F18">
            <v>5296</v>
          </cell>
        </row>
        <row r="19">
          <cell r="A19">
            <v>43190</v>
          </cell>
          <cell r="B19" t="str">
            <v>Nguyễn Văn Tha</v>
          </cell>
          <cell r="C19" t="e">
            <v>#N/A</v>
          </cell>
          <cell r="D19" t="e">
            <v>#N/A</v>
          </cell>
          <cell r="E19" t="str">
            <v>Ghẹ NL</v>
          </cell>
          <cell r="F19">
            <v>5246</v>
          </cell>
        </row>
        <row r="20">
          <cell r="A20"/>
          <cell r="B20"/>
          <cell r="C20"/>
          <cell r="D20"/>
          <cell r="E20"/>
          <cell r="F20"/>
        </row>
        <row r="21">
          <cell r="A21" t="str">
            <v>Tổng giá trị hàng mua vào:</v>
          </cell>
          <cell r="C21">
            <v>506880000</v>
          </cell>
          <cell r="D21"/>
        </row>
        <row r="22">
          <cell r="C22"/>
        </row>
        <row r="23">
          <cell r="C23"/>
          <cell r="D23"/>
        </row>
        <row r="24">
          <cell r="B24" t="str">
            <v>Người lập bảng kê</v>
          </cell>
        </row>
        <row r="25">
          <cell r="B25" t="str">
            <v>(Ký, ghi rõ họ tên)</v>
          </cell>
          <cell r="D25"/>
        </row>
        <row r="26">
          <cell r="B26"/>
          <cell r="D26"/>
        </row>
        <row r="27">
          <cell r="B27"/>
          <cell r="D27"/>
        </row>
        <row r="28">
          <cell r="B28"/>
          <cell r="D28"/>
        </row>
        <row r="29">
          <cell r="B29"/>
          <cell r="D29"/>
        </row>
        <row r="30">
          <cell r="B30" t="str">
            <v>Nguyễn Thị Ngọc Thuỳ</v>
          </cell>
          <cell r="C30"/>
        </row>
        <row r="31">
          <cell r="B31"/>
          <cell r="C31"/>
        </row>
        <row r="32">
          <cell r="B32"/>
          <cell r="C32"/>
        </row>
        <row r="33">
          <cell r="B33"/>
          <cell r="C33"/>
        </row>
        <row r="34">
          <cell r="B34"/>
          <cell r="C34"/>
        </row>
        <row r="35">
          <cell r="B35"/>
          <cell r="C35"/>
        </row>
        <row r="36">
          <cell r="B36"/>
          <cell r="C36"/>
        </row>
        <row r="38">
          <cell r="A38" t="str">
            <v xml:space="preserve">Ghi chú: </v>
          </cell>
        </row>
        <row r="39">
          <cell r="A39" t="str">
            <v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v>
          </cell>
          <cell r="B39"/>
          <cell r="C39"/>
          <cell r="D39"/>
          <cell r="E39"/>
          <cell r="F39"/>
        </row>
        <row r="40">
          <cell r="A40" t="str">
            <v xml:space="preserve">   - Đối với doanh nghiệp có tổ chức các trạm nơi thu mua ở nhiều nơi thì từng trạm thu mua phải lập từng bảng kê riêng. Doanh nghiệp lập bảng kê tổng hợp chung của các trạm.</v>
          </cell>
          <cell r="B40"/>
          <cell r="C40"/>
          <cell r="D40"/>
          <cell r="E40"/>
          <cell r="F40"/>
        </row>
        <row r="41">
          <cell r="B41"/>
          <cell r="C41"/>
          <cell r="D41"/>
          <cell r="E41"/>
          <cell r="F41"/>
        </row>
        <row r="42">
          <cell r="B42"/>
          <cell r="C42"/>
          <cell r="D42"/>
          <cell r="E42"/>
          <cell r="F42"/>
        </row>
        <row r="43">
          <cell r="B43"/>
          <cell r="C43"/>
          <cell r="D43"/>
          <cell r="E43"/>
          <cell r="F43"/>
        </row>
        <row r="44">
          <cell r="B44"/>
          <cell r="C44"/>
          <cell r="D44"/>
          <cell r="E44"/>
          <cell r="F44"/>
        </row>
        <row r="46">
          <cell r="B46"/>
          <cell r="C46"/>
          <cell r="D46"/>
          <cell r="E46"/>
          <cell r="F46"/>
        </row>
        <row r="47">
          <cell r="B47"/>
          <cell r="C47"/>
          <cell r="D47"/>
          <cell r="E47"/>
          <cell r="F47"/>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I47"/>
  <sheetViews>
    <sheetView tabSelected="1" workbookViewId="0">
      <selection activeCell="C24" sqref="C24"/>
    </sheetView>
  </sheetViews>
  <sheetFormatPr defaultRowHeight="17.25"/>
  <cols>
    <col min="1" max="1" width="9.75" style="3" customWidth="1"/>
    <col min="2" max="2" width="21.125" style="2" customWidth="1"/>
    <col min="3" max="3" width="21.625" style="2" customWidth="1"/>
    <col min="4" max="4" width="12.125" style="2" customWidth="1"/>
    <col min="5" max="5" width="13.375" style="2" customWidth="1"/>
    <col min="6" max="6" width="9.75" style="5" customWidth="1"/>
    <col min="7" max="7" width="9.25" style="5" customWidth="1"/>
    <col min="8" max="8" width="11.25" style="2" customWidth="1"/>
    <col min="9" max="9" width="9.5" style="2"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0.5" customHeight="1">
      <c r="A1" s="133" t="s">
        <v>5</v>
      </c>
      <c r="B1" s="133"/>
      <c r="C1" s="133"/>
      <c r="D1" s="133"/>
      <c r="E1" s="133"/>
      <c r="F1" s="133"/>
      <c r="G1" s="134"/>
      <c r="H1" s="135" t="s">
        <v>6</v>
      </c>
      <c r="I1" s="136"/>
    </row>
    <row r="2" spans="1:9" ht="12" customHeight="1">
      <c r="A2" s="133"/>
      <c r="B2" s="133"/>
      <c r="C2" s="133"/>
      <c r="D2" s="133"/>
      <c r="E2" s="133"/>
      <c r="F2" s="133"/>
      <c r="G2" s="134"/>
      <c r="H2" s="137"/>
      <c r="I2" s="138"/>
    </row>
    <row r="3" spans="1:9">
      <c r="A3" s="133"/>
      <c r="B3" s="133"/>
      <c r="C3" s="133"/>
      <c r="D3" s="133"/>
      <c r="E3" s="133"/>
      <c r="F3" s="133"/>
      <c r="G3" s="134"/>
      <c r="H3" s="137"/>
      <c r="I3" s="138"/>
    </row>
    <row r="4" spans="1:9">
      <c r="A4" s="141" t="s">
        <v>33</v>
      </c>
      <c r="B4" s="141"/>
      <c r="C4" s="141"/>
      <c r="D4" s="141"/>
      <c r="E4" s="141"/>
      <c r="F4" s="141"/>
      <c r="G4" s="142"/>
      <c r="H4" s="139"/>
      <c r="I4" s="140"/>
    </row>
    <row r="5" spans="1:9" ht="10.5" customHeight="1">
      <c r="C5" s="4"/>
      <c r="D5" s="4"/>
    </row>
    <row r="6" spans="1:9" ht="14.25" customHeight="1">
      <c r="A6" s="3" t="s">
        <v>7</v>
      </c>
      <c r="E6" s="2" t="s">
        <v>8</v>
      </c>
    </row>
    <row r="7" spans="1:9" ht="14.25" customHeight="1">
      <c r="A7" s="3" t="s">
        <v>9</v>
      </c>
    </row>
    <row r="8" spans="1:9" ht="14.25" customHeight="1">
      <c r="A8" s="3" t="s">
        <v>10</v>
      </c>
    </row>
    <row r="9" spans="1:9" ht="14.25" customHeight="1">
      <c r="A9" s="3" t="s">
        <v>11</v>
      </c>
    </row>
    <row r="10" spans="1:9" ht="9" customHeight="1"/>
    <row r="11" spans="1:9" ht="15" customHeight="1">
      <c r="A11" s="143" t="s">
        <v>12</v>
      </c>
      <c r="B11" s="145" t="s">
        <v>0</v>
      </c>
      <c r="C11" s="146"/>
      <c r="D11" s="147"/>
      <c r="E11" s="148" t="s">
        <v>13</v>
      </c>
      <c r="F11" s="148"/>
      <c r="G11" s="148"/>
      <c r="H11" s="148"/>
      <c r="I11" s="31" t="s">
        <v>3</v>
      </c>
    </row>
    <row r="12" spans="1:9" ht="27" customHeight="1">
      <c r="A12" s="144"/>
      <c r="B12" s="31" t="s">
        <v>14</v>
      </c>
      <c r="C12" s="31" t="s">
        <v>4</v>
      </c>
      <c r="D12" s="31" t="s">
        <v>15</v>
      </c>
      <c r="E12" s="31" t="s">
        <v>1</v>
      </c>
      <c r="F12" s="6" t="s">
        <v>16</v>
      </c>
      <c r="G12" s="6" t="s">
        <v>2</v>
      </c>
      <c r="H12" s="7" t="s">
        <v>17</v>
      </c>
      <c r="I12" s="31"/>
    </row>
    <row r="13" spans="1:9" ht="13.5" customHeight="1">
      <c r="A13" s="8" t="s">
        <v>18</v>
      </c>
      <c r="B13" s="9">
        <v>2</v>
      </c>
      <c r="C13" s="9">
        <v>3</v>
      </c>
      <c r="D13" s="9">
        <v>4</v>
      </c>
      <c r="E13" s="9">
        <v>5</v>
      </c>
      <c r="F13" s="10" t="s">
        <v>19</v>
      </c>
      <c r="G13" s="10" t="s">
        <v>20</v>
      </c>
      <c r="H13" s="9">
        <v>8</v>
      </c>
      <c r="I13" s="9">
        <v>9</v>
      </c>
    </row>
    <row r="14" spans="1:9" ht="17.25" customHeight="1">
      <c r="A14" s="11">
        <v>43184</v>
      </c>
      <c r="B14" s="27" t="s">
        <v>31</v>
      </c>
      <c r="C14" s="35" t="e">
        <f>VLOOKUP(B14,'[2]TOKAI 03'!$A$5:$F$178,3,0)</f>
        <v>#N/A</v>
      </c>
      <c r="D14" s="35" t="e">
        <f>VLOOKUP(B14,'[2]TOKAI 03'!$A$5:$F$178,2,0)</f>
        <v>#N/A</v>
      </c>
      <c r="E14" s="12" t="s">
        <v>30</v>
      </c>
      <c r="F14" s="12">
        <v>5034</v>
      </c>
      <c r="G14" s="13">
        <v>16000</v>
      </c>
      <c r="H14" s="13">
        <f>F14*G14</f>
        <v>80544000</v>
      </c>
      <c r="I14" s="13"/>
    </row>
    <row r="15" spans="1:9" ht="17.25" customHeight="1">
      <c r="A15" s="11">
        <v>43184</v>
      </c>
      <c r="B15" s="1" t="s">
        <v>32</v>
      </c>
      <c r="C15" s="28" t="e">
        <f>VLOOKUP(B15,'[1]BAYON 01'!$A$5:$F$78,3,0)</f>
        <v>#N/A</v>
      </c>
      <c r="D15" s="29" t="e">
        <f>VLOOKUP(B15,'[1]BAYON 01'!$A$5:$F$78,2,0)</f>
        <v>#N/A</v>
      </c>
      <c r="E15" s="12" t="s">
        <v>30</v>
      </c>
      <c r="F15" s="14">
        <v>5712</v>
      </c>
      <c r="G15" s="13">
        <v>16000</v>
      </c>
      <c r="H15" s="15">
        <f t="shared" ref="H15:H19" si="0">F15*G15</f>
        <v>91392000</v>
      </c>
      <c r="I15" s="15"/>
    </row>
    <row r="16" spans="1:9" ht="17.25" customHeight="1">
      <c r="A16" s="11">
        <v>43184</v>
      </c>
      <c r="B16" s="27" t="s">
        <v>29</v>
      </c>
      <c r="C16" s="28" t="e">
        <f>VLOOKUP(B16,'[1]BAYON 01'!$A$5:$F$78,3,0)</f>
        <v>#N/A</v>
      </c>
      <c r="D16" s="29" t="e">
        <f>VLOOKUP(B16,'[1]BAYON 01'!$A$5:$F$78,2,0)</f>
        <v>#N/A</v>
      </c>
      <c r="E16" s="12" t="s">
        <v>30</v>
      </c>
      <c r="F16" s="14">
        <v>5318</v>
      </c>
      <c r="G16" s="13">
        <v>16000</v>
      </c>
      <c r="H16" s="15">
        <f t="shared" si="0"/>
        <v>85088000</v>
      </c>
      <c r="I16" s="15"/>
    </row>
    <row r="17" spans="1:9" ht="17.25" customHeight="1">
      <c r="A17" s="11">
        <v>43190</v>
      </c>
      <c r="B17" s="27" t="s">
        <v>31</v>
      </c>
      <c r="C17" s="28" t="e">
        <f>VLOOKUP(B17,'[1]BAYON 01'!$A$5:$F$78,3,0)</f>
        <v>#N/A</v>
      </c>
      <c r="D17" s="29" t="e">
        <f>VLOOKUP(B17,'[1]BAYON 01'!$A$5:$F$78,2,0)</f>
        <v>#N/A</v>
      </c>
      <c r="E17" s="12" t="s">
        <v>30</v>
      </c>
      <c r="F17" s="14">
        <v>5074</v>
      </c>
      <c r="G17" s="13">
        <v>16000</v>
      </c>
      <c r="H17" s="15">
        <f t="shared" si="0"/>
        <v>81184000</v>
      </c>
      <c r="I17" s="15"/>
    </row>
    <row r="18" spans="1:9" ht="17.25" customHeight="1">
      <c r="A18" s="11">
        <v>43190</v>
      </c>
      <c r="B18" s="1" t="s">
        <v>32</v>
      </c>
      <c r="C18" s="28" t="e">
        <f>VLOOKUP(B18,'[1]BAYON 01'!$A$5:$F$78,3,0)</f>
        <v>#N/A</v>
      </c>
      <c r="D18" s="29" t="e">
        <f>VLOOKUP(B18,'[1]BAYON 01'!$A$5:$F$78,2,0)</f>
        <v>#N/A</v>
      </c>
      <c r="E18" s="12" t="s">
        <v>30</v>
      </c>
      <c r="F18" s="14">
        <v>5296</v>
      </c>
      <c r="G18" s="13">
        <v>16000</v>
      </c>
      <c r="H18" s="15">
        <f t="shared" si="0"/>
        <v>84736000</v>
      </c>
      <c r="I18" s="15"/>
    </row>
    <row r="19" spans="1:9" ht="17.25" customHeight="1">
      <c r="A19" s="11">
        <v>43190</v>
      </c>
      <c r="B19" s="27" t="s">
        <v>29</v>
      </c>
      <c r="C19" s="28" t="e">
        <f>VLOOKUP(B19,'[1]BAYON 01'!$A$5:$F$78,3,0)</f>
        <v>#N/A</v>
      </c>
      <c r="D19" s="29" t="e">
        <f>VLOOKUP(B19,'[1]BAYON 01'!$A$5:$F$78,2,0)</f>
        <v>#N/A</v>
      </c>
      <c r="E19" s="12" t="s">
        <v>30</v>
      </c>
      <c r="F19" s="14">
        <f>2880*11-SUM(F14:F18)</f>
        <v>5246</v>
      </c>
      <c r="G19" s="13">
        <v>16000</v>
      </c>
      <c r="H19" s="15">
        <f t="shared" si="0"/>
        <v>83936000</v>
      </c>
      <c r="I19" s="15"/>
    </row>
    <row r="20" spans="1:9" ht="10.5" customHeight="1">
      <c r="A20" s="30"/>
      <c r="B20" s="1"/>
      <c r="C20" s="28"/>
      <c r="D20" s="29"/>
      <c r="E20" s="14"/>
      <c r="F20" s="14"/>
      <c r="G20" s="15"/>
      <c r="H20" s="15"/>
      <c r="I20" s="15"/>
    </row>
    <row r="21" spans="1:9" ht="15.75" customHeight="1">
      <c r="A21" s="3" t="s">
        <v>21</v>
      </c>
      <c r="C21" s="16">
        <f>SUM(H14:H20)</f>
        <v>506880000</v>
      </c>
      <c r="D21" s="16"/>
    </row>
    <row r="22" spans="1:9" ht="8.25" customHeight="1">
      <c r="C22" s="5"/>
      <c r="H22" s="17"/>
    </row>
    <row r="23" spans="1:9" ht="16.5" customHeight="1">
      <c r="C23" s="17"/>
      <c r="D23" s="5"/>
      <c r="G23" s="18" t="s">
        <v>34</v>
      </c>
      <c r="H23" s="19"/>
      <c r="I23" s="19"/>
    </row>
    <row r="24" spans="1:9" ht="21" customHeight="1">
      <c r="B24" s="20" t="s">
        <v>22</v>
      </c>
      <c r="G24" s="21" t="s">
        <v>23</v>
      </c>
    </row>
    <row r="25" spans="1:9" ht="21" customHeight="1">
      <c r="B25" s="22" t="s">
        <v>24</v>
      </c>
      <c r="D25" s="23"/>
      <c r="G25" s="24" t="s">
        <v>25</v>
      </c>
    </row>
    <row r="26" spans="1:9" ht="12" customHeight="1">
      <c r="B26" s="22"/>
      <c r="D26" s="23"/>
      <c r="G26" s="24"/>
    </row>
    <row r="27" spans="1:9" ht="21" customHeight="1">
      <c r="B27" s="22"/>
      <c r="D27" s="23"/>
      <c r="G27" s="24"/>
    </row>
    <row r="28" spans="1:9" ht="21" hidden="1" customHeight="1">
      <c r="B28" s="22"/>
      <c r="D28" s="23"/>
      <c r="G28" s="24"/>
    </row>
    <row r="29" spans="1:9" ht="21" customHeight="1">
      <c r="B29" s="22"/>
      <c r="D29" s="23"/>
      <c r="G29" s="24"/>
    </row>
    <row r="30" spans="1:9">
      <c r="B30" s="25" t="s">
        <v>35</v>
      </c>
      <c r="C30" s="25"/>
    </row>
    <row r="31" spans="1:9" hidden="1">
      <c r="B31" s="25"/>
      <c r="C31" s="25"/>
    </row>
    <row r="32" spans="1:9" hidden="1">
      <c r="B32" s="25"/>
      <c r="C32" s="25"/>
    </row>
    <row r="33" spans="1:9" hidden="1">
      <c r="B33" s="25"/>
      <c r="C33" s="25"/>
    </row>
    <row r="34" spans="1:9" hidden="1">
      <c r="B34" s="25"/>
      <c r="C34" s="25"/>
    </row>
    <row r="35" spans="1:9" hidden="1">
      <c r="B35" s="25"/>
      <c r="C35" s="25"/>
    </row>
    <row r="36" spans="1:9" hidden="1">
      <c r="B36" s="25"/>
      <c r="C36" s="25"/>
    </row>
    <row r="37" spans="1:9" ht="5.25" hidden="1" customHeight="1"/>
    <row r="38" spans="1:9" hidden="1">
      <c r="A38" s="26" t="s">
        <v>26</v>
      </c>
    </row>
    <row r="39" spans="1:9" hidden="1">
      <c r="A39" s="131" t="s">
        <v>27</v>
      </c>
      <c r="B39" s="132"/>
      <c r="C39" s="132"/>
      <c r="D39" s="132"/>
      <c r="E39" s="132"/>
      <c r="F39" s="132"/>
      <c r="G39" s="132"/>
      <c r="H39" s="132"/>
      <c r="I39" s="132"/>
    </row>
    <row r="40" spans="1:9" ht="33" hidden="1" customHeight="1">
      <c r="A40" s="131" t="s">
        <v>28</v>
      </c>
      <c r="B40" s="131"/>
      <c r="C40" s="131"/>
      <c r="D40" s="131"/>
      <c r="E40" s="131"/>
      <c r="F40" s="131"/>
      <c r="G40" s="131"/>
      <c r="H40" s="131"/>
      <c r="I40" s="131"/>
    </row>
    <row r="41" spans="1:9" s="3" customFormat="1" ht="17.25" customHeight="1">
      <c r="B41" s="2"/>
      <c r="C41" s="2"/>
      <c r="D41" s="2"/>
      <c r="E41" s="2"/>
      <c r="F41" s="5"/>
      <c r="G41" s="5"/>
      <c r="H41" s="2"/>
      <c r="I41" s="2"/>
    </row>
    <row r="42" spans="1:9" s="3" customFormat="1" ht="17.25" customHeight="1">
      <c r="B42" s="2"/>
      <c r="C42" s="2"/>
      <c r="D42" s="2"/>
      <c r="E42" s="2"/>
      <c r="F42" s="5"/>
      <c r="G42" s="5"/>
      <c r="H42" s="2"/>
      <c r="I42" s="2"/>
    </row>
    <row r="43" spans="1:9" s="3" customFormat="1" ht="17.25" customHeight="1">
      <c r="B43" s="2"/>
      <c r="C43" s="2"/>
      <c r="D43" s="2"/>
      <c r="E43" s="2"/>
      <c r="F43" s="5"/>
      <c r="G43" s="5"/>
      <c r="H43" s="2"/>
      <c r="I43" s="2"/>
    </row>
    <row r="44" spans="1:9" s="3" customFormat="1" ht="30.75" customHeight="1">
      <c r="B44" s="2"/>
      <c r="C44" s="2"/>
      <c r="D44" s="2"/>
      <c r="E44" s="2"/>
      <c r="F44" s="5"/>
      <c r="G44" s="5"/>
      <c r="H44" s="2"/>
      <c r="I44" s="2"/>
    </row>
    <row r="46" spans="1:9" s="3" customFormat="1" ht="33.75" customHeight="1">
      <c r="B46" s="2"/>
      <c r="C46" s="2"/>
      <c r="D46" s="2"/>
      <c r="E46" s="2"/>
      <c r="F46" s="5"/>
      <c r="G46" s="5"/>
      <c r="H46" s="2"/>
      <c r="I46" s="2"/>
    </row>
    <row r="47" spans="1:9" s="3" customFormat="1" ht="33.75" customHeight="1">
      <c r="B47" s="2"/>
      <c r="C47" s="2"/>
      <c r="D47" s="2"/>
      <c r="E47" s="2"/>
      <c r="F47" s="5"/>
      <c r="G47" s="5"/>
      <c r="H47" s="2"/>
      <c r="I47" s="2"/>
    </row>
  </sheetData>
  <mergeCells count="8">
    <mergeCell ref="A39:I39"/>
    <mergeCell ref="A40:I40"/>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5" right="0.15" top="0" bottom="0" header="0" footer="0"/>
  <pageSetup orientation="landscape" r:id="rId1"/>
</worksheet>
</file>

<file path=xl/worksheets/sheet2.xml><?xml version="1.0" encoding="utf-8"?>
<worksheet xmlns="http://schemas.openxmlformats.org/spreadsheetml/2006/main" xmlns:r="http://schemas.openxmlformats.org/officeDocument/2006/relationships">
  <dimension ref="A1:M46"/>
  <sheetViews>
    <sheetView topLeftCell="A10" workbookViewId="0">
      <selection activeCell="B14" sqref="B14:B17"/>
    </sheetView>
  </sheetViews>
  <sheetFormatPr defaultRowHeight="17.25"/>
  <cols>
    <col min="1" max="1" width="11" style="3" customWidth="1"/>
    <col min="2" max="2" width="21" style="2" customWidth="1"/>
    <col min="3" max="3" width="21.625" style="2" customWidth="1"/>
    <col min="4" max="4" width="12.125" style="2" customWidth="1"/>
    <col min="5" max="5" width="13.375" style="2" customWidth="1"/>
    <col min="6" max="6" width="10.625" style="5" customWidth="1"/>
    <col min="7" max="7" width="9.25" style="5"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133" t="s">
        <v>5</v>
      </c>
      <c r="B1" s="133"/>
      <c r="C1" s="133"/>
      <c r="D1" s="133"/>
      <c r="E1" s="133"/>
      <c r="F1" s="133"/>
      <c r="G1" s="134"/>
      <c r="H1" s="135" t="s">
        <v>6</v>
      </c>
      <c r="I1" s="136"/>
    </row>
    <row r="2" spans="1:11">
      <c r="A2" s="133"/>
      <c r="B2" s="133"/>
      <c r="C2" s="133"/>
      <c r="D2" s="133"/>
      <c r="E2" s="133"/>
      <c r="F2" s="133"/>
      <c r="G2" s="134"/>
      <c r="H2" s="137"/>
      <c r="I2" s="138"/>
    </row>
    <row r="3" spans="1:11">
      <c r="A3" s="133"/>
      <c r="B3" s="133"/>
      <c r="C3" s="133"/>
      <c r="D3" s="133"/>
      <c r="E3" s="133"/>
      <c r="F3" s="133"/>
      <c r="G3" s="134"/>
      <c r="H3" s="137"/>
      <c r="I3" s="138"/>
    </row>
    <row r="4" spans="1:11">
      <c r="A4" s="141" t="s">
        <v>46</v>
      </c>
      <c r="B4" s="141"/>
      <c r="C4" s="141"/>
      <c r="D4" s="141"/>
      <c r="E4" s="141"/>
      <c r="F4" s="141"/>
      <c r="G4" s="142"/>
      <c r="H4" s="139"/>
      <c r="I4" s="140"/>
    </row>
    <row r="5" spans="1:11" ht="20.25">
      <c r="C5" s="4"/>
      <c r="D5" s="4"/>
    </row>
    <row r="6" spans="1:11">
      <c r="A6" s="3" t="s">
        <v>7</v>
      </c>
      <c r="E6" s="2" t="s">
        <v>8</v>
      </c>
    </row>
    <row r="7" spans="1:11">
      <c r="A7" s="3" t="s">
        <v>9</v>
      </c>
    </row>
    <row r="8" spans="1:11">
      <c r="A8" s="3" t="s">
        <v>10</v>
      </c>
    </row>
    <row r="9" spans="1:11">
      <c r="A9" s="3" t="s">
        <v>11</v>
      </c>
    </row>
    <row r="11" spans="1:11">
      <c r="A11" s="143" t="s">
        <v>12</v>
      </c>
      <c r="B11" s="145" t="s">
        <v>0</v>
      </c>
      <c r="C11" s="146"/>
      <c r="D11" s="147"/>
      <c r="E11" s="148" t="s">
        <v>13</v>
      </c>
      <c r="F11" s="148"/>
      <c r="G11" s="148"/>
      <c r="H11" s="148"/>
      <c r="I11" s="32" t="s">
        <v>36</v>
      </c>
    </row>
    <row r="12" spans="1:11" ht="28.5">
      <c r="A12" s="144"/>
      <c r="B12" s="32" t="s">
        <v>14</v>
      </c>
      <c r="C12" s="32" t="s">
        <v>4</v>
      </c>
      <c r="D12" s="32" t="s">
        <v>15</v>
      </c>
      <c r="E12" s="32" t="s">
        <v>1</v>
      </c>
      <c r="F12" s="6" t="s">
        <v>16</v>
      </c>
      <c r="G12" s="6" t="s">
        <v>2</v>
      </c>
      <c r="H12" s="7" t="s">
        <v>17</v>
      </c>
      <c r="I12" s="32"/>
    </row>
    <row r="13" spans="1:11">
      <c r="A13" s="8" t="s">
        <v>18</v>
      </c>
      <c r="B13" s="9">
        <v>2</v>
      </c>
      <c r="C13" s="9">
        <v>3</v>
      </c>
      <c r="D13" s="9">
        <v>4</v>
      </c>
      <c r="E13" s="9">
        <v>5</v>
      </c>
      <c r="F13" s="10" t="s">
        <v>19</v>
      </c>
      <c r="G13" s="10" t="s">
        <v>20</v>
      </c>
      <c r="H13" s="9">
        <v>8</v>
      </c>
      <c r="I13" s="9">
        <v>9</v>
      </c>
    </row>
    <row r="14" spans="1:11" s="40" customFormat="1" ht="21.75" customHeight="1">
      <c r="A14" s="34">
        <v>43181</v>
      </c>
      <c r="B14" s="1" t="s">
        <v>37</v>
      </c>
      <c r="C14" s="35" t="str">
        <f>VLOOKUP(B14,'[2]TOKAI 03'!$A$5:$F$178,3,0)</f>
        <v>Phan Thiết - Bình Thuận</v>
      </c>
      <c r="D14" s="35">
        <f>VLOOKUP(B14,'[2]TOKAI 03'!$A$5:$F$178,2,0)</f>
        <v>260178873</v>
      </c>
      <c r="E14" s="36" t="s">
        <v>38</v>
      </c>
      <c r="F14" s="36">
        <v>12693</v>
      </c>
      <c r="G14" s="37">
        <v>15500</v>
      </c>
      <c r="H14" s="38">
        <f t="shared" ref="H14:H34" si="0">F14*G14</f>
        <v>196741500</v>
      </c>
      <c r="I14" s="39"/>
      <c r="K14" s="41"/>
    </row>
    <row r="15" spans="1:11" ht="21.75" customHeight="1">
      <c r="A15" s="34">
        <v>43181</v>
      </c>
      <c r="B15" s="1" t="s">
        <v>39</v>
      </c>
      <c r="C15" s="35" t="str">
        <f>VLOOKUP(B15,'[2]TOKAI 03'!$A$5:$F$178,3,0)</f>
        <v>Hàm Tân - Bình Thuận</v>
      </c>
      <c r="D15" s="35">
        <f>VLOOKUP(B15,'[2]TOKAI 03'!$A$5:$F$178,2,0)</f>
        <v>260690910</v>
      </c>
      <c r="E15" s="36" t="s">
        <v>38</v>
      </c>
      <c r="F15" s="36">
        <v>12693</v>
      </c>
      <c r="G15" s="37">
        <v>15500</v>
      </c>
      <c r="H15" s="38">
        <f t="shared" si="0"/>
        <v>196741500</v>
      </c>
      <c r="I15" s="39"/>
    </row>
    <row r="16" spans="1:11" ht="21.75" customHeight="1">
      <c r="A16" s="34">
        <v>43181</v>
      </c>
      <c r="B16" s="1" t="s">
        <v>40</v>
      </c>
      <c r="C16" s="35" t="str">
        <f>VLOOKUP(B16,'[2]TOKAI 03'!$A$5:$F$178,3,0)</f>
        <v>Long Hương - Bình Thuận</v>
      </c>
      <c r="D16" s="35" t="str">
        <f>VLOOKUP(B16,'[2]TOKAI 03'!$A$5:$F$178,2,0)</f>
        <v>020714486</v>
      </c>
      <c r="E16" s="36" t="s">
        <v>38</v>
      </c>
      <c r="F16" s="36">
        <v>13065</v>
      </c>
      <c r="G16" s="37">
        <v>15500</v>
      </c>
      <c r="H16" s="38">
        <f t="shared" si="0"/>
        <v>202507500</v>
      </c>
      <c r="I16" s="39"/>
    </row>
    <row r="17" spans="1:12" ht="21.75" customHeight="1">
      <c r="A17" s="34">
        <v>43181</v>
      </c>
      <c r="B17" s="1" t="s">
        <v>41</v>
      </c>
      <c r="C17" s="35" t="str">
        <f>VLOOKUP(B17,'[2]TOKAI 03'!$A$5:$F$178,3,0)</f>
        <v>Phan Thiết - Bình Thuận</v>
      </c>
      <c r="D17" s="35">
        <f>VLOOKUP(B17,'[2]TOKAI 03'!$A$5:$F$178,2,0)</f>
        <v>260850613</v>
      </c>
      <c r="E17" s="36" t="s">
        <v>38</v>
      </c>
      <c r="F17" s="36">
        <v>13654</v>
      </c>
      <c r="G17" s="37">
        <v>15500</v>
      </c>
      <c r="H17" s="38">
        <f t="shared" si="0"/>
        <v>211637000</v>
      </c>
      <c r="I17" s="39"/>
    </row>
    <row r="18" spans="1:12" ht="21.75" customHeight="1">
      <c r="A18" s="34">
        <v>43181</v>
      </c>
      <c r="B18" s="1" t="s">
        <v>42</v>
      </c>
      <c r="C18" s="35" t="str">
        <f>VLOOKUP(B18,'[2]TOKAI 03'!$A$5:$F$178,3,0)</f>
        <v>Kiên lương - Kiên Giang</v>
      </c>
      <c r="D18" s="35">
        <f>VLOOKUP(B18,'[2]TOKAI 03'!$A$5:$F$178,2,0)</f>
        <v>370803567</v>
      </c>
      <c r="E18" s="36" t="s">
        <v>38</v>
      </c>
      <c r="F18" s="36">
        <v>12354</v>
      </c>
      <c r="G18" s="37">
        <v>15500</v>
      </c>
      <c r="H18" s="38">
        <f t="shared" si="0"/>
        <v>191487000</v>
      </c>
      <c r="I18" s="39"/>
      <c r="L18" s="42"/>
    </row>
    <row r="19" spans="1:12" ht="21.75" customHeight="1">
      <c r="A19" s="34">
        <v>43181</v>
      </c>
      <c r="B19" s="1" t="s">
        <v>43</v>
      </c>
      <c r="C19" s="35" t="str">
        <f>VLOOKUP(B19,'[2]TOKAI 03'!$A$5:$F$178,3,0)</f>
        <v>Châu Thành - Tiền Giang</v>
      </c>
      <c r="D19" s="35">
        <f>VLOOKUP(B19,'[2]TOKAI 03'!$A$5:$F$178,2,0)</f>
        <v>311514350</v>
      </c>
      <c r="E19" s="36" t="s">
        <v>38</v>
      </c>
      <c r="F19" s="36">
        <v>11465</v>
      </c>
      <c r="G19" s="37">
        <v>15500</v>
      </c>
      <c r="H19" s="38">
        <f t="shared" si="0"/>
        <v>177707500</v>
      </c>
      <c r="I19" s="39"/>
    </row>
    <row r="20" spans="1:12" ht="21.75" customHeight="1">
      <c r="A20" s="34">
        <v>43181</v>
      </c>
      <c r="B20" s="1" t="s">
        <v>44</v>
      </c>
      <c r="C20" s="35" t="str">
        <f>VLOOKUP(B20,'[2]TOKAI 03'!$A$5:$F$178,3,0)</f>
        <v>Đức Linh - Bình Thuận</v>
      </c>
      <c r="D20" s="35">
        <f>VLOOKUP(B20,'[2]TOKAI 03'!$A$5:$F$178,2,0)</f>
        <v>260682094</v>
      </c>
      <c r="E20" s="36" t="s">
        <v>38</v>
      </c>
      <c r="F20" s="36">
        <v>12693</v>
      </c>
      <c r="G20" s="37">
        <v>15500</v>
      </c>
      <c r="H20" s="38">
        <f t="shared" si="0"/>
        <v>196741500</v>
      </c>
      <c r="I20" s="39"/>
    </row>
    <row r="21" spans="1:12" ht="21.75" customHeight="1">
      <c r="A21" s="34">
        <v>43181</v>
      </c>
      <c r="B21" s="1" t="s">
        <v>45</v>
      </c>
      <c r="C21" s="35" t="str">
        <f>VLOOKUP(B21,'[2]TOKAI 03'!$A$5:$F$178,3,0)</f>
        <v>Phan Thiết - Bình Thuận</v>
      </c>
      <c r="D21" s="35">
        <f>VLOOKUP(B21,'[2]TOKAI 03'!$A$5:$F$178,2,0)</f>
        <v>280853616</v>
      </c>
      <c r="E21" s="36" t="s">
        <v>38</v>
      </c>
      <c r="F21" s="36">
        <v>13598</v>
      </c>
      <c r="G21" s="37">
        <v>15500</v>
      </c>
      <c r="H21" s="38">
        <f t="shared" si="0"/>
        <v>210769000</v>
      </c>
      <c r="I21" s="39"/>
    </row>
    <row r="22" spans="1:12" ht="21.75" customHeight="1">
      <c r="A22" s="34">
        <v>43186</v>
      </c>
      <c r="B22" s="1" t="s">
        <v>37</v>
      </c>
      <c r="C22" s="35" t="str">
        <f>VLOOKUP(B22,'[2]TOKAI 03'!$A$5:$F$178,3,0)</f>
        <v>Phan Thiết - Bình Thuận</v>
      </c>
      <c r="D22" s="35">
        <f>VLOOKUP(B22,'[2]TOKAI 03'!$A$5:$F$178,2,0)</f>
        <v>260178873</v>
      </c>
      <c r="E22" s="36" t="s">
        <v>38</v>
      </c>
      <c r="F22" s="36">
        <v>11978</v>
      </c>
      <c r="G22" s="37">
        <v>15500</v>
      </c>
      <c r="H22" s="38">
        <f t="shared" si="0"/>
        <v>185659000</v>
      </c>
      <c r="I22" s="39"/>
    </row>
    <row r="23" spans="1:12" ht="21.75" customHeight="1">
      <c r="A23" s="34">
        <v>43186</v>
      </c>
      <c r="B23" s="1" t="s">
        <v>39</v>
      </c>
      <c r="C23" s="35" t="str">
        <f>VLOOKUP(B23,'[2]TOKAI 03'!$A$5:$F$178,3,0)</f>
        <v>Hàm Tân - Bình Thuận</v>
      </c>
      <c r="D23" s="35">
        <f>VLOOKUP(B23,'[2]TOKAI 03'!$A$5:$F$178,2,0)</f>
        <v>260690910</v>
      </c>
      <c r="E23" s="36" t="s">
        <v>38</v>
      </c>
      <c r="F23" s="36">
        <v>13047</v>
      </c>
      <c r="G23" s="37">
        <v>15500</v>
      </c>
      <c r="H23" s="38">
        <f t="shared" si="0"/>
        <v>202228500</v>
      </c>
      <c r="I23" s="39"/>
    </row>
    <row r="24" spans="1:12" ht="21.75" customHeight="1">
      <c r="A24" s="34">
        <v>43186</v>
      </c>
      <c r="B24" s="1" t="s">
        <v>40</v>
      </c>
      <c r="C24" s="35" t="str">
        <f>VLOOKUP(B24,'[2]TOKAI 03'!$A$5:$F$178,3,0)</f>
        <v>Long Hương - Bình Thuận</v>
      </c>
      <c r="D24" s="35" t="str">
        <f>VLOOKUP(B24,'[2]TOKAI 03'!$A$5:$F$178,2,0)</f>
        <v>020714486</v>
      </c>
      <c r="E24" s="36" t="s">
        <v>38</v>
      </c>
      <c r="F24" s="36">
        <v>12548</v>
      </c>
      <c r="G24" s="37">
        <v>15500</v>
      </c>
      <c r="H24" s="38">
        <f t="shared" si="0"/>
        <v>194494000</v>
      </c>
      <c r="I24" s="39"/>
    </row>
    <row r="25" spans="1:12" ht="21.75" customHeight="1">
      <c r="A25" s="34">
        <v>43186</v>
      </c>
      <c r="B25" s="1" t="s">
        <v>41</v>
      </c>
      <c r="C25" s="35" t="str">
        <f>VLOOKUP(B25,'[2]TOKAI 03'!$A$5:$F$178,3,0)</f>
        <v>Phan Thiết - Bình Thuận</v>
      </c>
      <c r="D25" s="35">
        <f>VLOOKUP(B25,'[2]TOKAI 03'!$A$5:$F$178,2,0)</f>
        <v>260850613</v>
      </c>
      <c r="E25" s="36" t="s">
        <v>38</v>
      </c>
      <c r="F25" s="36">
        <v>12486</v>
      </c>
      <c r="G25" s="37">
        <v>15500</v>
      </c>
      <c r="H25" s="38">
        <f t="shared" si="0"/>
        <v>193533000</v>
      </c>
      <c r="I25" s="39"/>
    </row>
    <row r="26" spans="1:12" ht="21.75" customHeight="1">
      <c r="A26" s="34">
        <v>43186</v>
      </c>
      <c r="B26" s="1" t="s">
        <v>42</v>
      </c>
      <c r="C26" s="35" t="str">
        <f>VLOOKUP(B26,'[2]TOKAI 03'!$A$5:$F$178,3,0)</f>
        <v>Kiên lương - Kiên Giang</v>
      </c>
      <c r="D26" s="35">
        <f>VLOOKUP(B26,'[2]TOKAI 03'!$A$5:$F$178,2,0)</f>
        <v>370803567</v>
      </c>
      <c r="E26" s="36" t="s">
        <v>38</v>
      </c>
      <c r="F26" s="36">
        <v>11542</v>
      </c>
      <c r="G26" s="37">
        <v>15500</v>
      </c>
      <c r="H26" s="38">
        <f t="shared" si="0"/>
        <v>178901000</v>
      </c>
      <c r="I26" s="39"/>
    </row>
    <row r="27" spans="1:12" ht="21.75" customHeight="1">
      <c r="A27" s="34">
        <v>43186</v>
      </c>
      <c r="B27" s="1" t="s">
        <v>43</v>
      </c>
      <c r="C27" s="35" t="str">
        <f>VLOOKUP(B27,'[2]TOKAI 03'!$A$5:$F$178,3,0)</f>
        <v>Châu Thành - Tiền Giang</v>
      </c>
      <c r="D27" s="35">
        <f>VLOOKUP(B27,'[2]TOKAI 03'!$A$5:$F$178,2,0)</f>
        <v>311514350</v>
      </c>
      <c r="E27" s="36" t="s">
        <v>38</v>
      </c>
      <c r="F27" s="36">
        <v>13046</v>
      </c>
      <c r="G27" s="37">
        <v>15500</v>
      </c>
      <c r="H27" s="38">
        <f t="shared" si="0"/>
        <v>202213000</v>
      </c>
      <c r="I27" s="39"/>
    </row>
    <row r="28" spans="1:12" s="40" customFormat="1" ht="21.75" customHeight="1">
      <c r="A28" s="34">
        <v>43192</v>
      </c>
      <c r="B28" s="1" t="s">
        <v>37</v>
      </c>
      <c r="C28" s="35" t="str">
        <f>VLOOKUP(B28,'[2]TOKAI 03'!$A$5:$F$178,3,0)</f>
        <v>Phan Thiết - Bình Thuận</v>
      </c>
      <c r="D28" s="35">
        <f>VLOOKUP(B28,'[2]TOKAI 03'!$A$5:$F$178,2,0)</f>
        <v>260178873</v>
      </c>
      <c r="E28" s="36" t="s">
        <v>38</v>
      </c>
      <c r="F28" s="36">
        <v>12879</v>
      </c>
      <c r="G28" s="37">
        <v>15500</v>
      </c>
      <c r="H28" s="38">
        <f t="shared" si="0"/>
        <v>199624500</v>
      </c>
      <c r="I28" s="39"/>
      <c r="K28" s="41"/>
    </row>
    <row r="29" spans="1:12" ht="21.75" customHeight="1">
      <c r="A29" s="34">
        <v>43192</v>
      </c>
      <c r="B29" s="1" t="s">
        <v>39</v>
      </c>
      <c r="C29" s="35" t="str">
        <f>VLOOKUP(B29,'[2]TOKAI 03'!$A$5:$F$178,3,0)</f>
        <v>Hàm Tân - Bình Thuận</v>
      </c>
      <c r="D29" s="35">
        <f>VLOOKUP(B29,'[2]TOKAI 03'!$A$5:$F$178,2,0)</f>
        <v>260690910</v>
      </c>
      <c r="E29" s="36" t="s">
        <v>38</v>
      </c>
      <c r="F29" s="36">
        <v>12485</v>
      </c>
      <c r="G29" s="37">
        <v>15500</v>
      </c>
      <c r="H29" s="38">
        <f t="shared" si="0"/>
        <v>193517500</v>
      </c>
      <c r="I29" s="39"/>
    </row>
    <row r="30" spans="1:12" ht="21.75" customHeight="1">
      <c r="A30" s="34">
        <v>43192</v>
      </c>
      <c r="B30" s="1" t="s">
        <v>40</v>
      </c>
      <c r="C30" s="35" t="str">
        <f>VLOOKUP(B30,'[2]TOKAI 03'!$A$5:$F$178,3,0)</f>
        <v>Long Hương - Bình Thuận</v>
      </c>
      <c r="D30" s="35" t="str">
        <f>VLOOKUP(B30,'[2]TOKAI 03'!$A$5:$F$178,2,0)</f>
        <v>020714486</v>
      </c>
      <c r="E30" s="36" t="s">
        <v>38</v>
      </c>
      <c r="F30" s="36">
        <v>12037</v>
      </c>
      <c r="G30" s="37">
        <v>15500</v>
      </c>
      <c r="H30" s="38">
        <f t="shared" si="0"/>
        <v>186573500</v>
      </c>
      <c r="I30" s="39"/>
    </row>
    <row r="31" spans="1:12" ht="21.75" customHeight="1">
      <c r="A31" s="34">
        <v>43192</v>
      </c>
      <c r="B31" s="1" t="s">
        <v>42</v>
      </c>
      <c r="C31" s="35" t="str">
        <f>VLOOKUP(B31,'[2]TOKAI 03'!$A$5:$F$178,3,0)</f>
        <v>Kiên lương - Kiên Giang</v>
      </c>
      <c r="D31" s="35">
        <f>VLOOKUP(B31,'[2]TOKAI 03'!$A$5:$F$178,2,0)</f>
        <v>370803567</v>
      </c>
      <c r="E31" s="36" t="s">
        <v>38</v>
      </c>
      <c r="F31" s="36">
        <v>11654</v>
      </c>
      <c r="G31" s="37">
        <v>15500</v>
      </c>
      <c r="H31" s="38">
        <f t="shared" si="0"/>
        <v>180637000</v>
      </c>
      <c r="I31" s="39"/>
      <c r="L31" s="42"/>
    </row>
    <row r="32" spans="1:12" ht="21.75" customHeight="1">
      <c r="A32" s="34">
        <v>43192</v>
      </c>
      <c r="B32" s="1" t="s">
        <v>43</v>
      </c>
      <c r="C32" s="35" t="str">
        <f>VLOOKUP(B32,'[2]TOKAI 03'!$A$5:$F$178,3,0)</f>
        <v>Châu Thành - Tiền Giang</v>
      </c>
      <c r="D32" s="35">
        <f>VLOOKUP(B32,'[2]TOKAI 03'!$A$5:$F$178,2,0)</f>
        <v>311514350</v>
      </c>
      <c r="E32" s="36" t="s">
        <v>38</v>
      </c>
      <c r="F32" s="36">
        <v>12405</v>
      </c>
      <c r="G32" s="37">
        <v>15500</v>
      </c>
      <c r="H32" s="38">
        <f t="shared" si="0"/>
        <v>192277500</v>
      </c>
      <c r="I32" s="39"/>
    </row>
    <row r="33" spans="1:13" ht="21.75" customHeight="1">
      <c r="A33" s="34">
        <v>43192</v>
      </c>
      <c r="B33" s="1" t="s">
        <v>44</v>
      </c>
      <c r="C33" s="35" t="str">
        <f>VLOOKUP(B33,'[2]TOKAI 03'!$A$5:$F$178,3,0)</f>
        <v>Đức Linh - Bình Thuận</v>
      </c>
      <c r="D33" s="35">
        <f>VLOOKUP(B33,'[2]TOKAI 03'!$A$5:$F$178,2,0)</f>
        <v>260682094</v>
      </c>
      <c r="E33" s="36" t="s">
        <v>38</v>
      </c>
      <c r="F33" s="36">
        <v>12789</v>
      </c>
      <c r="G33" s="37">
        <v>15500</v>
      </c>
      <c r="H33" s="38">
        <f t="shared" si="0"/>
        <v>198229500</v>
      </c>
      <c r="I33" s="39"/>
    </row>
    <row r="34" spans="1:13" ht="21.75" customHeight="1">
      <c r="A34" s="34">
        <v>43192</v>
      </c>
      <c r="B34" s="1" t="s">
        <v>45</v>
      </c>
      <c r="C34" s="35" t="str">
        <f>VLOOKUP(B34,'[2]TOKAI 03'!$A$5:$F$178,3,0)</f>
        <v>Phan Thiết - Bình Thuận</v>
      </c>
      <c r="D34" s="35">
        <f>VLOOKUP(B34,'[2]TOKAI 03'!$A$5:$F$178,2,0)</f>
        <v>280853616</v>
      </c>
      <c r="E34" s="36" t="s">
        <v>38</v>
      </c>
      <c r="F34" s="36">
        <f>105560*2.5-SUM(F1:F33)</f>
        <v>12789</v>
      </c>
      <c r="G34" s="37">
        <v>15500</v>
      </c>
      <c r="H34" s="38">
        <f t="shared" si="0"/>
        <v>198229500</v>
      </c>
      <c r="I34" s="39"/>
    </row>
    <row r="35" spans="1:13" ht="12.75" customHeight="1">
      <c r="A35" s="43"/>
      <c r="B35" s="44"/>
      <c r="C35" s="35"/>
      <c r="D35" s="35"/>
      <c r="E35" s="36"/>
      <c r="F35" s="36"/>
      <c r="G35" s="37"/>
      <c r="H35" s="38"/>
      <c r="I35" s="38"/>
      <c r="K35" s="45"/>
      <c r="L35" s="42"/>
    </row>
    <row r="36" spans="1:13" ht="24" customHeight="1">
      <c r="A36" s="3" t="s">
        <v>21</v>
      </c>
      <c r="C36" s="16">
        <f>SUM(H14:H35)</f>
        <v>4090450000</v>
      </c>
      <c r="D36" s="16"/>
      <c r="K36" s="45"/>
      <c r="L36" s="45"/>
    </row>
    <row r="37" spans="1:13" ht="15.75" customHeight="1">
      <c r="C37" s="17"/>
      <c r="D37" s="5"/>
      <c r="G37" s="18" t="s">
        <v>47</v>
      </c>
      <c r="H37" s="19"/>
      <c r="I37" s="19"/>
      <c r="K37" s="45"/>
      <c r="L37" s="45"/>
      <c r="M37" s="45"/>
    </row>
    <row r="38" spans="1:13">
      <c r="B38" s="20" t="s">
        <v>22</v>
      </c>
      <c r="G38" s="21" t="s">
        <v>23</v>
      </c>
      <c r="K38" s="45"/>
      <c r="L38" s="46"/>
    </row>
    <row r="39" spans="1:13">
      <c r="B39" s="22" t="s">
        <v>24</v>
      </c>
      <c r="D39" s="23"/>
      <c r="G39" s="24" t="s">
        <v>25</v>
      </c>
      <c r="K39" s="45"/>
      <c r="L39" s="47"/>
      <c r="M39" s="45"/>
    </row>
    <row r="40" spans="1:13">
      <c r="B40" s="22"/>
      <c r="D40" s="23"/>
      <c r="G40" s="24"/>
      <c r="K40" s="45"/>
      <c r="L40" s="47"/>
    </row>
    <row r="41" spans="1:13">
      <c r="B41" s="25"/>
      <c r="D41" s="23"/>
      <c r="G41" s="24"/>
    </row>
    <row r="42" spans="1:13">
      <c r="B42" s="25"/>
      <c r="D42" s="23"/>
      <c r="G42" s="24"/>
    </row>
    <row r="43" spans="1:13" ht="12" customHeight="1">
      <c r="B43" s="22"/>
      <c r="D43" s="23"/>
      <c r="G43" s="24"/>
    </row>
    <row r="44" spans="1:13" s="2" customFormat="1" ht="4.5" hidden="1" customHeight="1">
      <c r="A44" s="3"/>
      <c r="B44" s="22"/>
      <c r="D44" s="23"/>
      <c r="F44" s="5"/>
      <c r="G44" s="24"/>
      <c r="J44"/>
      <c r="K44"/>
      <c r="L44"/>
      <c r="M44"/>
    </row>
    <row r="45" spans="1:13" s="2" customFormat="1">
      <c r="A45" s="3"/>
      <c r="B45" s="25" t="s">
        <v>35</v>
      </c>
      <c r="C45" s="25"/>
      <c r="F45" s="149"/>
      <c r="G45" s="149"/>
      <c r="H45" s="149"/>
      <c r="J45"/>
      <c r="K45"/>
      <c r="L45"/>
      <c r="M45"/>
    </row>
    <row r="46" spans="1:13" s="2" customFormat="1">
      <c r="A46" s="3"/>
      <c r="B46" s="25"/>
      <c r="C46" s="25"/>
      <c r="F46" s="48"/>
      <c r="G46" s="48"/>
      <c r="H46" s="48"/>
      <c r="J46"/>
      <c r="K46"/>
      <c r="L46"/>
      <c r="M46"/>
    </row>
  </sheetData>
  <mergeCells count="7">
    <mergeCell ref="F45:H45"/>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rintOptions horizontalCentered="1"/>
  <pageMargins left="0.45" right="0.45" top="0.5" bottom="0.5" header="0.3" footer="0.3"/>
  <pageSetup paperSize="9" scale="90" orientation="landscape" verticalDpi="0" r:id="rId1"/>
</worksheet>
</file>

<file path=xl/worksheets/sheet3.xml><?xml version="1.0" encoding="utf-8"?>
<worksheet xmlns="http://schemas.openxmlformats.org/spreadsheetml/2006/main" xmlns:r="http://schemas.openxmlformats.org/officeDocument/2006/relationships">
  <dimension ref="A1:M35"/>
  <sheetViews>
    <sheetView workbookViewId="0">
      <selection sqref="A1:G3"/>
    </sheetView>
  </sheetViews>
  <sheetFormatPr defaultRowHeight="17.25"/>
  <cols>
    <col min="1" max="1" width="11" style="3" customWidth="1"/>
    <col min="2" max="2" width="21" style="2" customWidth="1"/>
    <col min="3" max="3" width="21.625" style="2" customWidth="1"/>
    <col min="4" max="4" width="12.125" style="2" customWidth="1"/>
    <col min="5" max="5" width="13.375" style="2" customWidth="1"/>
    <col min="6" max="6" width="10.625" style="5" customWidth="1"/>
    <col min="7" max="7" width="9.25" style="5"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133" t="s">
        <v>66</v>
      </c>
      <c r="B1" s="133"/>
      <c r="C1" s="133"/>
      <c r="D1" s="133"/>
      <c r="E1" s="133"/>
      <c r="F1" s="133"/>
      <c r="G1" s="134"/>
      <c r="H1" s="135" t="s">
        <v>6</v>
      </c>
      <c r="I1" s="136"/>
    </row>
    <row r="2" spans="1:11">
      <c r="A2" s="133"/>
      <c r="B2" s="133"/>
      <c r="C2" s="133"/>
      <c r="D2" s="133"/>
      <c r="E2" s="133"/>
      <c r="F2" s="133"/>
      <c r="G2" s="134"/>
      <c r="H2" s="137"/>
      <c r="I2" s="138"/>
    </row>
    <row r="3" spans="1:11">
      <c r="A3" s="133"/>
      <c r="B3" s="133"/>
      <c r="C3" s="133"/>
      <c r="D3" s="133"/>
      <c r="E3" s="133"/>
      <c r="F3" s="133"/>
      <c r="G3" s="134"/>
      <c r="H3" s="137"/>
      <c r="I3" s="138"/>
    </row>
    <row r="4" spans="1:11">
      <c r="A4" s="141" t="s">
        <v>48</v>
      </c>
      <c r="B4" s="141"/>
      <c r="C4" s="141"/>
      <c r="D4" s="141"/>
      <c r="E4" s="141"/>
      <c r="F4" s="141"/>
      <c r="G4" s="142"/>
      <c r="H4" s="139"/>
      <c r="I4" s="140"/>
    </row>
    <row r="5" spans="1:11" ht="20.25">
      <c r="C5" s="4"/>
      <c r="D5" s="4"/>
    </row>
    <row r="6" spans="1:11">
      <c r="A6" s="3" t="s">
        <v>7</v>
      </c>
      <c r="E6" s="2" t="s">
        <v>8</v>
      </c>
    </row>
    <row r="7" spans="1:11">
      <c r="A7" s="3" t="s">
        <v>9</v>
      </c>
    </row>
    <row r="8" spans="1:11">
      <c r="A8" s="3" t="s">
        <v>10</v>
      </c>
    </row>
    <row r="9" spans="1:11">
      <c r="A9" s="3" t="s">
        <v>11</v>
      </c>
    </row>
    <row r="11" spans="1:11">
      <c r="A11" s="143" t="s">
        <v>12</v>
      </c>
      <c r="B11" s="145" t="s">
        <v>0</v>
      </c>
      <c r="C11" s="146"/>
      <c r="D11" s="147"/>
      <c r="E11" s="148" t="s">
        <v>13</v>
      </c>
      <c r="F11" s="148"/>
      <c r="G11" s="148"/>
      <c r="H11" s="148"/>
      <c r="I11" s="33" t="s">
        <v>36</v>
      </c>
    </row>
    <row r="12" spans="1:11" ht="28.5">
      <c r="A12" s="144"/>
      <c r="B12" s="33" t="s">
        <v>14</v>
      </c>
      <c r="C12" s="33" t="s">
        <v>4</v>
      </c>
      <c r="D12" s="33" t="s">
        <v>15</v>
      </c>
      <c r="E12" s="33" t="s">
        <v>1</v>
      </c>
      <c r="F12" s="6" t="s">
        <v>16</v>
      </c>
      <c r="G12" s="6" t="s">
        <v>2</v>
      </c>
      <c r="H12" s="7" t="s">
        <v>17</v>
      </c>
      <c r="I12" s="33"/>
    </row>
    <row r="13" spans="1:11">
      <c r="A13" s="8" t="s">
        <v>18</v>
      </c>
      <c r="B13" s="9">
        <v>2</v>
      </c>
      <c r="C13" s="9">
        <v>3</v>
      </c>
      <c r="D13" s="9">
        <v>4</v>
      </c>
      <c r="E13" s="9">
        <v>5</v>
      </c>
      <c r="F13" s="10" t="s">
        <v>19</v>
      </c>
      <c r="G13" s="10" t="s">
        <v>20</v>
      </c>
      <c r="H13" s="9">
        <v>8</v>
      </c>
      <c r="I13" s="9">
        <v>9</v>
      </c>
    </row>
    <row r="14" spans="1:11" s="40" customFormat="1" ht="21.75" customHeight="1">
      <c r="A14" s="34">
        <v>43192</v>
      </c>
      <c r="B14" s="1" t="s">
        <v>37</v>
      </c>
      <c r="C14" s="35" t="str">
        <f>VLOOKUP(B14,'[2]TOKAI 03'!$A$5:$F$178,3,0)</f>
        <v>Phan Thiết - Bình Thuận</v>
      </c>
      <c r="D14" s="35">
        <f>VLOOKUP(B14,'[2]TOKAI 03'!$A$5:$F$178,2,0)</f>
        <v>260178873</v>
      </c>
      <c r="E14" s="36" t="s">
        <v>38</v>
      </c>
      <c r="F14" s="36">
        <v>12648</v>
      </c>
      <c r="G14" s="37">
        <v>15500</v>
      </c>
      <c r="H14" s="38">
        <f t="shared" ref="H14:H21" si="0">F14*G14</f>
        <v>196044000</v>
      </c>
      <c r="I14" s="39"/>
      <c r="K14" s="41"/>
    </row>
    <row r="15" spans="1:11" ht="21.75" customHeight="1">
      <c r="A15" s="34">
        <v>43192</v>
      </c>
      <c r="B15" s="1" t="s">
        <v>39</v>
      </c>
      <c r="C15" s="35" t="str">
        <f>VLOOKUP(B15,'[2]TOKAI 03'!$A$5:$F$178,3,0)</f>
        <v>Hàm Tân - Bình Thuận</v>
      </c>
      <c r="D15" s="35">
        <f>VLOOKUP(B15,'[2]TOKAI 03'!$A$5:$F$178,2,0)</f>
        <v>260690910</v>
      </c>
      <c r="E15" s="36" t="s">
        <v>38</v>
      </c>
      <c r="F15" s="36">
        <v>13045</v>
      </c>
      <c r="G15" s="37">
        <v>15500</v>
      </c>
      <c r="H15" s="38">
        <f t="shared" si="0"/>
        <v>202197500</v>
      </c>
      <c r="I15" s="39"/>
    </row>
    <row r="16" spans="1:11" ht="21.75" customHeight="1">
      <c r="A16" s="34">
        <v>43192</v>
      </c>
      <c r="B16" s="1" t="s">
        <v>40</v>
      </c>
      <c r="C16" s="35" t="str">
        <f>VLOOKUP(B16,'[2]TOKAI 03'!$A$5:$F$178,3,0)</f>
        <v>Long Hương - Bình Thuận</v>
      </c>
      <c r="D16" s="35" t="str">
        <f>VLOOKUP(B16,'[2]TOKAI 03'!$A$5:$F$178,2,0)</f>
        <v>020714486</v>
      </c>
      <c r="E16" s="36" t="s">
        <v>38</v>
      </c>
      <c r="F16" s="36">
        <v>12985</v>
      </c>
      <c r="G16" s="37">
        <v>15500</v>
      </c>
      <c r="H16" s="38">
        <f t="shared" si="0"/>
        <v>201267500</v>
      </c>
      <c r="I16" s="39"/>
    </row>
    <row r="17" spans="1:13" ht="21.75" customHeight="1">
      <c r="A17" s="34">
        <v>43197</v>
      </c>
      <c r="B17" s="1" t="s">
        <v>37</v>
      </c>
      <c r="C17" s="35" t="str">
        <f>VLOOKUP(B17,'[2]TOKAI 03'!$A$5:$F$178,3,0)</f>
        <v>Phan Thiết - Bình Thuận</v>
      </c>
      <c r="D17" s="35">
        <f>VLOOKUP(B17,'[2]TOKAI 03'!$A$5:$F$178,2,0)</f>
        <v>260178873</v>
      </c>
      <c r="E17" s="36" t="s">
        <v>38</v>
      </c>
      <c r="F17" s="36">
        <v>12361</v>
      </c>
      <c r="G17" s="37">
        <v>15500</v>
      </c>
      <c r="H17" s="38">
        <f t="shared" si="0"/>
        <v>191595500</v>
      </c>
      <c r="I17" s="39"/>
    </row>
    <row r="18" spans="1:13" ht="21.75" customHeight="1">
      <c r="A18" s="34">
        <v>43197</v>
      </c>
      <c r="B18" s="1" t="s">
        <v>39</v>
      </c>
      <c r="C18" s="35" t="str">
        <f>VLOOKUP(B18,'[2]TOKAI 03'!$A$5:$F$178,3,0)</f>
        <v>Hàm Tân - Bình Thuận</v>
      </c>
      <c r="D18" s="35">
        <f>VLOOKUP(B18,'[2]TOKAI 03'!$A$5:$F$178,2,0)</f>
        <v>260690910</v>
      </c>
      <c r="E18" s="36" t="s">
        <v>38</v>
      </c>
      <c r="F18" s="36">
        <v>12056</v>
      </c>
      <c r="G18" s="37">
        <v>15500</v>
      </c>
      <c r="H18" s="38">
        <f t="shared" si="0"/>
        <v>186868000</v>
      </c>
      <c r="I18" s="39"/>
      <c r="L18" s="42"/>
    </row>
    <row r="19" spans="1:13" ht="21.75" customHeight="1">
      <c r="A19" s="34">
        <v>43197</v>
      </c>
      <c r="B19" s="1" t="s">
        <v>40</v>
      </c>
      <c r="C19" s="35" t="str">
        <f>VLOOKUP(B19,'[2]TOKAI 03'!$A$5:$F$178,3,0)</f>
        <v>Long Hương - Bình Thuận</v>
      </c>
      <c r="D19" s="35" t="str">
        <f>VLOOKUP(B19,'[2]TOKAI 03'!$A$5:$F$178,2,0)</f>
        <v>020714486</v>
      </c>
      <c r="E19" s="36" t="s">
        <v>38</v>
      </c>
      <c r="F19" s="36">
        <v>12451</v>
      </c>
      <c r="G19" s="37">
        <v>15500</v>
      </c>
      <c r="H19" s="38">
        <f t="shared" si="0"/>
        <v>192990500</v>
      </c>
      <c r="I19" s="39"/>
    </row>
    <row r="20" spans="1:13" ht="21.75" customHeight="1">
      <c r="A20" s="34">
        <v>43201</v>
      </c>
      <c r="B20" s="1" t="s">
        <v>37</v>
      </c>
      <c r="C20" s="35" t="str">
        <f>VLOOKUP(B20,'[2]TOKAI 03'!$A$5:$F$178,3,0)</f>
        <v>Phan Thiết - Bình Thuận</v>
      </c>
      <c r="D20" s="35">
        <f>VLOOKUP(B20,'[2]TOKAI 03'!$A$5:$F$178,2,0)</f>
        <v>260178873</v>
      </c>
      <c r="E20" s="36" t="s">
        <v>38</v>
      </c>
      <c r="F20" s="36">
        <v>12693</v>
      </c>
      <c r="G20" s="37">
        <v>15500</v>
      </c>
      <c r="H20" s="38">
        <f t="shared" si="0"/>
        <v>196741500</v>
      </c>
      <c r="I20" s="39"/>
    </row>
    <row r="21" spans="1:13" ht="21.75" customHeight="1">
      <c r="A21" s="34">
        <v>43201</v>
      </c>
      <c r="B21" s="1" t="s">
        <v>39</v>
      </c>
      <c r="C21" s="35" t="str">
        <f>VLOOKUP(B21,'[2]TOKAI 03'!$A$5:$F$178,3,0)</f>
        <v>Hàm Tân - Bình Thuận</v>
      </c>
      <c r="D21" s="35">
        <f>VLOOKUP(B21,'[2]TOKAI 03'!$A$5:$F$178,2,0)</f>
        <v>260690910</v>
      </c>
      <c r="E21" s="36" t="s">
        <v>38</v>
      </c>
      <c r="F21" s="36">
        <v>13047</v>
      </c>
      <c r="G21" s="37">
        <v>15500</v>
      </c>
      <c r="H21" s="38">
        <f t="shared" si="0"/>
        <v>202228500</v>
      </c>
      <c r="I21" s="39"/>
    </row>
    <row r="22" spans="1:13" ht="12.75" customHeight="1">
      <c r="A22" s="43"/>
      <c r="B22" s="44"/>
      <c r="C22" s="35"/>
      <c r="D22" s="35"/>
      <c r="E22" s="36"/>
      <c r="F22" s="36"/>
      <c r="G22" s="37"/>
      <c r="H22" s="38"/>
      <c r="I22" s="38"/>
      <c r="K22" s="45"/>
      <c r="L22" s="42"/>
    </row>
    <row r="23" spans="1:13" ht="24" customHeight="1">
      <c r="A23" s="3" t="s">
        <v>21</v>
      </c>
      <c r="C23" s="16">
        <f>SUM(H14:H22)</f>
        <v>1569933000</v>
      </c>
      <c r="D23" s="16"/>
      <c r="K23" s="45"/>
      <c r="L23" s="45"/>
    </row>
    <row r="24" spans="1:13" ht="15.75" customHeight="1">
      <c r="C24" s="17"/>
      <c r="D24" s="5"/>
      <c r="G24" s="18" t="s">
        <v>49</v>
      </c>
      <c r="H24" s="19"/>
      <c r="I24" s="19"/>
      <c r="K24" s="45"/>
      <c r="L24" s="45"/>
      <c r="M24" s="45"/>
    </row>
    <row r="25" spans="1:13">
      <c r="B25" s="20" t="s">
        <v>22</v>
      </c>
      <c r="G25" s="21" t="s">
        <v>23</v>
      </c>
      <c r="K25" s="45"/>
      <c r="L25" s="46"/>
    </row>
    <row r="26" spans="1:13">
      <c r="B26" s="22" t="s">
        <v>24</v>
      </c>
      <c r="D26" s="23"/>
      <c r="G26" s="24" t="s">
        <v>25</v>
      </c>
      <c r="K26" s="45"/>
      <c r="L26" s="47"/>
      <c r="M26" s="45"/>
    </row>
    <row r="27" spans="1:13">
      <c r="B27" s="22"/>
      <c r="D27" s="23"/>
      <c r="G27" s="24"/>
      <c r="K27" s="45"/>
      <c r="L27" s="47"/>
    </row>
    <row r="28" spans="1:13" ht="22.5" customHeight="1">
      <c r="B28" s="25"/>
      <c r="D28" s="23"/>
      <c r="G28" s="24"/>
    </row>
    <row r="29" spans="1:13" ht="22.5" customHeight="1">
      <c r="B29" s="25"/>
      <c r="D29" s="23"/>
      <c r="G29" s="24"/>
    </row>
    <row r="30" spans="1:13" ht="22.5" customHeight="1">
      <c r="B30" s="25"/>
      <c r="D30" s="23"/>
      <c r="G30" s="24"/>
    </row>
    <row r="31" spans="1:13">
      <c r="B31" s="25" t="s">
        <v>35</v>
      </c>
      <c r="D31" s="23"/>
      <c r="G31" s="24"/>
    </row>
    <row r="32" spans="1:13" ht="12" customHeight="1">
      <c r="B32" s="22"/>
      <c r="D32" s="23"/>
      <c r="G32" s="24"/>
    </row>
    <row r="33" spans="1:13" s="2" customFormat="1">
      <c r="A33" s="3"/>
      <c r="B33" s="22"/>
      <c r="D33" s="23"/>
      <c r="F33" s="5"/>
      <c r="G33" s="24"/>
      <c r="J33"/>
      <c r="K33"/>
      <c r="L33"/>
      <c r="M33"/>
    </row>
    <row r="34" spans="1:13" s="2" customFormat="1">
      <c r="A34" s="3"/>
      <c r="B34" s="25"/>
      <c r="C34" s="25"/>
      <c r="F34" s="149"/>
      <c r="G34" s="149"/>
      <c r="H34" s="149"/>
      <c r="J34"/>
      <c r="K34"/>
      <c r="L34"/>
      <c r="M34"/>
    </row>
    <row r="35" spans="1:13" s="2" customFormat="1">
      <c r="A35" s="3"/>
      <c r="B35" s="25"/>
      <c r="C35" s="25"/>
      <c r="F35" s="48"/>
      <c r="G35" s="48"/>
      <c r="H35" s="48"/>
      <c r="J35"/>
      <c r="K35"/>
      <c r="L35"/>
      <c r="M35"/>
    </row>
  </sheetData>
  <mergeCells count="7">
    <mergeCell ref="F34:H34"/>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rintOptions horizontalCentered="1"/>
  <pageMargins left="0.2" right="0.2" top="0.25" bottom="0.25" header="0.3" footer="0.3"/>
  <pageSetup paperSize="9" scale="90" orientation="landscape" verticalDpi="0" r:id="rId1"/>
</worksheet>
</file>

<file path=xl/worksheets/sheet4.xml><?xml version="1.0" encoding="utf-8"?>
<worksheet xmlns="http://schemas.openxmlformats.org/spreadsheetml/2006/main" xmlns:r="http://schemas.openxmlformats.org/officeDocument/2006/relationships">
  <dimension ref="A1:M88"/>
  <sheetViews>
    <sheetView topLeftCell="A25" workbookViewId="0">
      <selection activeCell="C48" sqref="C48:D48"/>
    </sheetView>
  </sheetViews>
  <sheetFormatPr defaultRowHeight="17.25"/>
  <cols>
    <col min="1" max="1" width="11" style="3" customWidth="1"/>
    <col min="2" max="2" width="21" style="2" customWidth="1"/>
    <col min="3" max="3" width="21.625" style="2" customWidth="1"/>
    <col min="4" max="4" width="12.125" style="2" customWidth="1"/>
    <col min="5" max="5" width="13.375" style="2" customWidth="1"/>
    <col min="6" max="6" width="10.625" style="5" customWidth="1"/>
    <col min="7" max="7" width="9.25" style="5"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133" t="s">
        <v>5</v>
      </c>
      <c r="B1" s="133"/>
      <c r="C1" s="133"/>
      <c r="D1" s="133"/>
      <c r="E1" s="133"/>
      <c r="F1" s="133"/>
      <c r="G1" s="134"/>
      <c r="H1" s="135" t="s">
        <v>6</v>
      </c>
      <c r="I1" s="136"/>
    </row>
    <row r="2" spans="1:11">
      <c r="A2" s="133"/>
      <c r="B2" s="133"/>
      <c r="C2" s="133"/>
      <c r="D2" s="133"/>
      <c r="E2" s="133"/>
      <c r="F2" s="133"/>
      <c r="G2" s="134"/>
      <c r="H2" s="137"/>
      <c r="I2" s="138"/>
    </row>
    <row r="3" spans="1:11">
      <c r="A3" s="133"/>
      <c r="B3" s="133"/>
      <c r="C3" s="133"/>
      <c r="D3" s="133"/>
      <c r="E3" s="133"/>
      <c r="F3" s="133"/>
      <c r="G3" s="134"/>
      <c r="H3" s="137"/>
      <c r="I3" s="138"/>
    </row>
    <row r="4" spans="1:11">
      <c r="A4" s="141" t="s">
        <v>48</v>
      </c>
      <c r="B4" s="141"/>
      <c r="C4" s="141"/>
      <c r="D4" s="141"/>
      <c r="E4" s="141"/>
      <c r="F4" s="141"/>
      <c r="G4" s="142"/>
      <c r="H4" s="139"/>
      <c r="I4" s="140"/>
    </row>
    <row r="5" spans="1:11" ht="20.25">
      <c r="C5" s="4"/>
      <c r="D5" s="4"/>
    </row>
    <row r="6" spans="1:11">
      <c r="A6" s="3" t="s">
        <v>7</v>
      </c>
      <c r="E6" s="2" t="s">
        <v>8</v>
      </c>
    </row>
    <row r="7" spans="1:11">
      <c r="A7" s="3" t="s">
        <v>9</v>
      </c>
    </row>
    <row r="8" spans="1:11">
      <c r="A8" s="3" t="s">
        <v>10</v>
      </c>
    </row>
    <row r="9" spans="1:11">
      <c r="A9" s="3" t="s">
        <v>11</v>
      </c>
    </row>
    <row r="11" spans="1:11">
      <c r="A11" s="143" t="s">
        <v>12</v>
      </c>
      <c r="B11" s="145" t="s">
        <v>0</v>
      </c>
      <c r="C11" s="146"/>
      <c r="D11" s="147"/>
      <c r="E11" s="148" t="s">
        <v>13</v>
      </c>
      <c r="F11" s="148"/>
      <c r="G11" s="148"/>
      <c r="H11" s="148"/>
      <c r="I11" s="49" t="s">
        <v>36</v>
      </c>
    </row>
    <row r="12" spans="1:11" ht="28.5">
      <c r="A12" s="144"/>
      <c r="B12" s="49" t="s">
        <v>14</v>
      </c>
      <c r="C12" s="49" t="s">
        <v>4</v>
      </c>
      <c r="D12" s="49" t="s">
        <v>15</v>
      </c>
      <c r="E12" s="49" t="s">
        <v>1</v>
      </c>
      <c r="F12" s="6" t="s">
        <v>16</v>
      </c>
      <c r="G12" s="6" t="s">
        <v>2</v>
      </c>
      <c r="H12" s="7" t="s">
        <v>17</v>
      </c>
      <c r="I12" s="49"/>
    </row>
    <row r="13" spans="1:11">
      <c r="A13" s="8" t="s">
        <v>18</v>
      </c>
      <c r="B13" s="9">
        <v>2</v>
      </c>
      <c r="C13" s="9">
        <v>3</v>
      </c>
      <c r="D13" s="9">
        <v>4</v>
      </c>
      <c r="E13" s="9">
        <v>5</v>
      </c>
      <c r="F13" s="10" t="s">
        <v>19</v>
      </c>
      <c r="G13" s="10" t="s">
        <v>20</v>
      </c>
      <c r="H13" s="9">
        <v>8</v>
      </c>
      <c r="I13" s="9">
        <v>9</v>
      </c>
    </row>
    <row r="14" spans="1:11" s="40" customFormat="1" ht="21.75" customHeight="1">
      <c r="A14" s="34">
        <v>43192</v>
      </c>
      <c r="B14" s="1" t="s">
        <v>50</v>
      </c>
      <c r="C14" s="35" t="s">
        <v>51</v>
      </c>
      <c r="D14" s="35">
        <f>VLOOKUP(B14,'[2]TOKAI 03'!$A$5:$F$178,2,0)</f>
        <v>320876542</v>
      </c>
      <c r="E14" s="36" t="s">
        <v>52</v>
      </c>
      <c r="F14" s="36">
        <v>4569</v>
      </c>
      <c r="G14" s="37">
        <v>22500</v>
      </c>
      <c r="H14" s="38">
        <f t="shared" ref="H14:H17" si="0">F14*G14</f>
        <v>102802500</v>
      </c>
      <c r="I14" s="39"/>
      <c r="K14" s="41"/>
    </row>
    <row r="15" spans="1:11" s="40" customFormat="1" ht="21.75" customHeight="1">
      <c r="A15" s="34">
        <v>43192</v>
      </c>
      <c r="B15" s="1" t="s">
        <v>53</v>
      </c>
      <c r="C15" s="35" t="str">
        <f>VLOOKUP(B15,'[2]TOKAI 03'!$A$5:$F$178,3,0)</f>
        <v>Giồng Trôm - Bến Tre</v>
      </c>
      <c r="D15" s="35">
        <f>VLOOKUP(B15,'[2]TOKAI 03'!$A$5:$F$178,2,0)</f>
        <v>321179471</v>
      </c>
      <c r="E15" s="36" t="s">
        <v>52</v>
      </c>
      <c r="F15" s="36">
        <v>4793</v>
      </c>
      <c r="G15" s="37">
        <v>22500</v>
      </c>
      <c r="H15" s="38">
        <f t="shared" si="0"/>
        <v>107842500</v>
      </c>
      <c r="I15" s="39"/>
      <c r="K15" s="41"/>
    </row>
    <row r="16" spans="1:11" s="40" customFormat="1" ht="21.75" customHeight="1">
      <c r="A16" s="34">
        <v>43192</v>
      </c>
      <c r="B16" s="1" t="s">
        <v>54</v>
      </c>
      <c r="C16" s="35" t="str">
        <f>VLOOKUP(B16,'[2]TOKAI 03'!$A$5:$F$178,3,0)</f>
        <v>Ba Tri - Bến Tre</v>
      </c>
      <c r="D16" s="35">
        <f>VLOOKUP(B16,'[2]TOKAI 03'!$A$5:$F$178,2,0)</f>
        <v>320881573</v>
      </c>
      <c r="E16" s="36" t="s">
        <v>52</v>
      </c>
      <c r="F16" s="36">
        <v>5798</v>
      </c>
      <c r="G16" s="37">
        <v>22500</v>
      </c>
      <c r="H16" s="38">
        <f t="shared" si="0"/>
        <v>130455000</v>
      </c>
      <c r="I16" s="39"/>
      <c r="K16" s="41"/>
    </row>
    <row r="17" spans="1:13" s="40" customFormat="1" ht="21.75" customHeight="1">
      <c r="A17" s="34">
        <v>43192</v>
      </c>
      <c r="B17" s="1" t="s">
        <v>55</v>
      </c>
      <c r="C17" s="35" t="str">
        <f>VLOOKUP(B17,'[2]TOKAI 03'!$A$5:$F$178,3,0)</f>
        <v>Giồng Trôm - Bến Tre</v>
      </c>
      <c r="D17" s="35">
        <f>VLOOKUP(B17,'[2]TOKAI 03'!$A$5:$F$178,2,0)</f>
        <v>320876558</v>
      </c>
      <c r="E17" s="36" t="s">
        <v>52</v>
      </c>
      <c r="F17" s="36">
        <f>4200*5-SUM(F14:F16)</f>
        <v>5840</v>
      </c>
      <c r="G17" s="37">
        <v>22500</v>
      </c>
      <c r="H17" s="38">
        <f t="shared" si="0"/>
        <v>131400000</v>
      </c>
      <c r="I17" s="39"/>
      <c r="K17" s="41"/>
    </row>
    <row r="18" spans="1:13" ht="12.75" customHeight="1">
      <c r="A18" s="43"/>
      <c r="B18" s="44"/>
      <c r="C18" s="35"/>
      <c r="D18" s="35"/>
      <c r="E18" s="36"/>
      <c r="F18" s="36"/>
      <c r="G18" s="37"/>
      <c r="H18" s="38"/>
      <c r="I18" s="38"/>
      <c r="K18" s="45"/>
      <c r="L18" s="42"/>
    </row>
    <row r="19" spans="1:13" ht="24" customHeight="1">
      <c r="A19" s="3" t="s">
        <v>21</v>
      </c>
      <c r="C19" s="16">
        <f>SUM(H14:H18)</f>
        <v>472500000</v>
      </c>
      <c r="D19" s="16"/>
      <c r="K19" s="45"/>
      <c r="L19" s="45"/>
    </row>
    <row r="20" spans="1:13" ht="15.75" customHeight="1">
      <c r="C20" s="17"/>
      <c r="D20" s="5"/>
      <c r="G20" s="18" t="s">
        <v>49</v>
      </c>
      <c r="H20" s="19"/>
      <c r="I20" s="19"/>
      <c r="K20" s="45"/>
      <c r="L20" s="45"/>
      <c r="M20" s="45"/>
    </row>
    <row r="21" spans="1:13">
      <c r="B21" s="20" t="s">
        <v>22</v>
      </c>
      <c r="G21" s="21" t="s">
        <v>23</v>
      </c>
      <c r="K21" s="45"/>
      <c r="L21" s="46"/>
    </row>
    <row r="22" spans="1:13">
      <c r="B22" s="22" t="s">
        <v>24</v>
      </c>
      <c r="D22" s="23"/>
      <c r="G22" s="24" t="s">
        <v>25</v>
      </c>
      <c r="K22" s="45"/>
      <c r="L22" s="47"/>
      <c r="M22" s="45"/>
    </row>
    <row r="23" spans="1:13">
      <c r="B23" s="22"/>
      <c r="D23" s="23"/>
      <c r="G23" s="24"/>
      <c r="K23" s="45"/>
      <c r="L23" s="47"/>
    </row>
    <row r="24" spans="1:13" ht="22.5" customHeight="1">
      <c r="B24" s="25"/>
      <c r="D24" s="23"/>
      <c r="G24" s="24"/>
    </row>
    <row r="25" spans="1:13" ht="22.5" customHeight="1">
      <c r="B25" s="25"/>
      <c r="D25" s="23"/>
      <c r="G25" s="24"/>
    </row>
    <row r="26" spans="1:13" ht="22.5" customHeight="1">
      <c r="B26" s="25"/>
      <c r="D26" s="23"/>
      <c r="G26" s="24"/>
    </row>
    <row r="27" spans="1:13">
      <c r="B27" s="25" t="s">
        <v>35</v>
      </c>
      <c r="D27" s="23"/>
      <c r="G27" s="24"/>
    </row>
    <row r="28" spans="1:13" ht="12" customHeight="1">
      <c r="B28" s="22"/>
      <c r="D28" s="23"/>
      <c r="G28" s="24"/>
    </row>
    <row r="29" spans="1:13" s="2" customFormat="1">
      <c r="A29" s="3"/>
      <c r="B29" s="22"/>
      <c r="D29" s="23"/>
      <c r="F29" s="5"/>
      <c r="G29" s="24"/>
      <c r="J29"/>
      <c r="K29"/>
      <c r="L29"/>
      <c r="M29"/>
    </row>
    <row r="30" spans="1:13" s="2" customFormat="1">
      <c r="A30" s="3"/>
      <c r="B30" s="25"/>
      <c r="C30" s="25"/>
      <c r="F30" s="149"/>
      <c r="G30" s="149"/>
      <c r="H30" s="149"/>
      <c r="J30"/>
      <c r="K30"/>
      <c r="L30"/>
      <c r="M30"/>
    </row>
    <row r="31" spans="1:13" s="2" customFormat="1">
      <c r="A31" s="3"/>
      <c r="B31" s="25"/>
      <c r="C31" s="25"/>
      <c r="F31" s="50"/>
      <c r="G31" s="50"/>
      <c r="H31" s="50"/>
      <c r="J31"/>
      <c r="K31"/>
      <c r="L31"/>
      <c r="M31"/>
    </row>
    <row r="33" spans="1:10" ht="15.95" customHeight="1">
      <c r="A33" s="133" t="s">
        <v>5</v>
      </c>
      <c r="B33" s="133"/>
      <c r="C33" s="133"/>
      <c r="D33" s="133"/>
      <c r="E33" s="133"/>
      <c r="F33" s="133"/>
      <c r="G33" s="134"/>
      <c r="H33" s="135" t="s">
        <v>6</v>
      </c>
      <c r="I33" s="136"/>
      <c r="J33" s="51"/>
    </row>
    <row r="34" spans="1:10" ht="15.95" customHeight="1">
      <c r="A34" s="133"/>
      <c r="B34" s="133"/>
      <c r="C34" s="133"/>
      <c r="D34" s="133"/>
      <c r="E34" s="133"/>
      <c r="F34" s="133"/>
      <c r="G34" s="134"/>
      <c r="H34" s="137"/>
      <c r="I34" s="138"/>
      <c r="J34" s="51"/>
    </row>
    <row r="35" spans="1:10" ht="15.95" customHeight="1">
      <c r="A35" s="133"/>
      <c r="B35" s="133"/>
      <c r="C35" s="133"/>
      <c r="D35" s="133"/>
      <c r="E35" s="133"/>
      <c r="F35" s="133"/>
      <c r="G35" s="134"/>
      <c r="H35" s="137"/>
      <c r="I35" s="138"/>
      <c r="J35" s="51"/>
    </row>
    <row r="36" spans="1:10" ht="15.95" customHeight="1">
      <c r="A36" s="141" t="s">
        <v>48</v>
      </c>
      <c r="B36" s="141"/>
      <c r="C36" s="141"/>
      <c r="D36" s="141"/>
      <c r="E36" s="141"/>
      <c r="F36" s="141"/>
      <c r="G36" s="142"/>
      <c r="H36" s="139"/>
      <c r="I36" s="140"/>
      <c r="J36" s="51"/>
    </row>
    <row r="37" spans="1:10" ht="15" customHeight="1">
      <c r="A37" s="52"/>
      <c r="B37" s="51"/>
      <c r="C37" s="53"/>
      <c r="D37" s="53"/>
      <c r="E37" s="51"/>
      <c r="F37" s="54"/>
      <c r="G37" s="54"/>
      <c r="H37" s="51"/>
      <c r="I37" s="51"/>
      <c r="J37" s="51"/>
    </row>
    <row r="38" spans="1:10" ht="18.75" customHeight="1">
      <c r="A38" s="52" t="s">
        <v>7</v>
      </c>
      <c r="B38" s="51"/>
      <c r="C38" s="51"/>
      <c r="D38" s="51"/>
      <c r="E38" s="51" t="s">
        <v>8</v>
      </c>
      <c r="F38" s="54"/>
      <c r="G38" s="54"/>
      <c r="H38" s="51"/>
      <c r="I38" s="51"/>
      <c r="J38" s="51"/>
    </row>
    <row r="39" spans="1:10" ht="18.75" customHeight="1">
      <c r="A39" s="52" t="s">
        <v>9</v>
      </c>
      <c r="B39" s="51"/>
      <c r="C39" s="51"/>
      <c r="D39" s="51"/>
      <c r="E39" s="51"/>
      <c r="F39" s="54"/>
      <c r="G39" s="54"/>
      <c r="H39" s="51"/>
      <c r="I39" s="51"/>
      <c r="J39" s="51"/>
    </row>
    <row r="40" spans="1:10" ht="18.75" customHeight="1">
      <c r="A40" s="52" t="s">
        <v>10</v>
      </c>
      <c r="B40" s="51"/>
      <c r="C40" s="51"/>
      <c r="D40" s="51"/>
      <c r="E40" s="51"/>
      <c r="F40" s="54"/>
      <c r="G40" s="54"/>
      <c r="H40" s="51"/>
      <c r="I40" s="51"/>
      <c r="J40" s="51"/>
    </row>
    <row r="41" spans="1:10" ht="18.75" customHeight="1">
      <c r="A41" s="52" t="s">
        <v>11</v>
      </c>
      <c r="B41" s="51"/>
      <c r="C41" s="51"/>
      <c r="D41" s="51"/>
      <c r="E41" s="51"/>
      <c r="F41" s="54"/>
      <c r="G41" s="54"/>
      <c r="H41" s="51"/>
      <c r="I41" s="51"/>
      <c r="J41" s="51"/>
    </row>
    <row r="42" spans="1:10" ht="6.75" customHeight="1">
      <c r="A42" s="52"/>
      <c r="B42" s="51"/>
      <c r="C42" s="51"/>
      <c r="D42" s="51"/>
      <c r="E42" s="51"/>
      <c r="F42" s="54"/>
      <c r="G42" s="54"/>
      <c r="H42" s="51"/>
      <c r="I42" s="51"/>
      <c r="J42" s="51"/>
    </row>
    <row r="43" spans="1:10" ht="19.5" customHeight="1">
      <c r="A43" s="143" t="s">
        <v>12</v>
      </c>
      <c r="B43" s="145" t="s">
        <v>0</v>
      </c>
      <c r="C43" s="146"/>
      <c r="D43" s="147"/>
      <c r="E43" s="148" t="s">
        <v>13</v>
      </c>
      <c r="F43" s="148"/>
      <c r="G43" s="148"/>
      <c r="H43" s="148"/>
      <c r="I43" s="49" t="s">
        <v>3</v>
      </c>
      <c r="J43" s="55"/>
    </row>
    <row r="44" spans="1:10" ht="35.25" customHeight="1">
      <c r="A44" s="144"/>
      <c r="B44" s="49" t="s">
        <v>14</v>
      </c>
      <c r="C44" s="49" t="s">
        <v>4</v>
      </c>
      <c r="D44" s="49" t="s">
        <v>15</v>
      </c>
      <c r="E44" s="49" t="s">
        <v>1</v>
      </c>
      <c r="F44" s="6" t="s">
        <v>16</v>
      </c>
      <c r="G44" s="6" t="s">
        <v>2</v>
      </c>
      <c r="H44" s="7" t="s">
        <v>17</v>
      </c>
      <c r="I44" s="49"/>
      <c r="J44" s="55"/>
    </row>
    <row r="45" spans="1:10" ht="10.5" customHeight="1">
      <c r="A45" s="56" t="s">
        <v>18</v>
      </c>
      <c r="B45" s="57">
        <v>2</v>
      </c>
      <c r="C45" s="57">
        <v>3</v>
      </c>
      <c r="D45" s="57">
        <v>4</v>
      </c>
      <c r="E45" s="57">
        <v>5</v>
      </c>
      <c r="F45" s="58" t="s">
        <v>19</v>
      </c>
      <c r="G45" s="58" t="s">
        <v>20</v>
      </c>
      <c r="H45" s="57">
        <v>8</v>
      </c>
      <c r="I45" s="57">
        <v>9</v>
      </c>
      <c r="J45" s="59"/>
    </row>
    <row r="46" spans="1:10" ht="21.75" customHeight="1">
      <c r="A46" s="60">
        <v>43193</v>
      </c>
      <c r="B46" s="1" t="s">
        <v>56</v>
      </c>
      <c r="C46" s="61" t="e">
        <f>VLOOKUP(B46,'[1]BAYON 01'!$A$5:$F$78,3,0)</f>
        <v>#N/A</v>
      </c>
      <c r="D46" s="62" t="e">
        <f>VLOOKUP(B46,'[1]BAYON 01'!$A$5:$F$78,2,0)</f>
        <v>#N/A</v>
      </c>
      <c r="E46" s="36" t="s">
        <v>57</v>
      </c>
      <c r="F46" s="63">
        <v>4407</v>
      </c>
      <c r="G46" s="39">
        <v>17500</v>
      </c>
      <c r="H46" s="39">
        <f t="shared" ref="H46:H48" si="1">F46*G46</f>
        <v>77122500</v>
      </c>
      <c r="I46" s="39"/>
      <c r="J46" s="64"/>
    </row>
    <row r="47" spans="1:10" ht="21.75" customHeight="1">
      <c r="A47" s="60">
        <v>43193</v>
      </c>
      <c r="B47" s="1" t="s">
        <v>58</v>
      </c>
      <c r="C47" s="65" t="e">
        <f>VLOOKUP(B47,'[1]BAYON 01'!$A$5:$F$78,3,0)</f>
        <v>#N/A</v>
      </c>
      <c r="D47" s="35" t="e">
        <f>VLOOKUP(B47,'[1]BAYON 01'!$A$5:$F$78,2,0)</f>
        <v>#N/A</v>
      </c>
      <c r="E47" s="36" t="s">
        <v>57</v>
      </c>
      <c r="F47" s="36">
        <v>4987</v>
      </c>
      <c r="G47" s="39">
        <v>17500</v>
      </c>
      <c r="H47" s="38">
        <f t="shared" si="1"/>
        <v>87272500</v>
      </c>
      <c r="I47" s="38"/>
      <c r="J47" s="64"/>
    </row>
    <row r="48" spans="1:10" ht="21.75" customHeight="1">
      <c r="A48" s="60">
        <v>43193</v>
      </c>
      <c r="B48" s="1" t="s">
        <v>59</v>
      </c>
      <c r="C48" s="65" t="e">
        <f>VLOOKUP(B48,'[1]BAYON 01'!$A$5:$F$78,3,0)</f>
        <v>#N/A</v>
      </c>
      <c r="D48" s="35" t="e">
        <f>VLOOKUP(B48,'[1]BAYON 01'!$A$5:$F$78,2,0)</f>
        <v>#N/A</v>
      </c>
      <c r="E48" s="36" t="s">
        <v>57</v>
      </c>
      <c r="F48" s="36">
        <f>3000*5-SUM(F46:F47)</f>
        <v>5606</v>
      </c>
      <c r="G48" s="39">
        <v>17500</v>
      </c>
      <c r="H48" s="38">
        <f t="shared" si="1"/>
        <v>98105000</v>
      </c>
      <c r="I48" s="38"/>
      <c r="J48" s="51"/>
    </row>
    <row r="49" spans="1:10" ht="15" customHeight="1">
      <c r="A49" s="43"/>
      <c r="B49" s="44"/>
      <c r="C49" s="65"/>
      <c r="D49" s="35"/>
      <c r="E49" s="36"/>
      <c r="F49" s="36"/>
      <c r="G49" s="38"/>
      <c r="H49" s="38"/>
      <c r="I49" s="38"/>
      <c r="J49" s="64"/>
    </row>
    <row r="50" spans="1:10" ht="7.5" customHeight="1">
      <c r="A50" s="66"/>
      <c r="B50" s="67"/>
      <c r="C50" s="68"/>
      <c r="D50" s="68"/>
      <c r="E50" s="69"/>
      <c r="F50" s="69"/>
      <c r="G50" s="70"/>
      <c r="H50" s="71"/>
      <c r="I50" s="71"/>
      <c r="J50" s="64"/>
    </row>
    <row r="51" spans="1:10" ht="16.5" customHeight="1">
      <c r="A51" s="52" t="s">
        <v>21</v>
      </c>
      <c r="B51" s="51"/>
      <c r="C51" s="72">
        <f>SUM(H46:H49)</f>
        <v>262500000</v>
      </c>
      <c r="D51" s="72"/>
      <c r="E51" s="51"/>
      <c r="F51" s="54"/>
      <c r="G51" s="54"/>
      <c r="H51" s="51"/>
      <c r="I51" s="51"/>
      <c r="J51" s="51"/>
    </row>
    <row r="52" spans="1:10">
      <c r="A52" s="52"/>
      <c r="B52" s="51"/>
      <c r="C52" s="54"/>
      <c r="D52" s="51"/>
      <c r="E52" s="51"/>
      <c r="F52" s="54"/>
      <c r="G52" s="54"/>
      <c r="H52" s="73"/>
      <c r="I52" s="51"/>
      <c r="J52" s="51"/>
    </row>
    <row r="53" spans="1:10">
      <c r="A53" s="52"/>
      <c r="B53" s="51"/>
      <c r="C53" s="73"/>
      <c r="D53" s="54"/>
      <c r="E53" s="51"/>
      <c r="F53" s="54"/>
      <c r="G53" s="74" t="s">
        <v>60</v>
      </c>
      <c r="H53" s="75"/>
      <c r="I53" s="75"/>
      <c r="J53" s="51"/>
    </row>
    <row r="54" spans="1:10">
      <c r="A54" s="52"/>
      <c r="B54" s="76" t="s">
        <v>22</v>
      </c>
      <c r="C54" s="51"/>
      <c r="D54" s="51"/>
      <c r="E54" s="51"/>
      <c r="F54" s="54"/>
      <c r="G54" s="77" t="s">
        <v>23</v>
      </c>
      <c r="H54" s="51"/>
      <c r="I54" s="51"/>
      <c r="J54" s="51"/>
    </row>
    <row r="55" spans="1:10">
      <c r="A55" s="52"/>
      <c r="B55" s="78" t="s">
        <v>24</v>
      </c>
      <c r="C55" s="51"/>
      <c r="D55" s="79"/>
      <c r="E55" s="51"/>
      <c r="F55" s="54"/>
      <c r="G55" s="80" t="s">
        <v>25</v>
      </c>
      <c r="H55" s="51"/>
      <c r="I55" s="51"/>
      <c r="J55" s="51"/>
    </row>
    <row r="56" spans="1:10">
      <c r="A56" s="52"/>
      <c r="B56" s="78"/>
      <c r="C56" s="51"/>
      <c r="D56" s="79"/>
      <c r="E56" s="51"/>
      <c r="F56" s="54"/>
      <c r="G56" s="80"/>
      <c r="H56" s="51"/>
      <c r="I56" s="51"/>
      <c r="J56" s="51"/>
    </row>
    <row r="57" spans="1:10">
      <c r="A57" s="52"/>
      <c r="B57" s="78"/>
      <c r="C57" s="51"/>
      <c r="D57" s="79"/>
      <c r="E57" s="51"/>
      <c r="F57" s="54"/>
      <c r="G57" s="80"/>
      <c r="H57" s="51"/>
      <c r="I57" s="51"/>
      <c r="J57" s="51"/>
    </row>
    <row r="58" spans="1:10">
      <c r="A58" s="52"/>
      <c r="B58" s="81"/>
      <c r="C58" s="51"/>
      <c r="D58" s="79"/>
      <c r="E58" s="51"/>
      <c r="F58" s="54"/>
      <c r="G58" s="80"/>
      <c r="H58" s="51"/>
      <c r="I58" s="51"/>
      <c r="J58" s="51"/>
    </row>
    <row r="59" spans="1:10">
      <c r="A59" s="52"/>
      <c r="B59" s="25" t="s">
        <v>35</v>
      </c>
      <c r="C59" s="51"/>
      <c r="D59" s="79"/>
      <c r="E59" s="51"/>
      <c r="F59" s="54"/>
      <c r="G59" s="80"/>
      <c r="H59" s="51"/>
      <c r="I59" s="51"/>
      <c r="J59" s="51"/>
    </row>
    <row r="60" spans="1:10">
      <c r="A60" s="52"/>
      <c r="B60" s="81"/>
      <c r="C60" s="51"/>
      <c r="D60" s="79"/>
      <c r="E60" s="51"/>
      <c r="F60" s="54"/>
      <c r="G60" s="80"/>
      <c r="H60" s="51"/>
      <c r="I60" s="51"/>
      <c r="J60" s="51"/>
    </row>
    <row r="64" spans="1:10">
      <c r="A64" s="133" t="s">
        <v>5</v>
      </c>
      <c r="B64" s="133"/>
      <c r="C64" s="133"/>
      <c r="D64" s="133"/>
      <c r="E64" s="133"/>
      <c r="F64" s="133"/>
      <c r="G64" s="134"/>
      <c r="H64" s="135" t="s">
        <v>6</v>
      </c>
      <c r="I64" s="136"/>
    </row>
    <row r="65" spans="1:12">
      <c r="A65" s="133"/>
      <c r="B65" s="133"/>
      <c r="C65" s="133"/>
      <c r="D65" s="133"/>
      <c r="E65" s="133"/>
      <c r="F65" s="133"/>
      <c r="G65" s="134"/>
      <c r="H65" s="137"/>
      <c r="I65" s="138"/>
    </row>
    <row r="66" spans="1:12">
      <c r="A66" s="133"/>
      <c r="B66" s="133"/>
      <c r="C66" s="133"/>
      <c r="D66" s="133"/>
      <c r="E66" s="133"/>
      <c r="F66" s="133"/>
      <c r="G66" s="134"/>
      <c r="H66" s="137"/>
      <c r="I66" s="138"/>
    </row>
    <row r="67" spans="1:12">
      <c r="A67" s="141" t="s">
        <v>48</v>
      </c>
      <c r="B67" s="141"/>
      <c r="C67" s="141"/>
      <c r="D67" s="141"/>
      <c r="E67" s="141"/>
      <c r="F67" s="141"/>
      <c r="G67" s="142"/>
      <c r="H67" s="139"/>
      <c r="I67" s="140"/>
    </row>
    <row r="68" spans="1:12" ht="20.25">
      <c r="C68" s="4"/>
      <c r="D68" s="4"/>
    </row>
    <row r="69" spans="1:12">
      <c r="A69" s="3" t="s">
        <v>7</v>
      </c>
      <c r="E69" s="2" t="s">
        <v>8</v>
      </c>
    </row>
    <row r="70" spans="1:12">
      <c r="A70" s="3" t="s">
        <v>9</v>
      </c>
    </row>
    <row r="71" spans="1:12">
      <c r="A71" s="3" t="s">
        <v>10</v>
      </c>
    </row>
    <row r="72" spans="1:12">
      <c r="A72" s="3" t="s">
        <v>11</v>
      </c>
    </row>
    <row r="74" spans="1:12">
      <c r="A74" s="143" t="s">
        <v>12</v>
      </c>
      <c r="B74" s="145" t="s">
        <v>0</v>
      </c>
      <c r="C74" s="146"/>
      <c r="D74" s="147"/>
      <c r="E74" s="148" t="s">
        <v>13</v>
      </c>
      <c r="F74" s="148"/>
      <c r="G74" s="148"/>
      <c r="H74" s="148"/>
      <c r="I74" s="49" t="s">
        <v>3</v>
      </c>
    </row>
    <row r="75" spans="1:12" ht="28.5">
      <c r="A75" s="144"/>
      <c r="B75" s="49" t="s">
        <v>14</v>
      </c>
      <c r="C75" s="49" t="s">
        <v>4</v>
      </c>
      <c r="D75" s="49" t="s">
        <v>15</v>
      </c>
      <c r="E75" s="49" t="s">
        <v>1</v>
      </c>
      <c r="F75" s="6" t="s">
        <v>16</v>
      </c>
      <c r="G75" s="6" t="s">
        <v>2</v>
      </c>
      <c r="H75" s="7" t="s">
        <v>17</v>
      </c>
      <c r="I75" s="49"/>
    </row>
    <row r="76" spans="1:12">
      <c r="A76" s="8" t="s">
        <v>18</v>
      </c>
      <c r="B76" s="9">
        <v>2</v>
      </c>
      <c r="C76" s="9">
        <v>3</v>
      </c>
      <c r="D76" s="9">
        <v>4</v>
      </c>
      <c r="E76" s="9">
        <v>5</v>
      </c>
      <c r="F76" s="10" t="s">
        <v>19</v>
      </c>
      <c r="G76" s="10" t="s">
        <v>20</v>
      </c>
      <c r="H76" s="9">
        <v>8</v>
      </c>
      <c r="I76" s="9">
        <v>9</v>
      </c>
    </row>
    <row r="77" spans="1:12">
      <c r="A77" s="34">
        <v>43190</v>
      </c>
      <c r="B77" s="44" t="s">
        <v>63</v>
      </c>
      <c r="C77" s="35" t="str">
        <f>VLOOKUP(B77,[3]Vine!$A$5:$F$178,3,0)</f>
        <v>Vũng Tàu</v>
      </c>
      <c r="D77" s="35">
        <f>VLOOKUP(B77,[3]Vine!$A$5:$F$178,2,0)</f>
        <v>273249576</v>
      </c>
      <c r="E77" s="36" t="s">
        <v>62</v>
      </c>
      <c r="F77" s="36">
        <v>7796</v>
      </c>
      <c r="G77" s="37">
        <v>21500</v>
      </c>
      <c r="H77" s="38">
        <f t="shared" ref="H77:H79" si="2">F77*G77</f>
        <v>167614000</v>
      </c>
      <c r="I77" s="39"/>
    </row>
    <row r="78" spans="1:12">
      <c r="A78" s="34">
        <v>43190</v>
      </c>
      <c r="B78" s="44" t="s">
        <v>64</v>
      </c>
      <c r="C78" s="35" t="str">
        <f>VLOOKUP(B78,[3]Vine!$A$5:$F$178,3,0)</f>
        <v>Vũng Tàu</v>
      </c>
      <c r="D78" s="35">
        <f>VLOOKUP(B78,[3]Vine!$A$5:$F$178,2,0)</f>
        <v>271181056</v>
      </c>
      <c r="E78" s="36" t="s">
        <v>62</v>
      </c>
      <c r="F78" s="36">
        <v>6947</v>
      </c>
      <c r="G78" s="37">
        <v>21500</v>
      </c>
      <c r="H78" s="38">
        <f t="shared" si="2"/>
        <v>149360500</v>
      </c>
      <c r="I78" s="39"/>
    </row>
    <row r="79" spans="1:12">
      <c r="A79" s="34">
        <v>43190</v>
      </c>
      <c r="B79" s="44" t="s">
        <v>61</v>
      </c>
      <c r="C79" s="35" t="str">
        <f>VLOOKUP(B79,[3]Vine!$A$5:$F$178,3,0)</f>
        <v>Vũng Tàu</v>
      </c>
      <c r="D79" s="35">
        <f>VLOOKUP(B79,[3]Vine!$A$5:$F$178,2,0)</f>
        <v>270986506</v>
      </c>
      <c r="E79" s="36" t="s">
        <v>62</v>
      </c>
      <c r="F79" s="36">
        <f>2800*8-SUM(F77:F78)</f>
        <v>7657</v>
      </c>
      <c r="G79" s="37">
        <v>21500</v>
      </c>
      <c r="H79" s="38">
        <f t="shared" si="2"/>
        <v>164625500</v>
      </c>
      <c r="I79" s="39"/>
      <c r="L79" s="42"/>
    </row>
    <row r="80" spans="1:12" ht="13.5" customHeight="1">
      <c r="A80" s="43"/>
      <c r="B80" s="44"/>
      <c r="C80" s="35"/>
      <c r="D80" s="35"/>
      <c r="E80" s="36"/>
      <c r="F80" s="36"/>
      <c r="G80" s="37"/>
      <c r="H80" s="38"/>
      <c r="I80" s="38"/>
      <c r="K80" s="45"/>
      <c r="L80" s="42"/>
    </row>
    <row r="81" spans="1:13">
      <c r="A81" s="3" t="s">
        <v>21</v>
      </c>
      <c r="C81" s="16">
        <f>SUM(H77:H80)</f>
        <v>481600000</v>
      </c>
      <c r="D81" s="16"/>
      <c r="K81" s="45"/>
      <c r="L81" s="45"/>
    </row>
    <row r="82" spans="1:13" ht="15.75" customHeight="1">
      <c r="C82" s="17"/>
      <c r="D82" s="5"/>
      <c r="G82" s="18" t="s">
        <v>65</v>
      </c>
      <c r="H82" s="19"/>
      <c r="I82" s="19"/>
      <c r="K82" s="45"/>
      <c r="L82" s="45"/>
      <c r="M82" s="45"/>
    </row>
    <row r="83" spans="1:13">
      <c r="B83" s="20" t="s">
        <v>22</v>
      </c>
      <c r="G83" s="21" t="s">
        <v>23</v>
      </c>
      <c r="K83" s="45"/>
      <c r="L83" s="46"/>
    </row>
    <row r="84" spans="1:13">
      <c r="B84" s="22" t="s">
        <v>24</v>
      </c>
      <c r="D84" s="23"/>
      <c r="G84" s="24" t="s">
        <v>25</v>
      </c>
      <c r="K84" s="45"/>
      <c r="L84" s="47"/>
      <c r="M84" s="45"/>
    </row>
    <row r="85" spans="1:13">
      <c r="B85" s="22"/>
      <c r="D85" s="23"/>
      <c r="G85" s="24"/>
      <c r="K85" s="45"/>
      <c r="L85" s="47"/>
    </row>
    <row r="86" spans="1:13">
      <c r="B86" s="22"/>
      <c r="D86" s="23"/>
      <c r="G86" s="24"/>
    </row>
    <row r="87" spans="1:13">
      <c r="B87" s="22"/>
      <c r="D87" s="23"/>
      <c r="G87" s="24"/>
    </row>
    <row r="88" spans="1:13">
      <c r="B88" s="25" t="s">
        <v>35</v>
      </c>
      <c r="D88" s="23"/>
      <c r="G88" s="24"/>
    </row>
  </sheetData>
  <mergeCells count="19">
    <mergeCell ref="A74:A75"/>
    <mergeCell ref="B74:D74"/>
    <mergeCell ref="E74:H74"/>
    <mergeCell ref="A43:A44"/>
    <mergeCell ref="B43:D43"/>
    <mergeCell ref="E43:H43"/>
    <mergeCell ref="A64:G66"/>
    <mergeCell ref="H64:I67"/>
    <mergeCell ref="A67:G67"/>
    <mergeCell ref="F30:H30"/>
    <mergeCell ref="A33:G35"/>
    <mergeCell ref="H33:I36"/>
    <mergeCell ref="A36:G36"/>
    <mergeCell ref="A1:G3"/>
    <mergeCell ref="H1:I4"/>
    <mergeCell ref="A4:G4"/>
    <mergeCell ref="A11:A12"/>
    <mergeCell ref="B11:D11"/>
    <mergeCell ref="E11:H11"/>
  </mergeCells>
  <conditionalFormatting sqref="C68:E69 F69 C5:E6 F6 C37:E38 F38">
    <cfRule type="cellIs" dxfId="5" priority="3" stopIfTrue="1" operator="equal">
      <formula>"Döõ lieäu sai"</formula>
    </cfRule>
  </conditionalFormatting>
  <printOptions horizontalCentered="1"/>
  <pageMargins left="0.2" right="0.2" top="0.25" bottom="0.25" header="0.3" footer="0.3"/>
  <pageSetup paperSize="9" scale="90" orientation="landscape" verticalDpi="0" r:id="rId1"/>
</worksheet>
</file>

<file path=xl/worksheets/sheet5.xml><?xml version="1.0" encoding="utf-8"?>
<worksheet xmlns="http://schemas.openxmlformats.org/spreadsheetml/2006/main" xmlns:r="http://schemas.openxmlformats.org/officeDocument/2006/relationships">
  <dimension ref="A1:I113"/>
  <sheetViews>
    <sheetView topLeftCell="A35" workbookViewId="0">
      <selection activeCell="C52" sqref="C52:D52"/>
    </sheetView>
  </sheetViews>
  <sheetFormatPr defaultRowHeight="17.25"/>
  <cols>
    <col min="1" max="1" width="9.75" style="3" customWidth="1"/>
    <col min="2" max="2" width="21.125" style="2" customWidth="1"/>
    <col min="3" max="3" width="21.625" style="2" customWidth="1"/>
    <col min="4" max="4" width="12.125" style="2" customWidth="1"/>
    <col min="5" max="5" width="13.375" style="2" customWidth="1"/>
    <col min="6" max="6" width="9.75" style="5" customWidth="1"/>
    <col min="7" max="7" width="9.25" style="5" customWidth="1"/>
    <col min="8" max="8" width="11.25" style="2" customWidth="1"/>
    <col min="9" max="9" width="11.75" style="2"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7.25" customHeight="1">
      <c r="A1" s="133" t="s">
        <v>5</v>
      </c>
      <c r="B1" s="133"/>
      <c r="C1" s="133"/>
      <c r="D1" s="133"/>
      <c r="E1" s="133"/>
      <c r="F1" s="133"/>
      <c r="G1" s="134"/>
      <c r="H1" s="135" t="s">
        <v>6</v>
      </c>
      <c r="I1" s="136"/>
    </row>
    <row r="2" spans="1:9" ht="17.25" customHeight="1">
      <c r="A2" s="133"/>
      <c r="B2" s="133"/>
      <c r="C2" s="133"/>
      <c r="D2" s="133"/>
      <c r="E2" s="133"/>
      <c r="F2" s="133"/>
      <c r="G2" s="134"/>
      <c r="H2" s="137"/>
      <c r="I2" s="138"/>
    </row>
    <row r="3" spans="1:9" ht="17.25" customHeight="1">
      <c r="A3" s="133"/>
      <c r="B3" s="133"/>
      <c r="C3" s="133"/>
      <c r="D3" s="133"/>
      <c r="E3" s="133"/>
      <c r="F3" s="133"/>
      <c r="G3" s="134"/>
      <c r="H3" s="137"/>
      <c r="I3" s="138"/>
    </row>
    <row r="4" spans="1:9">
      <c r="A4" s="141" t="s">
        <v>68</v>
      </c>
      <c r="B4" s="141"/>
      <c r="C4" s="141"/>
      <c r="D4" s="141"/>
      <c r="E4" s="141"/>
      <c r="F4" s="141"/>
      <c r="G4" s="142"/>
      <c r="H4" s="139"/>
      <c r="I4" s="140"/>
    </row>
    <row r="5" spans="1:9" ht="20.25">
      <c r="C5" s="4"/>
      <c r="D5" s="4"/>
    </row>
    <row r="6" spans="1:9">
      <c r="A6" s="3" t="s">
        <v>7</v>
      </c>
      <c r="E6" s="2" t="s">
        <v>8</v>
      </c>
    </row>
    <row r="7" spans="1:9">
      <c r="A7" s="3" t="s">
        <v>9</v>
      </c>
    </row>
    <row r="8" spans="1:9">
      <c r="A8" s="3" t="s">
        <v>10</v>
      </c>
    </row>
    <row r="9" spans="1:9">
      <c r="A9" s="3" t="s">
        <v>11</v>
      </c>
    </row>
    <row r="11" spans="1:9" ht="17.25" customHeight="1">
      <c r="A11" s="143" t="s">
        <v>12</v>
      </c>
      <c r="B11" s="145" t="s">
        <v>0</v>
      </c>
      <c r="C11" s="146"/>
      <c r="D11" s="147"/>
      <c r="E11" s="148" t="s">
        <v>13</v>
      </c>
      <c r="F11" s="148"/>
      <c r="G11" s="148"/>
      <c r="H11" s="148"/>
      <c r="I11" s="82" t="s">
        <v>3</v>
      </c>
    </row>
    <row r="12" spans="1:9" ht="28.5">
      <c r="A12" s="144"/>
      <c r="B12" s="82" t="s">
        <v>14</v>
      </c>
      <c r="C12" s="82" t="s">
        <v>4</v>
      </c>
      <c r="D12" s="82" t="s">
        <v>15</v>
      </c>
      <c r="E12" s="82" t="s">
        <v>1</v>
      </c>
      <c r="F12" s="6" t="s">
        <v>16</v>
      </c>
      <c r="G12" s="6" t="s">
        <v>2</v>
      </c>
      <c r="H12" s="7" t="s">
        <v>17</v>
      </c>
      <c r="I12" s="82"/>
    </row>
    <row r="13" spans="1:9">
      <c r="A13" s="8" t="s">
        <v>18</v>
      </c>
      <c r="B13" s="9">
        <v>2</v>
      </c>
      <c r="C13" s="9">
        <v>3</v>
      </c>
      <c r="D13" s="9">
        <v>4</v>
      </c>
      <c r="E13" s="9">
        <v>5</v>
      </c>
      <c r="F13" s="10" t="s">
        <v>19</v>
      </c>
      <c r="G13" s="10" t="s">
        <v>20</v>
      </c>
      <c r="H13" s="9">
        <v>8</v>
      </c>
      <c r="I13" s="9">
        <v>9</v>
      </c>
    </row>
    <row r="14" spans="1:9" ht="30" customHeight="1">
      <c r="A14" s="11">
        <v>43200</v>
      </c>
      <c r="B14" s="1" t="s">
        <v>32</v>
      </c>
      <c r="C14" s="35" t="str">
        <f>VLOOKUP(B14,'[2]TOKAI 03'!$A$5:$F$178,3,0)</f>
        <v>Giồng Trôm - Bến Tre</v>
      </c>
      <c r="D14" s="35">
        <f>VLOOKUP(B14,'[2]TOKAI 03'!$A$5:$F$178,2,0)</f>
        <v>320878272</v>
      </c>
      <c r="E14" s="12" t="s">
        <v>69</v>
      </c>
      <c r="F14" s="14">
        <v>3026</v>
      </c>
      <c r="G14" s="13">
        <v>32000</v>
      </c>
      <c r="H14" s="15">
        <f t="shared" ref="H14:H15" si="0">F14*G14</f>
        <v>96832000</v>
      </c>
      <c r="I14" s="15"/>
    </row>
    <row r="15" spans="1:9" ht="30" customHeight="1">
      <c r="A15" s="11">
        <v>43200</v>
      </c>
      <c r="B15" s="1" t="s">
        <v>31</v>
      </c>
      <c r="C15" s="35" t="str">
        <f>VLOOKUP(B15,'[2]TOKAI 03'!$A$5:$F$178,3,0)</f>
        <v>Giồng Trôm - Bến Tre</v>
      </c>
      <c r="D15" s="35">
        <f>VLOOKUP(B15,'[2]TOKAI 03'!$A$5:$F$178,2,0)</f>
        <v>320878054</v>
      </c>
      <c r="E15" s="12" t="s">
        <v>69</v>
      </c>
      <c r="F15" s="14">
        <f>1070*5-SUM(F14:F14)</f>
        <v>2324</v>
      </c>
      <c r="G15" s="13">
        <v>32000</v>
      </c>
      <c r="H15" s="15">
        <f t="shared" si="0"/>
        <v>74368000</v>
      </c>
      <c r="I15" s="15"/>
    </row>
    <row r="16" spans="1:9" ht="10.5" customHeight="1">
      <c r="A16" s="30"/>
      <c r="B16" s="1"/>
      <c r="C16" s="28"/>
      <c r="D16" s="29"/>
      <c r="E16" s="14"/>
      <c r="F16" s="14"/>
      <c r="G16" s="15"/>
      <c r="H16" s="15"/>
      <c r="I16" s="15"/>
    </row>
    <row r="17" spans="1:9" ht="15.75" customHeight="1">
      <c r="A17" s="3" t="s">
        <v>21</v>
      </c>
      <c r="C17" s="16">
        <f>SUM(H14:H16)</f>
        <v>171200000</v>
      </c>
      <c r="D17" s="16"/>
    </row>
    <row r="18" spans="1:9" ht="8.25" customHeight="1">
      <c r="C18" s="5"/>
      <c r="H18" s="17"/>
    </row>
    <row r="19" spans="1:9" ht="16.5" customHeight="1">
      <c r="C19" s="17"/>
      <c r="D19" s="5"/>
      <c r="G19" s="18" t="s">
        <v>67</v>
      </c>
      <c r="H19" s="19"/>
      <c r="I19" s="19"/>
    </row>
    <row r="20" spans="1:9" ht="21" customHeight="1">
      <c r="B20" s="20" t="s">
        <v>22</v>
      </c>
      <c r="G20" s="21" t="s">
        <v>23</v>
      </c>
    </row>
    <row r="21" spans="1:9" ht="21" customHeight="1">
      <c r="B21" s="22" t="s">
        <v>24</v>
      </c>
      <c r="D21" s="23"/>
      <c r="G21" s="24" t="s">
        <v>25</v>
      </c>
    </row>
    <row r="22" spans="1:9" ht="12" customHeight="1">
      <c r="B22" s="22"/>
      <c r="D22" s="23"/>
      <c r="G22" s="24"/>
    </row>
    <row r="23" spans="1:9" ht="21" customHeight="1">
      <c r="B23" s="22"/>
      <c r="D23" s="23"/>
      <c r="G23" s="24"/>
    </row>
    <row r="24" spans="1:9" ht="21" hidden="1" customHeight="1">
      <c r="B24" s="22"/>
      <c r="D24" s="23"/>
      <c r="G24" s="24"/>
    </row>
    <row r="25" spans="1:9" ht="21" customHeight="1">
      <c r="B25" s="22"/>
      <c r="D25" s="23"/>
      <c r="G25" s="24"/>
    </row>
    <row r="26" spans="1:9">
      <c r="B26" s="25" t="s">
        <v>35</v>
      </c>
      <c r="C26" s="25"/>
    </row>
    <row r="27" spans="1:9" hidden="1">
      <c r="B27" s="25"/>
      <c r="C27" s="25"/>
    </row>
    <row r="28" spans="1:9" hidden="1">
      <c r="B28" s="25"/>
      <c r="C28" s="25"/>
    </row>
    <row r="29" spans="1:9" ht="15.95" customHeight="1">
      <c r="B29" s="25"/>
      <c r="C29" s="25"/>
    </row>
    <row r="30" spans="1:9" ht="15.95" customHeight="1">
      <c r="B30" s="25"/>
      <c r="C30" s="25"/>
    </row>
    <row r="31" spans="1:9" ht="15.95" customHeight="1">
      <c r="B31" s="25"/>
      <c r="C31" s="25"/>
    </row>
    <row r="32" spans="1:9" ht="15.95" customHeight="1">
      <c r="B32" s="25"/>
      <c r="C32" s="25"/>
    </row>
    <row r="33" spans="1:9" ht="15" customHeight="1"/>
    <row r="34" spans="1:9" s="3" customFormat="1" ht="18.75" customHeight="1">
      <c r="B34" s="2"/>
      <c r="C34" s="2"/>
      <c r="D34" s="2"/>
      <c r="E34" s="2"/>
      <c r="F34" s="5"/>
      <c r="G34" s="5"/>
      <c r="H34" s="2"/>
      <c r="I34" s="2"/>
    </row>
    <row r="35" spans="1:9" s="3" customFormat="1" ht="6.75" customHeight="1">
      <c r="B35" s="2"/>
      <c r="C35" s="2"/>
      <c r="D35" s="2"/>
      <c r="E35" s="2"/>
      <c r="F35" s="5"/>
      <c r="G35" s="5"/>
      <c r="H35" s="2"/>
      <c r="I35" s="2"/>
    </row>
    <row r="36" spans="1:9" s="3" customFormat="1" ht="19.5" customHeight="1">
      <c r="B36" s="2"/>
      <c r="C36" s="2"/>
      <c r="D36" s="2"/>
      <c r="E36" s="2"/>
      <c r="F36" s="5"/>
      <c r="G36" s="5"/>
      <c r="H36" s="2"/>
      <c r="I36" s="2"/>
    </row>
    <row r="37" spans="1:9" s="3" customFormat="1" ht="35.25" customHeight="1">
      <c r="B37" s="2"/>
      <c r="C37" s="2"/>
      <c r="D37" s="2"/>
      <c r="E37" s="2"/>
      <c r="F37" s="5"/>
      <c r="G37" s="5"/>
      <c r="H37" s="2"/>
      <c r="I37" s="2"/>
    </row>
    <row r="38" spans="1:9" ht="10.5" customHeight="1"/>
    <row r="39" spans="1:9" ht="17.25" customHeight="1">
      <c r="A39" s="133" t="s">
        <v>5</v>
      </c>
      <c r="B39" s="133"/>
      <c r="C39" s="133"/>
      <c r="D39" s="133"/>
      <c r="E39" s="133"/>
      <c r="F39" s="133"/>
      <c r="G39" s="134"/>
      <c r="H39" s="135" t="s">
        <v>6</v>
      </c>
      <c r="I39" s="136"/>
    </row>
    <row r="40" spans="1:9" ht="17.25" customHeight="1">
      <c r="A40" s="133"/>
      <c r="B40" s="133"/>
      <c r="C40" s="133"/>
      <c r="D40" s="133"/>
      <c r="E40" s="133"/>
      <c r="F40" s="133"/>
      <c r="G40" s="134"/>
      <c r="H40" s="137"/>
      <c r="I40" s="138"/>
    </row>
    <row r="41" spans="1:9" ht="17.25" customHeight="1">
      <c r="A41" s="133"/>
      <c r="B41" s="133"/>
      <c r="C41" s="133"/>
      <c r="D41" s="133"/>
      <c r="E41" s="133"/>
      <c r="F41" s="133"/>
      <c r="G41" s="134"/>
      <c r="H41" s="137"/>
      <c r="I41" s="138"/>
    </row>
    <row r="42" spans="1:9">
      <c r="A42" s="141" t="s">
        <v>68</v>
      </c>
      <c r="B42" s="141"/>
      <c r="C42" s="141"/>
      <c r="D42" s="141"/>
      <c r="E42" s="141"/>
      <c r="F42" s="141"/>
      <c r="G42" s="142"/>
      <c r="H42" s="139"/>
      <c r="I42" s="140"/>
    </row>
    <row r="43" spans="1:9" ht="20.25">
      <c r="C43" s="4"/>
      <c r="D43" s="4"/>
    </row>
    <row r="44" spans="1:9">
      <c r="A44" s="3" t="s">
        <v>7</v>
      </c>
      <c r="E44" s="2" t="s">
        <v>8</v>
      </c>
    </row>
    <row r="45" spans="1:9">
      <c r="A45" s="3" t="s">
        <v>9</v>
      </c>
    </row>
    <row r="46" spans="1:9">
      <c r="A46" s="3" t="s">
        <v>10</v>
      </c>
    </row>
    <row r="47" spans="1:9">
      <c r="A47" s="3" t="s">
        <v>11</v>
      </c>
    </row>
    <row r="49" spans="1:9" ht="17.25" customHeight="1">
      <c r="A49" s="143" t="s">
        <v>12</v>
      </c>
      <c r="B49" s="145" t="s">
        <v>0</v>
      </c>
      <c r="C49" s="146"/>
      <c r="D49" s="147"/>
      <c r="E49" s="148" t="s">
        <v>13</v>
      </c>
      <c r="F49" s="148"/>
      <c r="G49" s="148"/>
      <c r="H49" s="148"/>
      <c r="I49" s="82" t="s">
        <v>3</v>
      </c>
    </row>
    <row r="50" spans="1:9" ht="28.5">
      <c r="A50" s="144"/>
      <c r="B50" s="82" t="s">
        <v>14</v>
      </c>
      <c r="C50" s="82" t="s">
        <v>4</v>
      </c>
      <c r="D50" s="82" t="s">
        <v>15</v>
      </c>
      <c r="E50" s="82" t="s">
        <v>1</v>
      </c>
      <c r="F50" s="6" t="s">
        <v>16</v>
      </c>
      <c r="G50" s="6" t="s">
        <v>2</v>
      </c>
      <c r="H50" s="7" t="s">
        <v>17</v>
      </c>
      <c r="I50" s="82"/>
    </row>
    <row r="51" spans="1:9">
      <c r="A51" s="8" t="s">
        <v>18</v>
      </c>
      <c r="B51" s="9">
        <v>2</v>
      </c>
      <c r="C51" s="9">
        <v>3</v>
      </c>
      <c r="D51" s="9">
        <v>4</v>
      </c>
      <c r="E51" s="9">
        <v>5</v>
      </c>
      <c r="F51" s="10" t="s">
        <v>19</v>
      </c>
      <c r="G51" s="10" t="s">
        <v>20</v>
      </c>
      <c r="H51" s="9">
        <v>8</v>
      </c>
      <c r="I51" s="9">
        <v>9</v>
      </c>
    </row>
    <row r="52" spans="1:9" ht="25.5" customHeight="1">
      <c r="A52" s="11">
        <v>43200</v>
      </c>
      <c r="B52" s="27" t="s">
        <v>31</v>
      </c>
      <c r="C52" s="35" t="str">
        <f>VLOOKUP(B52,'[2]TOKAI 03'!$A$5:$F$178,3,0)</f>
        <v>Giồng Trôm - Bến Tre</v>
      </c>
      <c r="D52" s="35">
        <f>VLOOKUP(B52,'[2]TOKAI 03'!$A$5:$F$178,2,0)</f>
        <v>320878054</v>
      </c>
      <c r="E52" s="12" t="s">
        <v>30</v>
      </c>
      <c r="F52" s="14">
        <v>4767</v>
      </c>
      <c r="G52" s="13">
        <v>16000</v>
      </c>
      <c r="H52" s="15">
        <f t="shared" ref="H52:H54" si="1">F52*G52</f>
        <v>76272000</v>
      </c>
      <c r="I52" s="15"/>
    </row>
    <row r="53" spans="1:9" ht="25.5" customHeight="1">
      <c r="A53" s="11">
        <v>43200</v>
      </c>
      <c r="B53" s="1" t="s">
        <v>32</v>
      </c>
      <c r="C53" s="35" t="str">
        <f>VLOOKUP(B53,'[2]TOKAI 03'!$A$5:$F$178,3,0)</f>
        <v>Giồng Trôm - Bến Tre</v>
      </c>
      <c r="D53" s="35">
        <f>VLOOKUP(B53,'[2]TOKAI 03'!$A$5:$F$178,2,0)</f>
        <v>320878272</v>
      </c>
      <c r="E53" s="12" t="s">
        <v>30</v>
      </c>
      <c r="F53" s="14">
        <v>4456</v>
      </c>
      <c r="G53" s="13">
        <v>16000</v>
      </c>
      <c r="H53" s="15">
        <f t="shared" si="1"/>
        <v>71296000</v>
      </c>
      <c r="I53" s="15"/>
    </row>
    <row r="54" spans="1:9" ht="25.5" customHeight="1">
      <c r="A54" s="11">
        <v>43200</v>
      </c>
      <c r="B54" s="27" t="s">
        <v>29</v>
      </c>
      <c r="C54" s="35" t="str">
        <f>VLOOKUP(B54,'[2]TOKAI 03'!$A$5:$F$178,3,0)</f>
        <v>Ba Tri - Bến Tre</v>
      </c>
      <c r="D54" s="35">
        <f>VLOOKUP(B54,'[2]TOKAI 03'!$A$5:$F$178,2,0)</f>
        <v>320807672</v>
      </c>
      <c r="E54" s="12" t="s">
        <v>30</v>
      </c>
      <c r="F54" s="14">
        <v>4986</v>
      </c>
      <c r="G54" s="13">
        <v>16000</v>
      </c>
      <c r="H54" s="15">
        <f t="shared" si="1"/>
        <v>79776000</v>
      </c>
      <c r="I54" s="15"/>
    </row>
    <row r="55" spans="1:9" ht="25.5" customHeight="1">
      <c r="A55" s="11">
        <v>43203</v>
      </c>
      <c r="B55" s="27" t="s">
        <v>31</v>
      </c>
      <c r="C55" s="35" t="str">
        <f>VLOOKUP(B55,'[2]TOKAI 03'!$A$5:$F$178,3,0)</f>
        <v>Giồng Trôm - Bến Tre</v>
      </c>
      <c r="D55" s="35">
        <f>VLOOKUP(B55,'[2]TOKAI 03'!$A$5:$F$178,2,0)</f>
        <v>320878054</v>
      </c>
      <c r="E55" s="12" t="s">
        <v>30</v>
      </c>
      <c r="F55" s="14">
        <v>4867</v>
      </c>
      <c r="G55" s="13">
        <v>16000</v>
      </c>
      <c r="H55" s="15">
        <f t="shared" ref="H55:H57" si="2">F55*G55</f>
        <v>77872000</v>
      </c>
      <c r="I55" s="15"/>
    </row>
    <row r="56" spans="1:9" ht="25.5" customHeight="1">
      <c r="A56" s="11">
        <v>43203</v>
      </c>
      <c r="B56" s="1" t="s">
        <v>32</v>
      </c>
      <c r="C56" s="35" t="str">
        <f>VLOOKUP(B56,'[2]TOKAI 03'!$A$5:$F$178,3,0)</f>
        <v>Giồng Trôm - Bến Tre</v>
      </c>
      <c r="D56" s="35">
        <f>VLOOKUP(B56,'[2]TOKAI 03'!$A$5:$F$178,2,0)</f>
        <v>320878272</v>
      </c>
      <c r="E56" s="12" t="s">
        <v>30</v>
      </c>
      <c r="F56" s="14">
        <v>4786</v>
      </c>
      <c r="G56" s="13">
        <v>16000</v>
      </c>
      <c r="H56" s="15">
        <f t="shared" si="2"/>
        <v>76576000</v>
      </c>
      <c r="I56" s="15"/>
    </row>
    <row r="57" spans="1:9" ht="25.5" customHeight="1">
      <c r="A57" s="11">
        <v>43203</v>
      </c>
      <c r="B57" s="27" t="s">
        <v>29</v>
      </c>
      <c r="C57" s="35" t="str">
        <f>VLOOKUP(B57,'[2]TOKAI 03'!$A$5:$F$178,3,0)</f>
        <v>Ba Tri - Bến Tre</v>
      </c>
      <c r="D57" s="35">
        <f>VLOOKUP(B57,'[2]TOKAI 03'!$A$5:$F$178,2,0)</f>
        <v>320807672</v>
      </c>
      <c r="E57" s="12" t="s">
        <v>30</v>
      </c>
      <c r="F57" s="14">
        <f>2640*11-SUM(F52:F56)</f>
        <v>5178</v>
      </c>
      <c r="G57" s="13">
        <v>16000</v>
      </c>
      <c r="H57" s="15">
        <f t="shared" si="2"/>
        <v>82848000</v>
      </c>
      <c r="I57" s="15"/>
    </row>
    <row r="58" spans="1:9" ht="10.5" customHeight="1">
      <c r="A58" s="30"/>
      <c r="B58" s="1"/>
      <c r="C58" s="28"/>
      <c r="D58" s="29"/>
      <c r="E58" s="14"/>
      <c r="F58" s="14"/>
      <c r="G58" s="15"/>
      <c r="H58" s="15"/>
      <c r="I58" s="15"/>
    </row>
    <row r="59" spans="1:9" ht="15.75" customHeight="1">
      <c r="A59" s="3" t="s">
        <v>21</v>
      </c>
      <c r="C59" s="16">
        <f>SUM(H52:H58)</f>
        <v>464640000</v>
      </c>
      <c r="D59" s="16"/>
    </row>
    <row r="60" spans="1:9" ht="8.25" customHeight="1">
      <c r="C60" s="5"/>
      <c r="H60" s="17"/>
    </row>
    <row r="61" spans="1:9" ht="16.5" customHeight="1">
      <c r="C61" s="17"/>
      <c r="D61" s="5"/>
      <c r="G61" s="18" t="s">
        <v>67</v>
      </c>
      <c r="H61" s="19"/>
      <c r="I61" s="19"/>
    </row>
    <row r="62" spans="1:9" ht="21" customHeight="1">
      <c r="B62" s="20" t="s">
        <v>22</v>
      </c>
      <c r="G62" s="21" t="s">
        <v>23</v>
      </c>
    </row>
    <row r="63" spans="1:9" ht="21" customHeight="1">
      <c r="B63" s="22" t="s">
        <v>24</v>
      </c>
      <c r="D63" s="23"/>
      <c r="G63" s="24" t="s">
        <v>25</v>
      </c>
    </row>
    <row r="64" spans="1:9" ht="12" customHeight="1">
      <c r="B64" s="22"/>
      <c r="D64" s="23"/>
      <c r="G64" s="24"/>
    </row>
    <row r="65" spans="1:9" ht="21" customHeight="1">
      <c r="B65" s="22"/>
      <c r="D65" s="23"/>
      <c r="G65" s="24"/>
    </row>
    <row r="66" spans="1:9" ht="21" hidden="1" customHeight="1">
      <c r="B66" s="22"/>
      <c r="D66" s="23"/>
      <c r="G66" s="24"/>
    </row>
    <row r="67" spans="1:9" ht="21" customHeight="1">
      <c r="B67" s="22"/>
      <c r="D67" s="23"/>
      <c r="G67" s="24"/>
    </row>
    <row r="68" spans="1:9">
      <c r="B68" s="25" t="s">
        <v>35</v>
      </c>
      <c r="C68" s="25"/>
    </row>
    <row r="69" spans="1:9" hidden="1">
      <c r="B69" s="25"/>
      <c r="C69" s="25"/>
    </row>
    <row r="70" spans="1:9" hidden="1">
      <c r="B70" s="25"/>
      <c r="C70" s="25"/>
    </row>
    <row r="71" spans="1:9" ht="15.95" customHeight="1">
      <c r="B71" s="25"/>
      <c r="C71" s="25"/>
    </row>
    <row r="72" spans="1:9" ht="15.95" customHeight="1">
      <c r="B72" s="25"/>
      <c r="C72" s="25"/>
    </row>
    <row r="73" spans="1:9" ht="15.95" customHeight="1">
      <c r="B73" s="25"/>
      <c r="C73" s="25"/>
    </row>
    <row r="74" spans="1:9" ht="15.95" customHeight="1">
      <c r="B74" s="25"/>
      <c r="C74" s="25"/>
    </row>
    <row r="75" spans="1:9" ht="15" customHeight="1"/>
    <row r="76" spans="1:9" ht="18.75" customHeight="1">
      <c r="A76" s="26"/>
    </row>
    <row r="77" spans="1:9" ht="18.75" customHeight="1">
      <c r="A77" s="131"/>
      <c r="B77" s="132"/>
      <c r="C77" s="132"/>
      <c r="D77" s="132"/>
      <c r="E77" s="132"/>
      <c r="F77" s="132"/>
      <c r="G77" s="132"/>
      <c r="H77" s="132"/>
      <c r="I77" s="132"/>
    </row>
    <row r="78" spans="1:9" ht="18.75" customHeight="1">
      <c r="A78" s="131"/>
      <c r="B78" s="131"/>
      <c r="C78" s="131"/>
      <c r="D78" s="131"/>
      <c r="E78" s="131"/>
      <c r="F78" s="131"/>
      <c r="G78" s="131"/>
      <c r="H78" s="131"/>
      <c r="I78" s="131"/>
    </row>
    <row r="79" spans="1:9" s="3" customFormat="1" ht="21.75" customHeight="1">
      <c r="B79" s="2"/>
      <c r="C79" s="2"/>
      <c r="D79" s="2"/>
      <c r="E79" s="2"/>
      <c r="F79" s="5"/>
      <c r="G79" s="5"/>
      <c r="H79" s="2"/>
      <c r="I79" s="2"/>
    </row>
    <row r="80" spans="1:9" s="3" customFormat="1" ht="21.75" customHeight="1">
      <c r="B80" s="2"/>
      <c r="C80" s="2"/>
      <c r="D80" s="2"/>
      <c r="E80" s="2"/>
      <c r="F80" s="5"/>
      <c r="G80" s="5"/>
      <c r="H80" s="2"/>
      <c r="I80" s="2"/>
    </row>
    <row r="81" ht="21.75" customHeight="1"/>
    <row r="82" ht="15" customHeight="1"/>
    <row r="83" ht="7.5" customHeight="1"/>
    <row r="84" ht="16.5" customHeight="1"/>
    <row r="97" ht="17.25" customHeight="1"/>
    <row r="98" ht="17.25" customHeight="1"/>
    <row r="99" ht="17.25" customHeight="1"/>
    <row r="107" ht="17.25" customHeight="1"/>
    <row r="113" ht="13.5" customHeight="1"/>
  </sheetData>
  <mergeCells count="14">
    <mergeCell ref="A77:I77"/>
    <mergeCell ref="A78:I78"/>
    <mergeCell ref="A39:G41"/>
    <mergeCell ref="H39:I42"/>
    <mergeCell ref="A42:G42"/>
    <mergeCell ref="A49:A50"/>
    <mergeCell ref="B49:D49"/>
    <mergeCell ref="E49:H49"/>
    <mergeCell ref="A1:G3"/>
    <mergeCell ref="H1:I4"/>
    <mergeCell ref="A4:G4"/>
    <mergeCell ref="A11:A12"/>
    <mergeCell ref="B11:D11"/>
    <mergeCell ref="E11:H11"/>
  </mergeCells>
  <conditionalFormatting sqref="C101:E102 F102 C33:E33 C43:E44 F44 C5:E6 F6">
    <cfRule type="cellIs" dxfId="4" priority="4" stopIfTrue="1" operator="equal">
      <formula>"Döõ lieäu sai"</formula>
    </cfRule>
  </conditionalFormatting>
  <conditionalFormatting sqref="C75:E76 F76">
    <cfRule type="cellIs" dxfId="3" priority="2" stopIfTrue="1" operator="equal">
      <formula>"Döõ lieäu sai"</formula>
    </cfRule>
  </conditionalFormatting>
  <printOptions horizontalCentered="1"/>
  <pageMargins left="0.2" right="0.2" top="0.25" bottom="0.25" header="0.3" footer="0.3"/>
  <pageSetup paperSize="9" scale="90" orientation="landscape" verticalDpi="0" r:id="rId1"/>
</worksheet>
</file>

<file path=xl/worksheets/sheet6.xml><?xml version="1.0" encoding="utf-8"?>
<worksheet xmlns="http://schemas.openxmlformats.org/spreadsheetml/2006/main" xmlns:r="http://schemas.openxmlformats.org/officeDocument/2006/relationships">
  <dimension ref="A1:M37"/>
  <sheetViews>
    <sheetView topLeftCell="A10" workbookViewId="0">
      <selection activeCell="C14" sqref="C14:D14"/>
    </sheetView>
  </sheetViews>
  <sheetFormatPr defaultRowHeight="17.25"/>
  <cols>
    <col min="1" max="1" width="11" style="3" customWidth="1"/>
    <col min="2" max="2" width="21" style="2" customWidth="1"/>
    <col min="3" max="3" width="21.625" style="2" customWidth="1"/>
    <col min="4" max="4" width="12.125" style="2" customWidth="1"/>
    <col min="5" max="5" width="13.375" style="2" customWidth="1"/>
    <col min="6" max="6" width="10.625" style="5" customWidth="1"/>
    <col min="7" max="7" width="9.25" style="5"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ht="17.25" customHeight="1">
      <c r="A1" s="133" t="s">
        <v>5</v>
      </c>
      <c r="B1" s="133"/>
      <c r="C1" s="133"/>
      <c r="D1" s="133"/>
      <c r="E1" s="133"/>
      <c r="F1" s="133"/>
      <c r="G1" s="134"/>
      <c r="H1" s="135" t="s">
        <v>6</v>
      </c>
      <c r="I1" s="136"/>
    </row>
    <row r="2" spans="1:11" ht="17.25" customHeight="1">
      <c r="A2" s="133"/>
      <c r="B2" s="133"/>
      <c r="C2" s="133"/>
      <c r="D2" s="133"/>
      <c r="E2" s="133"/>
      <c r="F2" s="133"/>
      <c r="G2" s="134"/>
      <c r="H2" s="137"/>
      <c r="I2" s="138"/>
    </row>
    <row r="3" spans="1:11" ht="17.25" customHeight="1">
      <c r="A3" s="133"/>
      <c r="B3" s="133"/>
      <c r="C3" s="133"/>
      <c r="D3" s="133"/>
      <c r="E3" s="133"/>
      <c r="F3" s="133"/>
      <c r="G3" s="134"/>
      <c r="H3" s="137"/>
      <c r="I3" s="138"/>
    </row>
    <row r="4" spans="1:11">
      <c r="A4" s="141" t="s">
        <v>93</v>
      </c>
      <c r="B4" s="141"/>
      <c r="C4" s="141"/>
      <c r="D4" s="141"/>
      <c r="E4" s="141"/>
      <c r="F4" s="141"/>
      <c r="G4" s="142"/>
      <c r="H4" s="139"/>
      <c r="I4" s="140"/>
    </row>
    <row r="5" spans="1:11" ht="20.25">
      <c r="C5" s="4"/>
      <c r="D5" s="4"/>
    </row>
    <row r="6" spans="1:11">
      <c r="A6" s="3" t="s">
        <v>7</v>
      </c>
      <c r="E6" s="2" t="s">
        <v>8</v>
      </c>
    </row>
    <row r="7" spans="1:11">
      <c r="A7" s="3" t="s">
        <v>9</v>
      </c>
    </row>
    <row r="8" spans="1:11">
      <c r="A8" s="3" t="s">
        <v>10</v>
      </c>
    </row>
    <row r="9" spans="1:11">
      <c r="A9" s="3" t="s">
        <v>11</v>
      </c>
    </row>
    <row r="11" spans="1:11">
      <c r="A11" s="143" t="s">
        <v>12</v>
      </c>
      <c r="B11" s="145" t="s">
        <v>0</v>
      </c>
      <c r="C11" s="146"/>
      <c r="D11" s="147"/>
      <c r="E11" s="148" t="s">
        <v>13</v>
      </c>
      <c r="F11" s="148"/>
      <c r="G11" s="148"/>
      <c r="H11" s="148"/>
      <c r="I11" s="83" t="s">
        <v>36</v>
      </c>
    </row>
    <row r="12" spans="1:11" ht="28.5">
      <c r="A12" s="144"/>
      <c r="B12" s="83" t="s">
        <v>14</v>
      </c>
      <c r="C12" s="83" t="s">
        <v>4</v>
      </c>
      <c r="D12" s="83" t="s">
        <v>15</v>
      </c>
      <c r="E12" s="83" t="s">
        <v>1</v>
      </c>
      <c r="F12" s="6" t="s">
        <v>16</v>
      </c>
      <c r="G12" s="6" t="s">
        <v>2</v>
      </c>
      <c r="H12" s="7" t="s">
        <v>17</v>
      </c>
      <c r="I12" s="83"/>
    </row>
    <row r="13" spans="1:11">
      <c r="A13" s="8" t="s">
        <v>18</v>
      </c>
      <c r="B13" s="9">
        <v>2</v>
      </c>
      <c r="C13" s="9">
        <v>3</v>
      </c>
      <c r="D13" s="9">
        <v>4</v>
      </c>
      <c r="E13" s="9">
        <v>5</v>
      </c>
      <c r="F13" s="10" t="s">
        <v>19</v>
      </c>
      <c r="G13" s="10" t="s">
        <v>20</v>
      </c>
      <c r="H13" s="9">
        <v>8</v>
      </c>
      <c r="I13" s="9">
        <v>9</v>
      </c>
    </row>
    <row r="14" spans="1:11" s="40" customFormat="1" ht="18.75" customHeight="1">
      <c r="A14" s="34">
        <v>43205</v>
      </c>
      <c r="B14" s="1" t="s">
        <v>40</v>
      </c>
      <c r="C14" s="35" t="str">
        <f>VLOOKUP(B14,'[2]TOKAI 03'!$A$5:$F$178,3,0)</f>
        <v>Long Hương - Bình Thuận</v>
      </c>
      <c r="D14" s="35" t="str">
        <f>VLOOKUP(B14,'[2]TOKAI 03'!$A$5:$F$178,2,0)</f>
        <v>020714486</v>
      </c>
      <c r="E14" s="36" t="s">
        <v>38</v>
      </c>
      <c r="F14" s="36">
        <v>20750</v>
      </c>
      <c r="G14" s="37">
        <v>15500</v>
      </c>
      <c r="H14" s="38">
        <f t="shared" ref="H14:H23" si="0">F14*G14</f>
        <v>321625000</v>
      </c>
      <c r="I14" s="39"/>
      <c r="K14" s="41"/>
    </row>
    <row r="15" spans="1:11" ht="18.75" customHeight="1">
      <c r="A15" s="34">
        <v>43205</v>
      </c>
      <c r="B15" s="1" t="s">
        <v>39</v>
      </c>
      <c r="C15" s="35" t="str">
        <f>VLOOKUP(B15,'[2]TOKAI 03'!$A$5:$F$178,3,0)</f>
        <v>Hàm Tân - Bình Thuận</v>
      </c>
      <c r="D15" s="35">
        <f>VLOOKUP(B15,'[2]TOKAI 03'!$A$5:$F$178,2,0)</f>
        <v>260690910</v>
      </c>
      <c r="E15" s="36" t="s">
        <v>38</v>
      </c>
      <c r="F15" s="36">
        <v>20140</v>
      </c>
      <c r="G15" s="37">
        <v>15500</v>
      </c>
      <c r="H15" s="38">
        <f t="shared" ref="H15:H18" si="1">F15*G15</f>
        <v>312170000</v>
      </c>
      <c r="I15" s="39"/>
    </row>
    <row r="16" spans="1:11" ht="18.75" customHeight="1">
      <c r="A16" s="34">
        <v>43205</v>
      </c>
      <c r="B16" s="1" t="s">
        <v>37</v>
      </c>
      <c r="C16" s="35" t="str">
        <f>VLOOKUP(B16,'[2]TOKAI 03'!$A$5:$F$178,3,0)</f>
        <v>Phan Thiết - Bình Thuận</v>
      </c>
      <c r="D16" s="35">
        <f>VLOOKUP(B16,'[2]TOKAI 03'!$A$5:$F$178,2,0)</f>
        <v>260178873</v>
      </c>
      <c r="E16" s="36" t="s">
        <v>38</v>
      </c>
      <c r="F16" s="36">
        <v>20410</v>
      </c>
      <c r="G16" s="37">
        <v>15500</v>
      </c>
      <c r="H16" s="38">
        <f t="shared" si="1"/>
        <v>316355000</v>
      </c>
      <c r="I16" s="39"/>
    </row>
    <row r="17" spans="1:13" ht="18.75" customHeight="1">
      <c r="A17" s="34">
        <v>43208</v>
      </c>
      <c r="B17" s="1" t="s">
        <v>37</v>
      </c>
      <c r="C17" s="35" t="str">
        <f>VLOOKUP(B17,'[2]TOKAI 03'!$A$5:$F$178,3,0)</f>
        <v>Phan Thiết - Bình Thuận</v>
      </c>
      <c r="D17" s="35">
        <f>VLOOKUP(B17,'[2]TOKAI 03'!$A$5:$F$178,2,0)</f>
        <v>260178873</v>
      </c>
      <c r="E17" s="36" t="s">
        <v>38</v>
      </c>
      <c r="F17" s="36">
        <v>20130</v>
      </c>
      <c r="G17" s="37">
        <v>15500</v>
      </c>
      <c r="H17" s="38">
        <f t="shared" si="1"/>
        <v>312015000</v>
      </c>
      <c r="I17" s="39"/>
    </row>
    <row r="18" spans="1:13" ht="18.75" customHeight="1">
      <c r="A18" s="34">
        <v>43208</v>
      </c>
      <c r="B18" s="1" t="s">
        <v>40</v>
      </c>
      <c r="C18" s="35" t="str">
        <f>VLOOKUP(B18,'[2]TOKAI 03'!$A$5:$F$178,3,0)</f>
        <v>Long Hương - Bình Thuận</v>
      </c>
      <c r="D18" s="35" t="str">
        <f>VLOOKUP(B18,'[2]TOKAI 03'!$A$5:$F$178,2,0)</f>
        <v>020714486</v>
      </c>
      <c r="E18" s="36" t="s">
        <v>38</v>
      </c>
      <c r="F18" s="36">
        <v>20540</v>
      </c>
      <c r="G18" s="37">
        <v>15500</v>
      </c>
      <c r="H18" s="38">
        <f t="shared" si="1"/>
        <v>318370000</v>
      </c>
      <c r="I18" s="39"/>
      <c r="L18" s="42"/>
    </row>
    <row r="19" spans="1:13" ht="18.75" customHeight="1">
      <c r="A19" s="34">
        <v>43208</v>
      </c>
      <c r="B19" s="1" t="s">
        <v>39</v>
      </c>
      <c r="C19" s="35" t="str">
        <f>VLOOKUP(B19,'[2]TOKAI 03'!$A$5:$F$178,3,0)</f>
        <v>Hàm Tân - Bình Thuận</v>
      </c>
      <c r="D19" s="35">
        <f>VLOOKUP(B19,'[2]TOKAI 03'!$A$5:$F$178,2,0)</f>
        <v>260690910</v>
      </c>
      <c r="E19" s="36" t="s">
        <v>38</v>
      </c>
      <c r="F19" s="36">
        <v>20350</v>
      </c>
      <c r="G19" s="37">
        <v>15500</v>
      </c>
      <c r="H19" s="38">
        <f t="shared" si="0"/>
        <v>315425000</v>
      </c>
      <c r="I19" s="39"/>
    </row>
    <row r="20" spans="1:13" ht="18.75" customHeight="1">
      <c r="A20" s="34">
        <v>43210</v>
      </c>
      <c r="B20" s="1" t="s">
        <v>40</v>
      </c>
      <c r="C20" s="35" t="str">
        <f>VLOOKUP(B20,'[2]TOKAI 03'!$A$5:$F$178,3,0)</f>
        <v>Long Hương - Bình Thuận</v>
      </c>
      <c r="D20" s="35" t="str">
        <f>VLOOKUP(B20,'[2]TOKAI 03'!$A$5:$F$178,2,0)</f>
        <v>020714486</v>
      </c>
      <c r="E20" s="36" t="s">
        <v>38</v>
      </c>
      <c r="F20" s="36">
        <v>20250</v>
      </c>
      <c r="G20" s="37">
        <v>15500</v>
      </c>
      <c r="H20" s="38">
        <f t="shared" si="0"/>
        <v>313875000</v>
      </c>
      <c r="I20" s="39"/>
    </row>
    <row r="21" spans="1:13" ht="18.75" customHeight="1">
      <c r="A21" s="34">
        <v>43210</v>
      </c>
      <c r="B21" s="1" t="s">
        <v>37</v>
      </c>
      <c r="C21" s="35" t="str">
        <f>VLOOKUP(B21,'[2]TOKAI 03'!$A$5:$F$178,3,0)</f>
        <v>Phan Thiết - Bình Thuận</v>
      </c>
      <c r="D21" s="35">
        <f>VLOOKUP(B21,'[2]TOKAI 03'!$A$5:$F$178,2,0)</f>
        <v>260178873</v>
      </c>
      <c r="E21" s="36" t="s">
        <v>38</v>
      </c>
      <c r="F21" s="36">
        <v>20120</v>
      </c>
      <c r="G21" s="37">
        <v>15500</v>
      </c>
      <c r="H21" s="38">
        <f t="shared" si="0"/>
        <v>311860000</v>
      </c>
      <c r="I21" s="39"/>
    </row>
    <row r="22" spans="1:13" ht="18.75" customHeight="1">
      <c r="A22" s="34">
        <v>43213</v>
      </c>
      <c r="B22" s="1" t="s">
        <v>39</v>
      </c>
      <c r="C22" s="35" t="str">
        <f>VLOOKUP(B22,'[2]TOKAI 03'!$A$5:$F$178,3,0)</f>
        <v>Hàm Tân - Bình Thuận</v>
      </c>
      <c r="D22" s="35">
        <f>VLOOKUP(B22,'[2]TOKAI 03'!$A$5:$F$178,2,0)</f>
        <v>260690910</v>
      </c>
      <c r="E22" s="36" t="s">
        <v>38</v>
      </c>
      <c r="F22" s="36">
        <v>20140</v>
      </c>
      <c r="G22" s="37">
        <v>15500</v>
      </c>
      <c r="H22" s="38">
        <f t="shared" si="0"/>
        <v>312170000</v>
      </c>
      <c r="I22" s="39"/>
      <c r="L22" s="42"/>
    </row>
    <row r="23" spans="1:13" ht="18.75" customHeight="1">
      <c r="A23" s="34">
        <v>43213</v>
      </c>
      <c r="B23" s="1" t="s">
        <v>40</v>
      </c>
      <c r="C23" s="35" t="str">
        <f>VLOOKUP(B23,'[2]TOKAI 03'!$A$5:$F$178,3,0)</f>
        <v>Long Hương - Bình Thuận</v>
      </c>
      <c r="D23" s="35" t="str">
        <f>VLOOKUP(B23,'[2]TOKAI 03'!$A$5:$F$178,2,0)</f>
        <v>020714486</v>
      </c>
      <c r="E23" s="36" t="s">
        <v>38</v>
      </c>
      <c r="F23" s="36">
        <v>20840</v>
      </c>
      <c r="G23" s="37">
        <v>15500</v>
      </c>
      <c r="H23" s="38">
        <f t="shared" si="0"/>
        <v>323020000</v>
      </c>
      <c r="I23" s="39"/>
    </row>
    <row r="24" spans="1:13" ht="12.75" customHeight="1">
      <c r="A24" s="43"/>
      <c r="B24" s="44"/>
      <c r="C24" s="35"/>
      <c r="D24" s="35"/>
      <c r="E24" s="36"/>
      <c r="F24" s="36"/>
      <c r="G24" s="37"/>
      <c r="H24" s="38"/>
      <c r="I24" s="38"/>
      <c r="K24" s="45"/>
      <c r="L24" s="42"/>
    </row>
    <row r="25" spans="1:13" ht="24" customHeight="1">
      <c r="A25" s="3" t="s">
        <v>21</v>
      </c>
      <c r="C25" s="16">
        <f>SUM(H14:H24)</f>
        <v>3156885000</v>
      </c>
      <c r="D25" s="16"/>
      <c r="K25" s="45"/>
      <c r="L25" s="45"/>
    </row>
    <row r="26" spans="1:13" ht="15.75" customHeight="1">
      <c r="C26" s="17"/>
      <c r="D26" s="5"/>
      <c r="G26" s="18" t="s">
        <v>92</v>
      </c>
      <c r="H26" s="19"/>
      <c r="I26" s="19"/>
      <c r="K26" s="45"/>
      <c r="L26" s="45"/>
      <c r="M26" s="45"/>
    </row>
    <row r="27" spans="1:13">
      <c r="B27" s="20" t="s">
        <v>22</v>
      </c>
      <c r="G27" s="21" t="s">
        <v>23</v>
      </c>
      <c r="K27" s="45"/>
      <c r="L27" s="46"/>
    </row>
    <row r="28" spans="1:13">
      <c r="B28" s="22" t="s">
        <v>24</v>
      </c>
      <c r="D28" s="23"/>
      <c r="G28" s="24" t="s">
        <v>25</v>
      </c>
      <c r="K28" s="45"/>
      <c r="L28" s="47"/>
      <c r="M28" s="45"/>
    </row>
    <row r="29" spans="1:13">
      <c r="B29" s="22"/>
      <c r="D29" s="23"/>
      <c r="G29" s="24"/>
      <c r="K29" s="45"/>
      <c r="L29" s="47"/>
    </row>
    <row r="30" spans="1:13" ht="22.5" customHeight="1">
      <c r="B30" s="25"/>
      <c r="D30" s="23"/>
      <c r="G30" s="24"/>
    </row>
    <row r="31" spans="1:13" ht="22.5" customHeight="1">
      <c r="B31" s="25"/>
      <c r="D31" s="23"/>
      <c r="G31" s="24"/>
    </row>
    <row r="32" spans="1:13" ht="22.5" customHeight="1">
      <c r="B32" s="25"/>
      <c r="D32" s="23"/>
      <c r="G32" s="24"/>
    </row>
    <row r="33" spans="1:13">
      <c r="B33" s="25" t="s">
        <v>70</v>
      </c>
      <c r="D33" s="23"/>
      <c r="G33" s="24"/>
    </row>
    <row r="34" spans="1:13" ht="12" customHeight="1">
      <c r="B34" s="22"/>
      <c r="D34" s="23"/>
      <c r="G34" s="24"/>
    </row>
    <row r="35" spans="1:13" s="2" customFormat="1">
      <c r="A35" s="3"/>
      <c r="B35" s="22"/>
      <c r="D35" s="23"/>
      <c r="F35" s="5"/>
      <c r="G35" s="24"/>
      <c r="J35"/>
      <c r="K35"/>
      <c r="L35"/>
      <c r="M35"/>
    </row>
    <row r="36" spans="1:13" s="2" customFormat="1">
      <c r="A36" s="3"/>
      <c r="B36" s="25"/>
      <c r="C36" s="25"/>
      <c r="F36" s="149"/>
      <c r="G36" s="149"/>
      <c r="H36" s="149"/>
      <c r="J36"/>
      <c r="K36"/>
      <c r="L36"/>
      <c r="M36"/>
    </row>
    <row r="37" spans="1:13" s="2" customFormat="1">
      <c r="A37" s="3"/>
      <c r="B37" s="25"/>
      <c r="C37" s="25"/>
      <c r="F37" s="84"/>
      <c r="G37" s="84"/>
      <c r="H37" s="84"/>
      <c r="J37"/>
      <c r="K37"/>
      <c r="L37"/>
      <c r="M37"/>
    </row>
  </sheetData>
  <mergeCells count="7">
    <mergeCell ref="F36:H36"/>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rintOptions horizontalCentered="1"/>
  <pageMargins left="0.2" right="0.2" top="0.25" bottom="0.16" header="0.22" footer="0.16"/>
  <pageSetup paperSize="9" scale="90" orientation="landscape" r:id="rId1"/>
</worksheet>
</file>

<file path=xl/worksheets/sheet7.xml><?xml version="1.0" encoding="utf-8"?>
<worksheet xmlns="http://schemas.openxmlformats.org/spreadsheetml/2006/main" xmlns:r="http://schemas.openxmlformats.org/officeDocument/2006/relationships">
  <dimension ref="A1:K24"/>
  <sheetViews>
    <sheetView workbookViewId="0">
      <selection activeCell="D22" sqref="D22"/>
    </sheetView>
  </sheetViews>
  <sheetFormatPr defaultRowHeight="17.25"/>
  <cols>
    <col min="1" max="1" width="4.75" customWidth="1"/>
    <col min="3" max="3" width="16.875" customWidth="1"/>
    <col min="4" max="4" width="24" customWidth="1"/>
    <col min="5" max="5" width="12.875" customWidth="1"/>
    <col min="6" max="6" width="16.25" customWidth="1"/>
    <col min="7" max="7" width="9" customWidth="1"/>
    <col min="8" max="8" width="9.625" customWidth="1"/>
    <col min="9" max="9" width="14" customWidth="1"/>
    <col min="10" max="10" width="22.125" customWidth="1"/>
    <col min="11" max="11" width="8.25" customWidth="1"/>
  </cols>
  <sheetData>
    <row r="1" spans="1:11" s="92" customFormat="1" ht="18.75" customHeight="1">
      <c r="A1" s="151" t="s">
        <v>71</v>
      </c>
      <c r="B1" s="151"/>
      <c r="C1" s="151"/>
      <c r="D1" s="87"/>
      <c r="E1" s="87"/>
      <c r="F1" s="88"/>
      <c r="G1" s="87"/>
      <c r="H1" s="89"/>
      <c r="I1" s="90"/>
      <c r="J1" s="91" t="s">
        <v>72</v>
      </c>
      <c r="K1" s="87" t="s">
        <v>73</v>
      </c>
    </row>
    <row r="2" spans="1:11" s="92" customFormat="1" ht="21" customHeight="1">
      <c r="A2" s="93"/>
      <c r="B2" s="94"/>
      <c r="C2" s="93"/>
      <c r="D2" s="87"/>
      <c r="E2" s="87"/>
      <c r="F2" s="88"/>
      <c r="G2" s="87"/>
      <c r="H2" s="89"/>
      <c r="I2" s="90"/>
      <c r="J2" s="91"/>
      <c r="K2" s="87"/>
    </row>
    <row r="3" spans="1:11" s="92" customFormat="1" ht="24.75" customHeight="1">
      <c r="A3" s="152" t="s">
        <v>74</v>
      </c>
      <c r="B3" s="152"/>
      <c r="C3" s="152"/>
      <c r="D3" s="152"/>
      <c r="E3" s="152"/>
      <c r="F3" s="152"/>
      <c r="G3" s="152"/>
      <c r="H3" s="152"/>
      <c r="I3" s="152"/>
      <c r="J3" s="152"/>
      <c r="K3" s="152"/>
    </row>
    <row r="4" spans="1:11" s="92" customFormat="1" ht="20.25" customHeight="1">
      <c r="A4" s="95"/>
      <c r="B4" s="96"/>
      <c r="C4" s="95"/>
      <c r="D4" s="97"/>
      <c r="E4" s="97"/>
      <c r="F4" s="95"/>
      <c r="G4" s="97"/>
      <c r="H4" s="98"/>
      <c r="I4" s="99"/>
      <c r="J4" s="100"/>
      <c r="K4" s="101"/>
    </row>
    <row r="5" spans="1:11" s="92" customFormat="1" ht="23.25" customHeight="1">
      <c r="A5" s="153" t="s">
        <v>75</v>
      </c>
      <c r="B5" s="155" t="s">
        <v>76</v>
      </c>
      <c r="C5" s="157" t="s">
        <v>0</v>
      </c>
      <c r="D5" s="158"/>
      <c r="E5" s="158"/>
      <c r="F5" s="159" t="s">
        <v>1</v>
      </c>
      <c r="G5" s="161" t="s">
        <v>77</v>
      </c>
      <c r="H5" s="163" t="s">
        <v>2</v>
      </c>
      <c r="I5" s="165" t="s">
        <v>78</v>
      </c>
      <c r="J5" s="167" t="s">
        <v>79</v>
      </c>
      <c r="K5" s="169" t="s">
        <v>3</v>
      </c>
    </row>
    <row r="6" spans="1:11" s="92" customFormat="1" ht="30.75" customHeight="1">
      <c r="A6" s="154"/>
      <c r="B6" s="156"/>
      <c r="C6" s="102" t="s">
        <v>80</v>
      </c>
      <c r="D6" s="103" t="s">
        <v>4</v>
      </c>
      <c r="E6" s="104" t="s">
        <v>81</v>
      </c>
      <c r="F6" s="160"/>
      <c r="G6" s="162"/>
      <c r="H6" s="164"/>
      <c r="I6" s="166"/>
      <c r="J6" s="168"/>
      <c r="K6" s="170"/>
    </row>
    <row r="7" spans="1:11" s="108" customFormat="1" ht="21.75" customHeight="1">
      <c r="A7" s="105">
        <f t="shared" ref="A7:A11" si="0">ROW()-6</f>
        <v>1</v>
      </c>
      <c r="B7" s="34">
        <v>43192</v>
      </c>
      <c r="C7" s="1" t="s">
        <v>40</v>
      </c>
      <c r="D7" s="29" t="s">
        <v>90</v>
      </c>
      <c r="E7" s="130" t="s">
        <v>87</v>
      </c>
      <c r="F7" s="36" t="s">
        <v>86</v>
      </c>
      <c r="G7" s="36">
        <v>2215</v>
      </c>
      <c r="H7" s="37">
        <v>115000</v>
      </c>
      <c r="I7" s="107">
        <f t="shared" ref="I7:I8" si="1">H7*G7</f>
        <v>254725000</v>
      </c>
      <c r="J7" s="29" t="s">
        <v>90</v>
      </c>
      <c r="K7" s="106"/>
    </row>
    <row r="8" spans="1:11" s="108" customFormat="1" ht="21.75" customHeight="1">
      <c r="A8" s="105">
        <f t="shared" si="0"/>
        <v>2</v>
      </c>
      <c r="B8" s="34">
        <v>43192</v>
      </c>
      <c r="C8" s="27" t="s">
        <v>37</v>
      </c>
      <c r="D8" s="29" t="s">
        <v>91</v>
      </c>
      <c r="E8" s="130" t="s">
        <v>88</v>
      </c>
      <c r="F8" s="36" t="s">
        <v>86</v>
      </c>
      <c r="G8" s="36">
        <v>2285</v>
      </c>
      <c r="H8" s="37">
        <v>115000</v>
      </c>
      <c r="I8" s="107">
        <f t="shared" si="1"/>
        <v>262775000</v>
      </c>
      <c r="J8" s="29" t="s">
        <v>91</v>
      </c>
      <c r="K8" s="106"/>
    </row>
    <row r="9" spans="1:11" s="108" customFormat="1" ht="21.75" customHeight="1">
      <c r="A9" s="105">
        <f t="shared" si="0"/>
        <v>3</v>
      </c>
      <c r="B9" s="34">
        <v>43192</v>
      </c>
      <c r="C9" s="1" t="s">
        <v>56</v>
      </c>
      <c r="D9" s="29" t="s">
        <v>89</v>
      </c>
      <c r="E9" s="120">
        <v>261183075</v>
      </c>
      <c r="F9" s="36" t="s">
        <v>57</v>
      </c>
      <c r="G9" s="63">
        <v>2407</v>
      </c>
      <c r="H9" s="37">
        <v>17500</v>
      </c>
      <c r="I9" s="107">
        <f>H9*G9</f>
        <v>42122500</v>
      </c>
      <c r="J9" s="29" t="s">
        <v>89</v>
      </c>
      <c r="K9" s="106"/>
    </row>
    <row r="10" spans="1:11" s="108" customFormat="1" ht="21.75" customHeight="1">
      <c r="A10" s="105">
        <f t="shared" si="0"/>
        <v>4</v>
      </c>
      <c r="B10" s="34">
        <v>43192</v>
      </c>
      <c r="C10" s="1" t="s">
        <v>58</v>
      </c>
      <c r="D10" s="29" t="s">
        <v>89</v>
      </c>
      <c r="E10" s="120">
        <v>260456563</v>
      </c>
      <c r="F10" s="36" t="s">
        <v>57</v>
      </c>
      <c r="G10" s="36">
        <v>2808</v>
      </c>
      <c r="H10" s="37">
        <v>17500</v>
      </c>
      <c r="I10" s="107">
        <f>H10*G10</f>
        <v>49140000</v>
      </c>
      <c r="J10" s="29" t="s">
        <v>89</v>
      </c>
      <c r="K10" s="106"/>
    </row>
    <row r="11" spans="1:11" s="108" customFormat="1" ht="21.75" customHeight="1">
      <c r="A11" s="105">
        <f t="shared" si="0"/>
        <v>5</v>
      </c>
      <c r="B11" s="34">
        <v>43192</v>
      </c>
      <c r="C11" s="1" t="s">
        <v>59</v>
      </c>
      <c r="D11" s="65" t="s">
        <v>89</v>
      </c>
      <c r="E11" s="35">
        <v>270176960</v>
      </c>
      <c r="F11" s="36" t="s">
        <v>57</v>
      </c>
      <c r="G11" s="36">
        <f>1500*5-SUM(G9:G10)</f>
        <v>2285</v>
      </c>
      <c r="H11" s="37">
        <v>17500</v>
      </c>
      <c r="I11" s="107">
        <f>H11*G11</f>
        <v>39987500</v>
      </c>
      <c r="J11" s="29" t="s">
        <v>89</v>
      </c>
      <c r="K11" s="106"/>
    </row>
    <row r="12" spans="1:11" s="108" customFormat="1" ht="21.75" customHeight="1">
      <c r="A12" s="105"/>
      <c r="B12" s="34"/>
      <c r="C12" s="1"/>
      <c r="D12" s="29"/>
      <c r="E12" s="106"/>
      <c r="F12" s="109"/>
      <c r="G12" s="36"/>
      <c r="H12" s="37"/>
      <c r="I12" s="107"/>
      <c r="J12" s="106"/>
      <c r="K12" s="106"/>
    </row>
    <row r="13" spans="1:11" s="108" customFormat="1" ht="9.75" customHeight="1">
      <c r="A13" s="105"/>
      <c r="B13" s="110"/>
      <c r="C13" s="1"/>
      <c r="D13" s="29"/>
      <c r="E13" s="106"/>
      <c r="F13" s="109"/>
      <c r="G13" s="111"/>
      <c r="H13" s="112"/>
      <c r="I13" s="107"/>
      <c r="J13" s="106"/>
      <c r="K13" s="106"/>
    </row>
    <row r="14" spans="1:11" s="118" customFormat="1" ht="21.75" customHeight="1">
      <c r="A14" s="171" t="s">
        <v>82</v>
      </c>
      <c r="B14" s="172"/>
      <c r="C14" s="172"/>
      <c r="D14" s="172"/>
      <c r="E14" s="172"/>
      <c r="F14" s="173"/>
      <c r="G14" s="113">
        <f>SUM(G7:G13)</f>
        <v>12000</v>
      </c>
      <c r="H14" s="114"/>
      <c r="I14" s="115">
        <f>SUM(I7:I13)</f>
        <v>648750000</v>
      </c>
      <c r="J14" s="116"/>
      <c r="K14" s="117"/>
    </row>
    <row r="15" spans="1:11" s="92" customFormat="1" ht="7.5" customHeight="1">
      <c r="B15" s="119"/>
      <c r="D15" s="120"/>
      <c r="E15" s="120"/>
      <c r="G15" s="121"/>
      <c r="H15" s="122"/>
      <c r="I15" s="123"/>
      <c r="J15" s="2"/>
      <c r="K15" s="120"/>
    </row>
    <row r="16" spans="1:11" s="92" customFormat="1" ht="18" customHeight="1">
      <c r="B16" s="119"/>
      <c r="D16" s="120"/>
      <c r="E16" s="120"/>
      <c r="G16" s="121"/>
      <c r="H16" s="122"/>
      <c r="I16" s="123"/>
      <c r="J16" s="2"/>
      <c r="K16" s="120"/>
    </row>
    <row r="17" spans="1:11" s="92" customFormat="1" ht="15.75">
      <c r="A17" s="124"/>
      <c r="B17" s="119"/>
      <c r="C17" s="125"/>
      <c r="D17" s="120"/>
      <c r="E17" s="120"/>
      <c r="F17" s="126"/>
      <c r="G17" s="127"/>
      <c r="H17" s="174" t="s">
        <v>85</v>
      </c>
      <c r="I17" s="174"/>
      <c r="J17" s="174"/>
      <c r="K17" s="174"/>
    </row>
    <row r="18" spans="1:11" s="92" customFormat="1" ht="15.75">
      <c r="B18" s="175" t="s">
        <v>83</v>
      </c>
      <c r="C18" s="175"/>
      <c r="D18" s="128"/>
      <c r="E18" s="120"/>
      <c r="F18" s="123"/>
      <c r="G18" s="121"/>
      <c r="H18" s="174" t="s">
        <v>84</v>
      </c>
      <c r="I18" s="174"/>
      <c r="J18" s="174"/>
      <c r="K18" s="174"/>
    </row>
    <row r="19" spans="1:11" s="92" customFormat="1" ht="15.75">
      <c r="B19" s="119"/>
      <c r="D19" s="120"/>
      <c r="E19" s="120"/>
      <c r="G19" s="121"/>
      <c r="H19" s="122"/>
      <c r="I19" s="123"/>
      <c r="J19" s="2"/>
      <c r="K19" s="120"/>
    </row>
    <row r="20" spans="1:11" s="92" customFormat="1" ht="15.75">
      <c r="B20" s="119"/>
      <c r="D20" s="120"/>
      <c r="E20" s="120"/>
      <c r="G20" s="129"/>
      <c r="H20" s="122"/>
      <c r="I20" s="123"/>
      <c r="J20" s="2"/>
      <c r="K20" s="120"/>
    </row>
    <row r="21" spans="1:11" s="92" customFormat="1" ht="15.75">
      <c r="B21" s="119"/>
      <c r="D21" s="120"/>
      <c r="E21" s="120"/>
      <c r="G21" s="120"/>
      <c r="H21" s="122"/>
      <c r="I21" s="123"/>
      <c r="J21" s="2"/>
      <c r="K21" s="120"/>
    </row>
    <row r="22" spans="1:11" s="92" customFormat="1" ht="15.75">
      <c r="B22" s="119"/>
      <c r="D22" s="120"/>
      <c r="E22" s="120"/>
      <c r="G22" s="120"/>
      <c r="H22" s="122"/>
      <c r="I22" s="123"/>
      <c r="J22" s="2"/>
      <c r="K22" s="120"/>
    </row>
    <row r="23" spans="1:11" s="92" customFormat="1" ht="15.75">
      <c r="B23" s="119"/>
      <c r="D23" s="120"/>
      <c r="E23" s="120"/>
      <c r="G23" s="120"/>
      <c r="H23" s="122"/>
      <c r="I23" s="123"/>
      <c r="J23" s="2"/>
      <c r="K23" s="120"/>
    </row>
    <row r="24" spans="1:11" s="92" customFormat="1" ht="15.75">
      <c r="B24" s="150" t="s">
        <v>35</v>
      </c>
      <c r="C24" s="150"/>
      <c r="D24" s="120"/>
      <c r="E24" s="120"/>
      <c r="G24" s="120"/>
      <c r="H24" s="122"/>
      <c r="I24" s="123"/>
      <c r="J24" s="2"/>
      <c r="K24" s="120"/>
    </row>
  </sheetData>
  <mergeCells count="16">
    <mergeCell ref="B24:C24"/>
    <mergeCell ref="A1:C1"/>
    <mergeCell ref="A3:K3"/>
    <mergeCell ref="A5:A6"/>
    <mergeCell ref="B5:B6"/>
    <mergeCell ref="C5:E5"/>
    <mergeCell ref="F5:F6"/>
    <mergeCell ref="G5:G6"/>
    <mergeCell ref="H5:H6"/>
    <mergeCell ref="I5:I6"/>
    <mergeCell ref="J5:J6"/>
    <mergeCell ref="K5:K6"/>
    <mergeCell ref="A14:F14"/>
    <mergeCell ref="H17:K17"/>
    <mergeCell ref="B18:C18"/>
    <mergeCell ref="H18:K18"/>
  </mergeCells>
  <conditionalFormatting sqref="C5:D6 E6">
    <cfRule type="cellIs" dxfId="1" priority="1" stopIfTrue="1" operator="equal">
      <formula>"Döõ lieäu sai"</formula>
    </cfRule>
  </conditionalFormatting>
  <printOptions horizontalCentered="1"/>
  <pageMargins left="0.2" right="0.2" top="0.25" bottom="0.25" header="0.3" footer="0.3"/>
  <pageSetup paperSize="9" scale="90" orientation="landscape" horizontalDpi="0" verticalDpi="0" r:id="rId1"/>
</worksheet>
</file>

<file path=xl/worksheets/sheet8.xml><?xml version="1.0" encoding="utf-8"?>
<worksheet xmlns="http://schemas.openxmlformats.org/spreadsheetml/2006/main" xmlns:r="http://schemas.openxmlformats.org/officeDocument/2006/relationships">
  <dimension ref="A1:K37"/>
  <sheetViews>
    <sheetView topLeftCell="A10" workbookViewId="0">
      <selection activeCell="D23" sqref="D23"/>
    </sheetView>
  </sheetViews>
  <sheetFormatPr defaultRowHeight="17.25"/>
  <cols>
    <col min="1" max="1" width="11" style="3" customWidth="1"/>
    <col min="2" max="2" width="21" style="2" customWidth="1"/>
    <col min="3" max="3" width="21.625" style="2" customWidth="1"/>
    <col min="4" max="4" width="12.125" style="2" customWidth="1"/>
    <col min="5" max="5" width="13.375" style="2" customWidth="1"/>
    <col min="6" max="6" width="10.625" style="5" customWidth="1"/>
    <col min="7" max="7" width="9.25" style="5"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ht="17.25" customHeight="1">
      <c r="A1" s="133" t="s">
        <v>5</v>
      </c>
      <c r="B1" s="133"/>
      <c r="C1" s="133"/>
      <c r="D1" s="133"/>
      <c r="E1" s="133"/>
      <c r="F1" s="133"/>
      <c r="G1" s="134"/>
      <c r="H1" s="135" t="s">
        <v>6</v>
      </c>
      <c r="I1" s="136"/>
    </row>
    <row r="2" spans="1:11" ht="17.25" customHeight="1">
      <c r="A2" s="133"/>
      <c r="B2" s="133"/>
      <c r="C2" s="133"/>
      <c r="D2" s="133"/>
      <c r="E2" s="133"/>
      <c r="F2" s="133"/>
      <c r="G2" s="134"/>
      <c r="H2" s="137"/>
      <c r="I2" s="138"/>
    </row>
    <row r="3" spans="1:11" ht="17.25" customHeight="1">
      <c r="A3" s="133"/>
      <c r="B3" s="133"/>
      <c r="C3" s="133"/>
      <c r="D3" s="133"/>
      <c r="E3" s="133"/>
      <c r="F3" s="133"/>
      <c r="G3" s="134"/>
      <c r="H3" s="137"/>
      <c r="I3" s="138"/>
    </row>
    <row r="4" spans="1:11">
      <c r="A4" s="141" t="s">
        <v>93</v>
      </c>
      <c r="B4" s="141"/>
      <c r="C4" s="141"/>
      <c r="D4" s="141"/>
      <c r="E4" s="141"/>
      <c r="F4" s="141"/>
      <c r="G4" s="142"/>
      <c r="H4" s="139"/>
      <c r="I4" s="140"/>
    </row>
    <row r="5" spans="1:11" ht="20.25">
      <c r="C5" s="4"/>
      <c r="D5" s="4"/>
    </row>
    <row r="6" spans="1:11">
      <c r="A6" s="3" t="s">
        <v>7</v>
      </c>
      <c r="E6" s="2" t="s">
        <v>8</v>
      </c>
    </row>
    <row r="7" spans="1:11">
      <c r="A7" s="3" t="s">
        <v>9</v>
      </c>
    </row>
    <row r="8" spans="1:11">
      <c r="A8" s="3" t="s">
        <v>10</v>
      </c>
    </row>
    <row r="9" spans="1:11">
      <c r="A9" s="3" t="s">
        <v>11</v>
      </c>
    </row>
    <row r="11" spans="1:11">
      <c r="A11" s="143" t="s">
        <v>12</v>
      </c>
      <c r="B11" s="145" t="s">
        <v>0</v>
      </c>
      <c r="C11" s="146"/>
      <c r="D11" s="147"/>
      <c r="E11" s="148" t="s">
        <v>13</v>
      </c>
      <c r="F11" s="148"/>
      <c r="G11" s="148"/>
      <c r="H11" s="148"/>
      <c r="I11" s="85" t="s">
        <v>36</v>
      </c>
    </row>
    <row r="12" spans="1:11" ht="28.5">
      <c r="A12" s="144"/>
      <c r="B12" s="85" t="s">
        <v>14</v>
      </c>
      <c r="C12" s="85" t="s">
        <v>4</v>
      </c>
      <c r="D12" s="85" t="s">
        <v>15</v>
      </c>
      <c r="E12" s="85" t="s">
        <v>1</v>
      </c>
      <c r="F12" s="6" t="s">
        <v>16</v>
      </c>
      <c r="G12" s="6" t="s">
        <v>2</v>
      </c>
      <c r="H12" s="7" t="s">
        <v>17</v>
      </c>
      <c r="I12" s="85"/>
    </row>
    <row r="13" spans="1:11">
      <c r="A13" s="8" t="s">
        <v>18</v>
      </c>
      <c r="B13" s="9">
        <v>2</v>
      </c>
      <c r="C13" s="9">
        <v>3</v>
      </c>
      <c r="D13" s="9">
        <v>4</v>
      </c>
      <c r="E13" s="9">
        <v>5</v>
      </c>
      <c r="F13" s="10" t="s">
        <v>19</v>
      </c>
      <c r="G13" s="10" t="s">
        <v>20</v>
      </c>
      <c r="H13" s="9">
        <v>8</v>
      </c>
      <c r="I13" s="9">
        <v>9</v>
      </c>
    </row>
    <row r="14" spans="1:11" ht="18.75" customHeight="1">
      <c r="A14" s="34">
        <v>43206</v>
      </c>
      <c r="B14" s="1" t="s">
        <v>37</v>
      </c>
      <c r="C14" s="35" t="str">
        <f>VLOOKUP(B14,'[2]TOKAI 03'!$A$5:$F$178,3,0)</f>
        <v>Phan Thiết - Bình Thuận</v>
      </c>
      <c r="D14" s="35">
        <f>VLOOKUP(B14,'[2]TOKAI 03'!$A$5:$F$178,2,0)</f>
        <v>260178873</v>
      </c>
      <c r="E14" s="36" t="s">
        <v>38</v>
      </c>
      <c r="F14" s="36">
        <v>28740</v>
      </c>
      <c r="G14" s="37">
        <v>15500</v>
      </c>
      <c r="H14" s="38">
        <f t="shared" ref="H14:H23" si="0">F14*G14</f>
        <v>445470000</v>
      </c>
      <c r="I14" s="39"/>
      <c r="J14" s="40"/>
      <c r="K14" s="41"/>
    </row>
    <row r="15" spans="1:11" ht="18.75" customHeight="1">
      <c r="A15" s="34">
        <v>43206</v>
      </c>
      <c r="B15" s="1" t="s">
        <v>39</v>
      </c>
      <c r="C15" s="35" t="str">
        <f>VLOOKUP(B15,'[2]TOKAI 03'!$A$5:$F$178,3,0)</f>
        <v>Hàm Tân - Bình Thuận</v>
      </c>
      <c r="D15" s="35">
        <f>VLOOKUP(B15,'[2]TOKAI 03'!$A$5:$F$178,2,0)</f>
        <v>260690910</v>
      </c>
      <c r="E15" s="36" t="s">
        <v>38</v>
      </c>
      <c r="F15" s="36">
        <v>28450</v>
      </c>
      <c r="G15" s="37">
        <v>15500</v>
      </c>
      <c r="H15" s="38">
        <f t="shared" si="0"/>
        <v>440975000</v>
      </c>
      <c r="I15" s="39"/>
    </row>
    <row r="16" spans="1:11" ht="18.75" customHeight="1">
      <c r="A16" s="34">
        <v>43206</v>
      </c>
      <c r="B16" s="1" t="s">
        <v>40</v>
      </c>
      <c r="C16" s="35" t="str">
        <f>VLOOKUP(B16,'[2]TOKAI 03'!$A$5:$F$178,3,0)</f>
        <v>Long Hương - Bình Thuận</v>
      </c>
      <c r="D16" s="35" t="str">
        <f>VLOOKUP(B16,'[2]TOKAI 03'!$A$5:$F$178,2,0)</f>
        <v>020714486</v>
      </c>
      <c r="E16" s="36" t="s">
        <v>38</v>
      </c>
      <c r="F16" s="36">
        <v>28540</v>
      </c>
      <c r="G16" s="37">
        <v>15500</v>
      </c>
      <c r="H16" s="38">
        <f t="shared" si="0"/>
        <v>442370000</v>
      </c>
      <c r="I16" s="39"/>
    </row>
    <row r="17" spans="1:11" ht="18.75" customHeight="1">
      <c r="A17" s="34">
        <v>43209</v>
      </c>
      <c r="B17" s="1" t="s">
        <v>41</v>
      </c>
      <c r="C17" s="35" t="str">
        <f>VLOOKUP(B17,'[2]TOKAI 03'!$A$5:$F$178,3,0)</f>
        <v>Phan Thiết - Bình Thuận</v>
      </c>
      <c r="D17" s="35">
        <f>VLOOKUP(B17,'[2]TOKAI 03'!$A$5:$F$178,2,0)</f>
        <v>260850613</v>
      </c>
      <c r="E17" s="36" t="s">
        <v>38</v>
      </c>
      <c r="F17" s="36">
        <v>28610</v>
      </c>
      <c r="G17" s="37">
        <v>15500</v>
      </c>
      <c r="H17" s="38">
        <f t="shared" si="0"/>
        <v>443455000</v>
      </c>
      <c r="I17" s="39"/>
    </row>
    <row r="18" spans="1:11" ht="18.75" customHeight="1">
      <c r="A18" s="34">
        <v>43209</v>
      </c>
      <c r="B18" s="1" t="s">
        <v>37</v>
      </c>
      <c r="C18" s="35" t="str">
        <f>VLOOKUP(B18,'[2]TOKAI 03'!$A$5:$F$178,3,0)</f>
        <v>Phan Thiết - Bình Thuận</v>
      </c>
      <c r="D18" s="35">
        <f>VLOOKUP(B18,'[2]TOKAI 03'!$A$5:$F$178,2,0)</f>
        <v>260178873</v>
      </c>
      <c r="E18" s="36" t="s">
        <v>38</v>
      </c>
      <c r="F18" s="36">
        <v>28530</v>
      </c>
      <c r="G18" s="37">
        <v>15500</v>
      </c>
      <c r="H18" s="38">
        <f t="shared" si="0"/>
        <v>442215000</v>
      </c>
      <c r="I18" s="39"/>
    </row>
    <row r="19" spans="1:11" ht="18.75" customHeight="1">
      <c r="A19" s="34">
        <v>43209</v>
      </c>
      <c r="B19" s="1" t="s">
        <v>39</v>
      </c>
      <c r="C19" s="35" t="str">
        <f>VLOOKUP(B19,'[2]TOKAI 03'!$A$5:$F$178,3,0)</f>
        <v>Hàm Tân - Bình Thuận</v>
      </c>
      <c r="D19" s="35">
        <f>VLOOKUP(B19,'[2]TOKAI 03'!$A$5:$F$178,2,0)</f>
        <v>260690910</v>
      </c>
      <c r="E19" s="36" t="s">
        <v>38</v>
      </c>
      <c r="F19" s="36">
        <v>28520</v>
      </c>
      <c r="G19" s="37">
        <v>15500</v>
      </c>
      <c r="H19" s="38">
        <f t="shared" si="0"/>
        <v>442060000</v>
      </c>
      <c r="I19" s="39"/>
    </row>
    <row r="20" spans="1:11" ht="18.75" customHeight="1">
      <c r="A20" s="34">
        <v>43209</v>
      </c>
      <c r="B20" s="1" t="s">
        <v>40</v>
      </c>
      <c r="C20" s="35" t="str">
        <f>VLOOKUP(B20,'[2]TOKAI 03'!$A$5:$F$178,3,0)</f>
        <v>Long Hương - Bình Thuận</v>
      </c>
      <c r="D20" s="35" t="str">
        <f>VLOOKUP(B20,'[2]TOKAI 03'!$A$5:$F$178,2,0)</f>
        <v>020714486</v>
      </c>
      <c r="E20" s="36" t="s">
        <v>38</v>
      </c>
      <c r="F20" s="36">
        <v>28630</v>
      </c>
      <c r="G20" s="37">
        <v>15500</v>
      </c>
      <c r="H20" s="38">
        <f t="shared" si="0"/>
        <v>443765000</v>
      </c>
      <c r="I20" s="39"/>
    </row>
    <row r="21" spans="1:11" ht="18.75" customHeight="1">
      <c r="A21" s="34">
        <v>43212</v>
      </c>
      <c r="B21" s="1" t="s">
        <v>41</v>
      </c>
      <c r="C21" s="35" t="str">
        <f>VLOOKUP(B21,'[2]TOKAI 03'!$A$5:$F$178,3,0)</f>
        <v>Phan Thiết - Bình Thuận</v>
      </c>
      <c r="D21" s="35">
        <f>VLOOKUP(B21,'[2]TOKAI 03'!$A$5:$F$178,2,0)</f>
        <v>260850613</v>
      </c>
      <c r="E21" s="36" t="s">
        <v>38</v>
      </c>
      <c r="F21" s="36">
        <v>28450</v>
      </c>
      <c r="G21" s="37">
        <v>15500</v>
      </c>
      <c r="H21" s="38">
        <f t="shared" si="0"/>
        <v>440975000</v>
      </c>
      <c r="I21" s="39"/>
    </row>
    <row r="22" spans="1:11" ht="18.75" customHeight="1">
      <c r="A22" s="34">
        <v>43212</v>
      </c>
      <c r="B22" s="1" t="s">
        <v>40</v>
      </c>
      <c r="C22" s="35" t="str">
        <f>VLOOKUP(B22,'[2]TOKAI 03'!$A$5:$F$178,3,0)</f>
        <v>Long Hương - Bình Thuận</v>
      </c>
      <c r="D22" s="35" t="str">
        <f>VLOOKUP(B22,'[2]TOKAI 03'!$A$5:$F$178,2,0)</f>
        <v>020714486</v>
      </c>
      <c r="E22" s="36" t="s">
        <v>38</v>
      </c>
      <c r="F22" s="36">
        <v>28680</v>
      </c>
      <c r="G22" s="37">
        <v>15500</v>
      </c>
      <c r="H22" s="38">
        <f t="shared" si="0"/>
        <v>444540000</v>
      </c>
      <c r="I22" s="39"/>
    </row>
    <row r="23" spans="1:11" ht="18.75" customHeight="1">
      <c r="A23" s="34">
        <v>43212</v>
      </c>
      <c r="B23" s="1" t="s">
        <v>37</v>
      </c>
      <c r="C23" s="35" t="str">
        <f>VLOOKUP(B23,'[2]TOKAI 03'!$A$5:$F$178,3,0)</f>
        <v>Phan Thiết - Bình Thuận</v>
      </c>
      <c r="D23" s="35">
        <f>VLOOKUP(B23,'[2]TOKAI 03'!$A$5:$F$178,2,0)</f>
        <v>260178873</v>
      </c>
      <c r="E23" s="36" t="s">
        <v>38</v>
      </c>
      <c r="F23" s="36">
        <v>28650</v>
      </c>
      <c r="G23" s="37">
        <v>15500</v>
      </c>
      <c r="H23" s="38">
        <f t="shared" si="0"/>
        <v>444075000</v>
      </c>
      <c r="I23" s="39"/>
    </row>
    <row r="24" spans="1:11" ht="12.75" customHeight="1">
      <c r="A24" s="43"/>
      <c r="B24" s="44"/>
      <c r="C24" s="35"/>
      <c r="D24" s="35"/>
      <c r="E24" s="36"/>
      <c r="F24" s="36"/>
      <c r="G24" s="37"/>
      <c r="H24" s="38"/>
      <c r="I24" s="38"/>
      <c r="K24" s="45"/>
    </row>
    <row r="25" spans="1:11" ht="24" customHeight="1">
      <c r="A25" s="3" t="s">
        <v>21</v>
      </c>
      <c r="C25" s="16">
        <f>SUM(H14:H24)</f>
        <v>4429900000</v>
      </c>
      <c r="D25" s="16"/>
      <c r="K25" s="45"/>
    </row>
    <row r="26" spans="1:11" ht="15.75" customHeight="1">
      <c r="C26" s="17"/>
      <c r="D26" s="5"/>
      <c r="G26" s="18" t="s">
        <v>92</v>
      </c>
      <c r="H26" s="19"/>
      <c r="I26" s="19"/>
      <c r="K26" s="45"/>
    </row>
    <row r="27" spans="1:11">
      <c r="B27" s="20" t="s">
        <v>22</v>
      </c>
      <c r="G27" s="21" t="s">
        <v>23</v>
      </c>
      <c r="K27" s="45"/>
    </row>
    <row r="28" spans="1:11">
      <c r="B28" s="22" t="s">
        <v>24</v>
      </c>
      <c r="D28" s="23"/>
      <c r="G28" s="24" t="s">
        <v>25</v>
      </c>
      <c r="K28" s="45"/>
    </row>
    <row r="29" spans="1:11">
      <c r="B29" s="22"/>
      <c r="D29" s="23"/>
      <c r="G29" s="24"/>
      <c r="K29" s="45"/>
    </row>
    <row r="30" spans="1:11" ht="22.5" customHeight="1">
      <c r="B30" s="25"/>
      <c r="D30" s="23"/>
      <c r="G30" s="24"/>
    </row>
    <row r="31" spans="1:11" ht="22.5" customHeight="1">
      <c r="B31" s="25"/>
      <c r="D31" s="23"/>
      <c r="G31" s="24"/>
    </row>
    <row r="32" spans="1:11" ht="22.5" customHeight="1">
      <c r="B32" s="25"/>
      <c r="D32" s="23"/>
      <c r="G32" s="24"/>
    </row>
    <row r="33" spans="2:8">
      <c r="B33" s="25" t="s">
        <v>70</v>
      </c>
      <c r="D33" s="23"/>
      <c r="G33" s="24"/>
    </row>
    <row r="34" spans="2:8" ht="12" customHeight="1">
      <c r="B34" s="22"/>
      <c r="D34" s="23"/>
      <c r="G34" s="24"/>
    </row>
    <row r="35" spans="2:8">
      <c r="B35" s="22"/>
      <c r="D35" s="23"/>
      <c r="G35" s="24"/>
    </row>
    <row r="36" spans="2:8">
      <c r="B36" s="25"/>
      <c r="C36" s="25"/>
      <c r="F36" s="149"/>
      <c r="G36" s="149"/>
      <c r="H36" s="149"/>
    </row>
    <row r="37" spans="2:8">
      <c r="B37" s="25"/>
      <c r="C37" s="25"/>
      <c r="F37" s="86"/>
      <c r="G37" s="86"/>
      <c r="H37" s="86"/>
    </row>
  </sheetData>
  <mergeCells count="7">
    <mergeCell ref="F36:H36"/>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rintOptions horizontalCentered="1"/>
  <pageMargins left="0.2" right="0.2" top="0.25" bottom="0.16" header="0.22" footer="0.16"/>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TOKAI 03</vt:lpstr>
      <vt:lpstr>HUNAM</vt:lpstr>
      <vt:lpstr>PV 60.000</vt:lpstr>
      <vt:lpstr>OSUNG 01</vt:lpstr>
      <vt:lpstr>TOKAI 04</vt:lpstr>
      <vt:lpstr>PV 122.600</vt:lpstr>
      <vt:lpstr>BAYON 01</vt:lpstr>
      <vt:lpstr>PV 189.000</vt:lpstr>
      <vt:lpstr>'TOKAI 04'!Print_Area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cp:lastModifiedBy>
  <cp:lastPrinted>2018-04-23T04:11:25Z</cp:lastPrinted>
  <dcterms:created xsi:type="dcterms:W3CDTF">2018-01-03T08:08:08Z</dcterms:created>
  <dcterms:modified xsi:type="dcterms:W3CDTF">2018-05-07T01:48:30Z</dcterms:modified>
</cp:coreProperties>
</file>