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260" windowWidth="15105" windowHeight="7575" tabRatio="922" firstSheet="13" activeTab="2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HONG" sheetId="99" r:id="rId16"/>
    <sheet name="CP-MỰC" sheetId="84" r:id="rId17"/>
    <sheet name="M.T.NAM" sheetId="76" r:id="rId18"/>
    <sheet name="NGHỊ HÒA" sheetId="75" r:id="rId19"/>
    <sheet name="PHÁT" sheetId="77" r:id="rId20"/>
    <sheet name="T.M.THƯ" sheetId="78" r:id="rId21"/>
    <sheet name="MINH - Mr.Fish" sheetId="94" r:id="rId22"/>
    <sheet name="Tam-Ochoen" sheetId="95" r:id="rId23"/>
    <sheet name="Thăng Long" sheetId="98" r:id="rId24"/>
    <sheet name="Sheet1" sheetId="100" r:id="rId25"/>
  </sheets>
  <externalReferences>
    <externalReference r:id="rId26"/>
    <externalReference r:id="rId27"/>
    <externalReference r:id="rId28"/>
    <externalReference r:id="rId29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5" hidden="1">#REF!</definedName>
    <definedName name="_Fill" localSheetId="1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1" hidden="1">'MINH - Mr.Fish'!$A$11:$K$64</definedName>
    <definedName name="_xlnm._FilterDatabase" localSheetId="18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2" hidden="1">'Tam-Ochoen'!$A$8:$WVT$186</definedName>
    <definedName name="_xlnm.Print_Area" localSheetId="4">'AN PHÚ'!$A$95:$J$111</definedName>
    <definedName name="_xlnm.Print_Area" localSheetId="15">HONG!$A$1:$J$18</definedName>
    <definedName name="_xlnm.Print_Area" localSheetId="2">'TONG HOP'!$A$1:$G$25</definedName>
    <definedName name="_xlnm.Print_Area" localSheetId="14">'Trung - Tokai'!$A$141:$I$187</definedName>
    <definedName name="_xlnm.Print_Titles" localSheetId="21">'MINH - Mr.Fish'!$11:$11</definedName>
    <definedName name="_xlnm.Print_Titles" localSheetId="19">PHÁT!$11:$11</definedName>
    <definedName name="_xlnm.Print_Titles" localSheetId="22">'Tam-Ochoen'!$7:$8</definedName>
  </definedNames>
  <calcPr calcId="124519"/>
</workbook>
</file>

<file path=xl/calcChain.xml><?xml version="1.0" encoding="utf-8"?>
<calcChain xmlns="http://schemas.openxmlformats.org/spreadsheetml/2006/main">
  <c r="J144" i="95"/>
  <c r="L144" s="1"/>
  <c r="G149"/>
  <c r="J149"/>
  <c r="L149"/>
  <c r="G150"/>
  <c r="J150"/>
  <c r="L150"/>
  <c r="G151"/>
  <c r="J151"/>
  <c r="L151"/>
  <c r="G152"/>
  <c r="J152"/>
  <c r="L152"/>
  <c r="G153"/>
  <c r="J153"/>
  <c r="L153"/>
  <c r="G154"/>
  <c r="J154"/>
  <c r="L154"/>
  <c r="G155"/>
  <c r="J155"/>
  <c r="L155"/>
  <c r="G156"/>
  <c r="J156"/>
  <c r="L156"/>
  <c r="G157"/>
  <c r="J157"/>
  <c r="L157"/>
  <c r="G158"/>
  <c r="J158"/>
  <c r="L158"/>
  <c r="G159"/>
  <c r="J159"/>
  <c r="L159"/>
  <c r="G160"/>
  <c r="J160"/>
  <c r="L160"/>
  <c r="G161"/>
  <c r="J161"/>
  <c r="L161"/>
  <c r="G162"/>
  <c r="J162"/>
  <c r="L162"/>
  <c r="G163"/>
  <c r="J163"/>
  <c r="L163"/>
  <c r="G164"/>
  <c r="J164"/>
  <c r="L164"/>
  <c r="G165"/>
  <c r="J165"/>
  <c r="L165"/>
  <c r="G166"/>
  <c r="J166"/>
  <c r="L166"/>
  <c r="G167"/>
  <c r="J167"/>
  <c r="L167"/>
  <c r="G168"/>
  <c r="J168"/>
  <c r="L168"/>
  <c r="G169"/>
  <c r="J169"/>
  <c r="L169"/>
  <c r="G170"/>
  <c r="J170"/>
  <c r="L170"/>
  <c r="G171"/>
  <c r="J171"/>
  <c r="L171"/>
  <c r="G172"/>
  <c r="J172"/>
  <c r="L172"/>
  <c r="G173"/>
  <c r="J173"/>
  <c r="L173"/>
  <c r="G174"/>
  <c r="J174"/>
  <c r="L174"/>
  <c r="G175"/>
  <c r="J175"/>
  <c r="L175"/>
  <c r="G176"/>
  <c r="J176"/>
  <c r="L176"/>
  <c r="G177"/>
  <c r="J177"/>
  <c r="L177"/>
  <c r="G178"/>
  <c r="J178"/>
  <c r="L178"/>
  <c r="G179"/>
  <c r="J179"/>
  <c r="L179"/>
  <c r="G180"/>
  <c r="J180"/>
  <c r="L180"/>
  <c r="G181"/>
  <c r="J181"/>
  <c r="L181"/>
  <c r="G182"/>
  <c r="J182"/>
  <c r="L182"/>
  <c r="G183"/>
  <c r="J183"/>
  <c r="L183"/>
  <c r="G184"/>
  <c r="J184"/>
  <c r="L184"/>
  <c r="G185"/>
  <c r="J185"/>
  <c r="L185"/>
  <c r="L145"/>
  <c r="L146"/>
  <c r="L147"/>
  <c r="L148"/>
  <c r="J133"/>
  <c r="J134"/>
  <c r="J135"/>
  <c r="J136"/>
  <c r="J137"/>
  <c r="J138"/>
  <c r="J139"/>
  <c r="J140"/>
  <c r="J141"/>
  <c r="J142"/>
  <c r="J143"/>
  <c r="J145"/>
  <c r="J146"/>
  <c r="J147"/>
  <c r="J148"/>
  <c r="G133"/>
  <c r="G134"/>
  <c r="G135"/>
  <c r="G136"/>
  <c r="G137"/>
  <c r="G138"/>
  <c r="G139"/>
  <c r="G140"/>
  <c r="G141"/>
  <c r="G142"/>
  <c r="G143"/>
  <c r="G145"/>
  <c r="G146"/>
  <c r="G147"/>
  <c r="G148"/>
  <c r="H193" i="64" l="1"/>
  <c r="F193"/>
  <c r="I193" s="1"/>
  <c r="H194"/>
  <c r="F194"/>
  <c r="I195"/>
  <c r="H192"/>
  <c r="I192" s="1"/>
  <c r="H195"/>
  <c r="F192"/>
  <c r="F195"/>
  <c r="I194" l="1"/>
  <c r="C4" i="34"/>
  <c r="C17"/>
  <c r="D17" i="100" l="1"/>
  <c r="D11"/>
  <c r="F4"/>
  <c r="F5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3"/>
  <c r="F2"/>
  <c r="C9" i="34" l="1"/>
  <c r="G24" l="1"/>
  <c r="G132" i="95" l="1"/>
  <c r="J132"/>
  <c r="G131"/>
  <c r="J131"/>
  <c r="G126"/>
  <c r="J128"/>
  <c r="G128"/>
  <c r="J126"/>
  <c r="J130"/>
  <c r="G130"/>
  <c r="J127"/>
  <c r="G127"/>
  <c r="J129"/>
  <c r="G129"/>
  <c r="J125"/>
  <c r="G125"/>
  <c r="J124"/>
  <c r="G124"/>
  <c r="J123"/>
  <c r="G123"/>
  <c r="J101" l="1"/>
  <c r="G101"/>
  <c r="J104"/>
  <c r="G104"/>
  <c r="J103"/>
  <c r="G103"/>
  <c r="J102"/>
  <c r="G102"/>
  <c r="J100"/>
  <c r="G100"/>
  <c r="J99"/>
  <c r="G99"/>
  <c r="J122" l="1"/>
  <c r="G122"/>
  <c r="J119"/>
  <c r="G119"/>
  <c r="J111"/>
  <c r="G111"/>
  <c r="B23" i="100" l="1"/>
  <c r="C23"/>
  <c r="E23" l="1"/>
  <c r="G131" i="77"/>
  <c r="G132"/>
  <c r="G133"/>
  <c r="G134"/>
  <c r="G135"/>
  <c r="G136"/>
  <c r="G137"/>
  <c r="G138"/>
  <c r="G139"/>
  <c r="G140"/>
  <c r="I140" s="1"/>
  <c r="G141"/>
  <c r="I141"/>
  <c r="G142"/>
  <c r="I142"/>
  <c r="G143"/>
  <c r="I143"/>
  <c r="G144"/>
  <c r="I144"/>
  <c r="G145"/>
  <c r="I145"/>
  <c r="G146"/>
  <c r="I146"/>
  <c r="G147"/>
  <c r="I147"/>
  <c r="G148"/>
  <c r="I148"/>
  <c r="G149"/>
  <c r="I149"/>
  <c r="G150"/>
  <c r="I150"/>
  <c r="G151"/>
  <c r="I151"/>
  <c r="G152"/>
  <c r="I152"/>
  <c r="G153"/>
  <c r="I153"/>
  <c r="G154"/>
  <c r="I154"/>
  <c r="G155"/>
  <c r="I155"/>
  <c r="G156"/>
  <c r="I156"/>
  <c r="G157"/>
  <c r="I157"/>
  <c r="G158"/>
  <c r="I158"/>
  <c r="G119"/>
  <c r="G111" l="1"/>
  <c r="G114"/>
  <c r="G113"/>
  <c r="G110"/>
  <c r="G109"/>
  <c r="G112"/>
  <c r="I13" i="99" l="1"/>
  <c r="G13"/>
  <c r="J13" s="1"/>
  <c r="I10"/>
  <c r="G10"/>
  <c r="I11"/>
  <c r="G11"/>
  <c r="I12"/>
  <c r="G12"/>
  <c r="I9"/>
  <c r="G9"/>
  <c r="I8"/>
  <c r="G8"/>
  <c r="I7"/>
  <c r="G7"/>
  <c r="I6"/>
  <c r="G6"/>
  <c r="I5"/>
  <c r="G5"/>
  <c r="J10" l="1"/>
  <c r="J11"/>
  <c r="G15"/>
  <c r="J12"/>
  <c r="I15"/>
  <c r="J9"/>
  <c r="J5"/>
  <c r="J6"/>
  <c r="J8"/>
  <c r="H191" i="64"/>
  <c r="H197" s="1"/>
  <c r="F191"/>
  <c r="F197" s="1"/>
  <c r="H180"/>
  <c r="F180"/>
  <c r="I180" s="1"/>
  <c r="J15" i="99" l="1"/>
  <c r="J17" s="1"/>
  <c r="I191" i="64"/>
  <c r="I197" s="1"/>
  <c r="I199" s="1"/>
  <c r="G107" i="77"/>
  <c r="G106"/>
  <c r="G105"/>
  <c r="G104"/>
  <c r="G103"/>
  <c r="G102"/>
  <c r="G101"/>
  <c r="G100"/>
  <c r="G99"/>
  <c r="G98"/>
  <c r="G97"/>
  <c r="G96"/>
  <c r="E6" i="34" l="1"/>
  <c r="H179" i="64" l="1"/>
  <c r="F179"/>
  <c r="H181"/>
  <c r="F181"/>
  <c r="H176"/>
  <c r="F176"/>
  <c r="H182"/>
  <c r="F182"/>
  <c r="H178"/>
  <c r="F178"/>
  <c r="H177"/>
  <c r="F177"/>
  <c r="H175"/>
  <c r="F175"/>
  <c r="H174"/>
  <c r="F174"/>
  <c r="I181" l="1"/>
  <c r="I179"/>
  <c r="I176"/>
  <c r="I175"/>
  <c r="I177"/>
  <c r="I178"/>
  <c r="I174"/>
  <c r="I182"/>
  <c r="F184"/>
  <c r="H184"/>
  <c r="G95" i="77"/>
  <c r="H80"/>
  <c r="G73"/>
  <c r="G72"/>
  <c r="G59"/>
  <c r="G39"/>
  <c r="G38"/>
  <c r="G31"/>
  <c r="I184" i="64" l="1"/>
  <c r="I186" s="1"/>
  <c r="G15" i="77"/>
  <c r="G16"/>
  <c r="G17"/>
  <c r="G18"/>
  <c r="G19"/>
  <c r="G20"/>
  <c r="G21"/>
  <c r="G22"/>
  <c r="G23"/>
  <c r="G24"/>
  <c r="G25"/>
  <c r="G26"/>
  <c r="G27"/>
  <c r="G28"/>
  <c r="G29"/>
  <c r="G30"/>
  <c r="G32"/>
  <c r="G33"/>
  <c r="G34"/>
  <c r="G35"/>
  <c r="G36"/>
  <c r="G37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60"/>
  <c r="G61"/>
  <c r="G62"/>
  <c r="G63"/>
  <c r="G64"/>
  <c r="G65"/>
  <c r="G66"/>
  <c r="G67"/>
  <c r="G68"/>
  <c r="G69"/>
  <c r="G70"/>
  <c r="G71"/>
  <c r="G74"/>
  <c r="G75"/>
  <c r="G76"/>
  <c r="G77"/>
  <c r="G78"/>
  <c r="G79"/>
  <c r="G81"/>
  <c r="G82"/>
  <c r="G83"/>
  <c r="G84"/>
  <c r="G85"/>
  <c r="G86"/>
  <c r="G87"/>
  <c r="G88"/>
  <c r="G89"/>
  <c r="G90"/>
  <c r="G91"/>
  <c r="G92"/>
  <c r="G93"/>
  <c r="G94"/>
  <c r="G108"/>
  <c r="G115"/>
  <c r="G116"/>
  <c r="G117"/>
  <c r="G118"/>
  <c r="G120"/>
  <c r="G121"/>
  <c r="G122"/>
  <c r="G123"/>
  <c r="G124"/>
  <c r="G125"/>
  <c r="G126"/>
  <c r="G127"/>
  <c r="G128"/>
  <c r="G129"/>
  <c r="G130"/>
  <c r="G105" i="95" l="1"/>
  <c r="G106"/>
  <c r="G107"/>
  <c r="G108"/>
  <c r="G109"/>
  <c r="G110"/>
  <c r="G112"/>
  <c r="G113"/>
  <c r="G114"/>
  <c r="G115"/>
  <c r="G116"/>
  <c r="G117"/>
  <c r="G118"/>
  <c r="G120"/>
  <c r="G121"/>
  <c r="J105"/>
  <c r="J106"/>
  <c r="J107"/>
  <c r="J108"/>
  <c r="J109"/>
  <c r="J110"/>
  <c r="J112"/>
  <c r="J113"/>
  <c r="J114"/>
  <c r="J115"/>
  <c r="J116"/>
  <c r="J117"/>
  <c r="J118"/>
  <c r="J120"/>
  <c r="J121"/>
  <c r="J98" l="1"/>
  <c r="G98"/>
  <c r="G37" i="81"/>
  <c r="I59"/>
  <c r="I60"/>
  <c r="I61"/>
  <c r="I62"/>
  <c r="G41"/>
  <c r="G50"/>
  <c r="G56"/>
  <c r="G52"/>
  <c r="F64"/>
  <c r="I19" i="98"/>
  <c r="I20"/>
  <c r="I21"/>
  <c r="I22"/>
  <c r="I23"/>
  <c r="I24"/>
  <c r="I25"/>
  <c r="I26"/>
  <c r="I27"/>
  <c r="I28"/>
  <c r="I29"/>
  <c r="I30"/>
  <c r="I31"/>
  <c r="I32"/>
  <c r="I33"/>
  <c r="G18"/>
  <c r="G17"/>
  <c r="G14"/>
  <c r="F154" i="50"/>
  <c r="F155"/>
  <c r="F156"/>
  <c r="F157"/>
  <c r="F158"/>
  <c r="F159"/>
  <c r="F160"/>
  <c r="F161"/>
  <c r="F162"/>
  <c r="I59" i="85"/>
  <c r="I60"/>
  <c r="I61"/>
  <c r="I62"/>
  <c r="G58"/>
  <c r="G56"/>
  <c r="K142" i="75"/>
  <c r="K143"/>
  <c r="K144"/>
  <c r="K145"/>
  <c r="K146"/>
  <c r="K147"/>
  <c r="K148"/>
  <c r="K149"/>
  <c r="K150"/>
  <c r="K151"/>
  <c r="H141"/>
  <c r="I141" s="1"/>
  <c r="I66" i="78"/>
  <c r="I67"/>
  <c r="I68"/>
  <c r="I69"/>
  <c r="I70"/>
  <c r="I71"/>
  <c r="I72"/>
  <c r="G71"/>
  <c r="G70"/>
  <c r="G69"/>
  <c r="G68"/>
  <c r="G67"/>
  <c r="I150" i="75"/>
  <c r="H150"/>
  <c r="I149"/>
  <c r="H149"/>
  <c r="I148"/>
  <c r="H148"/>
  <c r="I147"/>
  <c r="H147"/>
  <c r="I146"/>
  <c r="H146"/>
  <c r="I145"/>
  <c r="H145"/>
  <c r="I144"/>
  <c r="H144"/>
  <c r="I143"/>
  <c r="H143"/>
  <c r="I142"/>
  <c r="H142"/>
  <c r="H140"/>
  <c r="I140" s="1"/>
  <c r="I91" i="91"/>
  <c r="I92"/>
  <c r="I93"/>
  <c r="I94"/>
  <c r="I95"/>
  <c r="I96"/>
  <c r="G90"/>
  <c r="G88"/>
  <c r="G86"/>
  <c r="G84"/>
  <c r="G82"/>
  <c r="G80"/>
  <c r="G77"/>
  <c r="G76"/>
  <c r="J88" i="95" l="1"/>
  <c r="G88"/>
  <c r="H139" i="75" l="1"/>
  <c r="I139" s="1"/>
  <c r="H138"/>
  <c r="I138" s="1"/>
  <c r="H136"/>
  <c r="I136" s="1"/>
  <c r="H135"/>
  <c r="I135" s="1"/>
  <c r="H134"/>
  <c r="I134" s="1"/>
  <c r="H133"/>
  <c r="I133" s="1"/>
  <c r="H132"/>
  <c r="I132" s="1"/>
  <c r="H131"/>
  <c r="I131" s="1"/>
  <c r="G54" i="85"/>
  <c r="G53"/>
  <c r="G50"/>
  <c r="G73" i="91"/>
  <c r="G71"/>
  <c r="G69"/>
  <c r="G67"/>
  <c r="G159" i="49"/>
  <c r="I65" i="78"/>
  <c r="J97" i="95" l="1"/>
  <c r="G97"/>
  <c r="J96"/>
  <c r="G96"/>
  <c r="J95"/>
  <c r="G95"/>
  <c r="J94"/>
  <c r="G94"/>
  <c r="J93"/>
  <c r="G93"/>
  <c r="J92"/>
  <c r="G92"/>
  <c r="J91"/>
  <c r="G91"/>
  <c r="J90"/>
  <c r="G90"/>
  <c r="A7" i="34" l="1"/>
  <c r="A8"/>
  <c r="A9"/>
  <c r="I162" i="49" l="1"/>
  <c r="I163"/>
  <c r="I164"/>
  <c r="I165"/>
  <c r="I166"/>
  <c r="I167"/>
  <c r="I168"/>
  <c r="I169"/>
  <c r="I170"/>
  <c r="I171"/>
  <c r="I172"/>
  <c r="I173"/>
  <c r="I174"/>
  <c r="I175"/>
  <c r="G174"/>
  <c r="G173"/>
  <c r="G172"/>
  <c r="G171"/>
  <c r="G170"/>
  <c r="G169"/>
  <c r="G168"/>
  <c r="G167"/>
  <c r="G166"/>
  <c r="G165"/>
  <c r="G164"/>
  <c r="G163"/>
  <c r="G162"/>
  <c r="G161"/>
  <c r="G160"/>
  <c r="G12" i="98"/>
  <c r="I12" s="1"/>
  <c r="I13" s="1"/>
  <c r="I14" s="1"/>
  <c r="I15" s="1"/>
  <c r="I16" s="1"/>
  <c r="I17" s="1"/>
  <c r="I18" s="1"/>
  <c r="H34"/>
  <c r="F34"/>
  <c r="G48" i="85"/>
  <c r="G34" i="98" l="1"/>
  <c r="I34" s="1"/>
  <c r="D36" s="1"/>
  <c r="G46" i="85" l="1"/>
  <c r="H33" i="93" l="1"/>
  <c r="G62" i="91"/>
  <c r="G60"/>
  <c r="G58"/>
  <c r="G56"/>
  <c r="G54"/>
  <c r="G52"/>
  <c r="G50"/>
  <c r="J89" i="95" l="1"/>
  <c r="G89"/>
  <c r="J81"/>
  <c r="G81"/>
  <c r="J83"/>
  <c r="G83"/>
  <c r="J87"/>
  <c r="G87"/>
  <c r="J86"/>
  <c r="G86"/>
  <c r="J85"/>
  <c r="G85"/>
  <c r="J78"/>
  <c r="G78"/>
  <c r="J84"/>
  <c r="G84"/>
  <c r="J82"/>
  <c r="G82"/>
  <c r="J79"/>
  <c r="G79"/>
  <c r="J80"/>
  <c r="G80"/>
  <c r="G43" i="85" l="1"/>
  <c r="G40"/>
  <c r="G38"/>
  <c r="G61" i="78"/>
  <c r="G47" i="91" l="1"/>
  <c r="G45"/>
  <c r="G43"/>
  <c r="G41"/>
  <c r="J67" i="95" l="1"/>
  <c r="G67"/>
  <c r="G33" i="85" l="1"/>
  <c r="G19" i="96"/>
  <c r="I6" i="97" l="1"/>
  <c r="G37" i="85"/>
  <c r="G35"/>
  <c r="G63" i="95" l="1"/>
  <c r="J63"/>
  <c r="G64"/>
  <c r="J64"/>
  <c r="G65"/>
  <c r="J65"/>
  <c r="G66"/>
  <c r="J66"/>
  <c r="G68"/>
  <c r="J68"/>
  <c r="G69"/>
  <c r="J69"/>
  <c r="G70"/>
  <c r="J70"/>
  <c r="G71"/>
  <c r="J71"/>
  <c r="G72"/>
  <c r="J72"/>
  <c r="G73"/>
  <c r="J73"/>
  <c r="G74"/>
  <c r="J74"/>
  <c r="G75"/>
  <c r="J75"/>
  <c r="G76"/>
  <c r="J76"/>
  <c r="G77"/>
  <c r="J77"/>
  <c r="J57"/>
  <c r="G57"/>
  <c r="I7" i="97" l="1"/>
  <c r="F7"/>
  <c r="H7"/>
  <c r="J7" l="1"/>
  <c r="D9"/>
  <c r="D8" s="1"/>
  <c r="F8" s="1"/>
  <c r="F6"/>
  <c r="H6"/>
  <c r="F163" i="50"/>
  <c r="H112" i="75"/>
  <c r="I112" s="1"/>
  <c r="H114"/>
  <c r="I114" s="1"/>
  <c r="H113"/>
  <c r="I113" s="1"/>
  <c r="H111"/>
  <c r="I111" s="1"/>
  <c r="H110"/>
  <c r="I110" s="1"/>
  <c r="H109"/>
  <c r="I109" s="1"/>
  <c r="H108"/>
  <c r="I108" s="1"/>
  <c r="H107"/>
  <c r="I107" s="1"/>
  <c r="G58" i="78"/>
  <c r="F9" i="97" l="1"/>
  <c r="F11" s="1"/>
  <c r="J6"/>
  <c r="H9"/>
  <c r="I11"/>
  <c r="D11"/>
  <c r="H8"/>
  <c r="J8" s="1"/>
  <c r="G56" i="78"/>
  <c r="K152" i="75"/>
  <c r="H97"/>
  <c r="I97" s="1"/>
  <c r="I151"/>
  <c r="H151"/>
  <c r="H130"/>
  <c r="I130" s="1"/>
  <c r="H129"/>
  <c r="I129" s="1"/>
  <c r="H128"/>
  <c r="I128" s="1"/>
  <c r="H137"/>
  <c r="I137" s="1"/>
  <c r="H127"/>
  <c r="I127" s="1"/>
  <c r="H126"/>
  <c r="I126" s="1"/>
  <c r="H125"/>
  <c r="I125" s="1"/>
  <c r="H124"/>
  <c r="I124" s="1"/>
  <c r="H123"/>
  <c r="I123" s="1"/>
  <c r="H122"/>
  <c r="I122" s="1"/>
  <c r="H121"/>
  <c r="I121" s="1"/>
  <c r="H120"/>
  <c r="I120" s="1"/>
  <c r="H119"/>
  <c r="I119" s="1"/>
  <c r="H118"/>
  <c r="I118" s="1"/>
  <c r="H117"/>
  <c r="I117" s="1"/>
  <c r="H116"/>
  <c r="I116" s="1"/>
  <c r="H115"/>
  <c r="I115" s="1"/>
  <c r="G153" i="49"/>
  <c r="G152"/>
  <c r="J9" i="97" l="1"/>
  <c r="J11" s="1"/>
  <c r="J13" s="1"/>
  <c r="H11"/>
  <c r="G151" i="49"/>
  <c r="G150"/>
  <c r="G149"/>
  <c r="G148"/>
  <c r="G147"/>
  <c r="J15" i="97" l="1"/>
  <c r="G38" i="91"/>
  <c r="G36"/>
  <c r="G34"/>
  <c r="G18" i="96"/>
  <c r="G17"/>
  <c r="G15"/>
  <c r="G14"/>
  <c r="G13"/>
  <c r="G12"/>
  <c r="H33"/>
  <c r="F33"/>
  <c r="I32"/>
  <c r="I31"/>
  <c r="I30"/>
  <c r="I29"/>
  <c r="I28"/>
  <c r="I27"/>
  <c r="I26"/>
  <c r="I25"/>
  <c r="I24"/>
  <c r="I23"/>
  <c r="G33" l="1"/>
  <c r="I33" s="1"/>
  <c r="D35" s="1"/>
  <c r="I12"/>
  <c r="I13" s="1"/>
  <c r="I14" s="1"/>
  <c r="I15" s="1"/>
  <c r="I16" l="1"/>
  <c r="I17" s="1"/>
  <c r="I18" s="1"/>
  <c r="I19" s="1"/>
  <c r="I20" s="1"/>
  <c r="I21" s="1"/>
  <c r="I22" s="1"/>
  <c r="K49" i="95"/>
  <c r="G30" i="85" l="1"/>
  <c r="G28"/>
  <c r="G26"/>
  <c r="G26" i="91" l="1"/>
  <c r="J49" i="95" l="1"/>
  <c r="G49"/>
  <c r="G30" i="91" l="1"/>
  <c r="G28"/>
  <c r="J16" i="95" l="1"/>
  <c r="G16"/>
  <c r="G15" l="1"/>
  <c r="G17"/>
  <c r="G18"/>
  <c r="G19"/>
  <c r="G21"/>
  <c r="J17"/>
  <c r="J18"/>
  <c r="J19"/>
  <c r="J21"/>
  <c r="J20"/>
  <c r="J10" l="1"/>
  <c r="J11"/>
  <c r="J12"/>
  <c r="J13"/>
  <c r="J14"/>
  <c r="J15"/>
  <c r="J22"/>
  <c r="J23"/>
  <c r="J24"/>
  <c r="J25"/>
  <c r="J26"/>
  <c r="J27"/>
  <c r="J28"/>
  <c r="J29"/>
  <c r="J30"/>
  <c r="J31"/>
  <c r="J32"/>
  <c r="J34"/>
  <c r="J36"/>
  <c r="J37"/>
  <c r="J38"/>
  <c r="J39"/>
  <c r="J40"/>
  <c r="J41"/>
  <c r="J42"/>
  <c r="J43"/>
  <c r="J44"/>
  <c r="J45"/>
  <c r="J46"/>
  <c r="J47"/>
  <c r="J48"/>
  <c r="J35"/>
  <c r="J33"/>
  <c r="J50"/>
  <c r="J51"/>
  <c r="J52"/>
  <c r="J53"/>
  <c r="J54"/>
  <c r="J55"/>
  <c r="J56"/>
  <c r="J58"/>
  <c r="J59"/>
  <c r="J60"/>
  <c r="J61"/>
  <c r="J62"/>
  <c r="J9"/>
  <c r="G10"/>
  <c r="G11"/>
  <c r="G12"/>
  <c r="G13"/>
  <c r="G14"/>
  <c r="G20"/>
  <c r="G22"/>
  <c r="G23"/>
  <c r="G24"/>
  <c r="G25"/>
  <c r="G26"/>
  <c r="G27"/>
  <c r="G28"/>
  <c r="G29"/>
  <c r="G30"/>
  <c r="G31"/>
  <c r="G32"/>
  <c r="G34"/>
  <c r="G36"/>
  <c r="G37"/>
  <c r="G38"/>
  <c r="G39"/>
  <c r="G40"/>
  <c r="G41"/>
  <c r="G42"/>
  <c r="G43"/>
  <c r="G44"/>
  <c r="G45"/>
  <c r="G46"/>
  <c r="G47"/>
  <c r="G48"/>
  <c r="G35"/>
  <c r="G33"/>
  <c r="G50"/>
  <c r="G51"/>
  <c r="G52"/>
  <c r="G53"/>
  <c r="G54"/>
  <c r="G55"/>
  <c r="G56"/>
  <c r="G58"/>
  <c r="G59"/>
  <c r="G60"/>
  <c r="G61"/>
  <c r="G62"/>
  <c r="G9"/>
  <c r="L9" l="1"/>
  <c r="L10" l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G48" i="81"/>
  <c r="L101" i="95" l="1"/>
  <c r="L102" s="1"/>
  <c r="L103" s="1"/>
  <c r="H81" i="94"/>
  <c r="H80"/>
  <c r="H79"/>
  <c r="H78"/>
  <c r="H77"/>
  <c r="H76"/>
  <c r="H75"/>
  <c r="H74"/>
  <c r="H73"/>
  <c r="H72"/>
  <c r="H71"/>
  <c r="H70"/>
  <c r="H69"/>
  <c r="H68"/>
  <c r="H67"/>
  <c r="H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F35"/>
  <c r="G35" s="1"/>
  <c r="F34"/>
  <c r="G34" s="1"/>
  <c r="F33"/>
  <c r="G33" s="1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F22"/>
  <c r="G22" s="1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I12" s="1"/>
  <c r="G19" i="93"/>
  <c r="G17"/>
  <c r="G15"/>
  <c r="G13"/>
  <c r="F33"/>
  <c r="I32"/>
  <c r="I31"/>
  <c r="I30"/>
  <c r="I29"/>
  <c r="I28"/>
  <c r="I27"/>
  <c r="I26"/>
  <c r="I25"/>
  <c r="I12"/>
  <c r="H98" i="91"/>
  <c r="F98"/>
  <c r="I97"/>
  <c r="G24"/>
  <c r="G22"/>
  <c r="G20"/>
  <c r="G18"/>
  <c r="H64" i="85"/>
  <c r="I63"/>
  <c r="I63" i="81"/>
  <c r="G46"/>
  <c r="L104" i="95" l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L129" s="1"/>
  <c r="L130" s="1"/>
  <c r="L131" s="1"/>
  <c r="L132" s="1"/>
  <c r="L133" s="1"/>
  <c r="L134" s="1"/>
  <c r="L135" s="1"/>
  <c r="L136" s="1"/>
  <c r="L137" s="1"/>
  <c r="L138" s="1"/>
  <c r="L139" s="1"/>
  <c r="L140" s="1"/>
  <c r="L141" s="1"/>
  <c r="L142" s="1"/>
  <c r="L143" s="1"/>
  <c r="L186" s="1"/>
  <c r="I13" i="93"/>
  <c r="I14" s="1"/>
  <c r="I15" s="1"/>
  <c r="I16" s="1"/>
  <c r="I17" s="1"/>
  <c r="I18" s="1"/>
  <c r="I19" s="1"/>
  <c r="G33"/>
  <c r="I33" s="1"/>
  <c r="D35" s="1"/>
  <c r="I13" i="94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H84"/>
  <c r="G64"/>
  <c r="I64" s="1"/>
  <c r="I86" l="1"/>
  <c r="I20" i="93"/>
  <c r="I21" s="1"/>
  <c r="I22" s="1"/>
  <c r="I23" s="1"/>
  <c r="I24" s="1"/>
  <c r="H162" i="64"/>
  <c r="F162"/>
  <c r="H161"/>
  <c r="F161"/>
  <c r="H160"/>
  <c r="F160"/>
  <c r="H159"/>
  <c r="F159"/>
  <c r="G16" i="91"/>
  <c r="I161" i="64" l="1"/>
  <c r="I160"/>
  <c r="I159"/>
  <c r="F164"/>
  <c r="I162"/>
  <c r="H164"/>
  <c r="G14" i="85"/>
  <c r="I12"/>
  <c r="I176" i="49"/>
  <c r="G142"/>
  <c r="G141"/>
  <c r="G134"/>
  <c r="G129"/>
  <c r="G123"/>
  <c r="G146"/>
  <c r="G145"/>
  <c r="I164" i="64" l="1"/>
  <c r="I166" s="1"/>
  <c r="G23" i="85"/>
  <c r="I12" i="91"/>
  <c r="G13"/>
  <c r="G98" s="1"/>
  <c r="I98" s="1"/>
  <c r="G21" i="85"/>
  <c r="G43" i="81"/>
  <c r="G39"/>
  <c r="I13" i="91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l="1"/>
  <c r="D100"/>
  <c r="G19" i="85"/>
  <c r="I31" i="91" l="1"/>
  <c r="G35" i="81"/>
  <c r="I32" i="91" l="1"/>
  <c r="I33" l="1"/>
  <c r="G16" i="85"/>
  <c r="G13"/>
  <c r="I13" s="1"/>
  <c r="I14" s="1"/>
  <c r="I15" s="1"/>
  <c r="I16" l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34" i="91"/>
  <c r="G140" i="49"/>
  <c r="G139"/>
  <c r="I45" i="85" l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35" i="91"/>
  <c r="G57" i="78"/>
  <c r="G59"/>
  <c r="G60"/>
  <c r="G62"/>
  <c r="G63"/>
  <c r="G64"/>
  <c r="G65"/>
  <c r="G66"/>
  <c r="G72"/>
  <c r="G45"/>
  <c r="G46"/>
  <c r="G47"/>
  <c r="G48"/>
  <c r="G49"/>
  <c r="G50"/>
  <c r="G51"/>
  <c r="G52"/>
  <c r="G53"/>
  <c r="G54"/>
  <c r="I36" i="91" l="1"/>
  <c r="H95" i="75"/>
  <c r="I95" s="1"/>
  <c r="H96"/>
  <c r="I96" s="1"/>
  <c r="H98"/>
  <c r="I98" s="1"/>
  <c r="H99"/>
  <c r="I99" s="1"/>
  <c r="H100"/>
  <c r="I100" s="1"/>
  <c r="H101"/>
  <c r="I101" s="1"/>
  <c r="H102"/>
  <c r="I102" s="1"/>
  <c r="H103"/>
  <c r="I103" s="1"/>
  <c r="H104"/>
  <c r="I104" s="1"/>
  <c r="H105"/>
  <c r="I105" s="1"/>
  <c r="H106"/>
  <c r="I106" s="1"/>
  <c r="I37" i="91" l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G41" i="78"/>
  <c r="I56" i="91" l="1"/>
  <c r="F42" i="78"/>
  <c r="I57" i="91" l="1"/>
  <c r="G138" i="49"/>
  <c r="G143"/>
  <c r="G144"/>
  <c r="G155"/>
  <c r="G156"/>
  <c r="G157"/>
  <c r="G158"/>
  <c r="G175"/>
  <c r="A10" i="34"/>
  <c r="A11"/>
  <c r="E10"/>
  <c r="I58" i="91" l="1"/>
  <c r="I15" i="88"/>
  <c r="I16"/>
  <c r="I17"/>
  <c r="I18"/>
  <c r="I19"/>
  <c r="I20"/>
  <c r="I21"/>
  <c r="I22"/>
  <c r="I23"/>
  <c r="I24"/>
  <c r="I25"/>
  <c r="I26"/>
  <c r="I27"/>
  <c r="I28"/>
  <c r="I29"/>
  <c r="F32"/>
  <c r="I31"/>
  <c r="I30"/>
  <c r="H32"/>
  <c r="I14"/>
  <c r="G32"/>
  <c r="I12"/>
  <c r="I13" s="1"/>
  <c r="I59" i="91" l="1"/>
  <c r="I32" i="88"/>
  <c r="F148" i="64"/>
  <c r="F149"/>
  <c r="F150"/>
  <c r="H148"/>
  <c r="H149"/>
  <c r="H150"/>
  <c r="H147"/>
  <c r="F147"/>
  <c r="I60" i="91" l="1"/>
  <c r="I149" i="64"/>
  <c r="I150"/>
  <c r="I148"/>
  <c r="D34" i="88"/>
  <c r="H152" i="64"/>
  <c r="F152"/>
  <c r="I147"/>
  <c r="I61" i="91" l="1"/>
  <c r="I62" s="1"/>
  <c r="I63" s="1"/>
  <c r="I64" s="1"/>
  <c r="I65" s="1"/>
  <c r="I66" s="1"/>
  <c r="I67" s="1"/>
  <c r="I68" s="1"/>
  <c r="I152" i="64"/>
  <c r="I154" s="1"/>
  <c r="I69" i="91" l="1"/>
  <c r="I91" i="75"/>
  <c r="I70" i="91" l="1"/>
  <c r="H856" i="73"/>
  <c r="H760"/>
  <c r="I71" i="91" l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G26" i="81"/>
  <c r="F64" i="85" l="1"/>
  <c r="G64"/>
  <c r="I64" l="1"/>
  <c r="H88" i="75"/>
  <c r="I88" s="1"/>
  <c r="H89"/>
  <c r="I89" s="1"/>
  <c r="H90"/>
  <c r="I90" s="1"/>
  <c r="H92"/>
  <c r="I92" s="1"/>
  <c r="H93"/>
  <c r="I93" s="1"/>
  <c r="H94"/>
  <c r="I94" s="1"/>
  <c r="H87"/>
  <c r="I87" s="1"/>
  <c r="D66" i="85" l="1"/>
  <c r="G40" i="78" l="1"/>
  <c r="I84" i="75"/>
  <c r="C27" i="84" l="1"/>
  <c r="C26"/>
  <c r="F30" l="1"/>
  <c r="F29"/>
  <c r="E27"/>
  <c r="G34" l="1"/>
  <c r="C34"/>
  <c r="E26"/>
  <c r="E21"/>
  <c r="F32" s="1"/>
  <c r="F34" s="1"/>
  <c r="G9"/>
  <c r="F9"/>
  <c r="E9"/>
  <c r="C9"/>
  <c r="E34" l="1"/>
  <c r="F36" s="1"/>
  <c r="E3" i="34"/>
  <c r="G128" i="49" l="1"/>
  <c r="H134" i="64" l="1"/>
  <c r="F134"/>
  <c r="H133"/>
  <c r="F133"/>
  <c r="I134" l="1"/>
  <c r="F136"/>
  <c r="I133"/>
  <c r="H136"/>
  <c r="H634" i="73"/>
  <c r="H631"/>
  <c r="H632"/>
  <c r="H633"/>
  <c r="H635"/>
  <c r="H636"/>
  <c r="H637"/>
  <c r="H638"/>
  <c r="I136" i="64" l="1"/>
  <c r="I138" s="1"/>
  <c r="H121" l="1"/>
  <c r="F121"/>
  <c r="H120"/>
  <c r="F120"/>
  <c r="H119"/>
  <c r="F119"/>
  <c r="H118"/>
  <c r="F118"/>
  <c r="I118" l="1"/>
  <c r="I119"/>
  <c r="I121"/>
  <c r="I120"/>
  <c r="F123"/>
  <c r="H123"/>
  <c r="I123" l="1"/>
  <c r="I125" s="1"/>
  <c r="H81" i="75"/>
  <c r="I81" s="1"/>
  <c r="H82"/>
  <c r="I82" s="1"/>
  <c r="H83"/>
  <c r="I83" s="1"/>
  <c r="H85"/>
  <c r="I85" s="1"/>
  <c r="H86"/>
  <c r="I86" s="1"/>
  <c r="G22" i="81" l="1"/>
  <c r="G20"/>
  <c r="G17"/>
  <c r="G15" l="1"/>
  <c r="G13"/>
  <c r="I12"/>
  <c r="G64" l="1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H75" i="75"/>
  <c r="I75" s="1"/>
  <c r="H76"/>
  <c r="I76" s="1"/>
  <c r="H77"/>
  <c r="I77" s="1"/>
  <c r="H78"/>
  <c r="I78" s="1"/>
  <c r="H79"/>
  <c r="I79" s="1"/>
  <c r="H80"/>
  <c r="I80" s="1"/>
  <c r="G127" i="49"/>
  <c r="H127" i="73"/>
  <c r="I48" i="81" l="1"/>
  <c r="I49" l="1"/>
  <c r="I50" s="1"/>
  <c r="I51" s="1"/>
  <c r="I52" s="1"/>
  <c r="I53" s="1"/>
  <c r="I54" s="1"/>
  <c r="I55" s="1"/>
  <c r="I56" s="1"/>
  <c r="I57" s="1"/>
  <c r="F39" i="78"/>
  <c r="F38"/>
  <c r="H58" i="81" l="1"/>
  <c r="G104" i="59"/>
  <c r="H64" i="81" l="1"/>
  <c r="I64" s="1"/>
  <c r="D66" s="1"/>
  <c r="I58"/>
  <c r="G126" i="49"/>
  <c r="A23" i="34" l="1"/>
  <c r="E4"/>
  <c r="E5"/>
  <c r="E8"/>
  <c r="E9"/>
  <c r="E11"/>
  <c r="A4"/>
  <c r="A5"/>
  <c r="A6"/>
  <c r="A3"/>
  <c r="G39" i="78"/>
  <c r="G42"/>
  <c r="G43"/>
  <c r="G44"/>
  <c r="G55"/>
  <c r="I73"/>
  <c r="G73"/>
  <c r="G38"/>
  <c r="G37"/>
  <c r="F36"/>
  <c r="G36" s="1"/>
  <c r="G34"/>
  <c r="G33"/>
  <c r="G32"/>
  <c r="F31"/>
  <c r="G31" s="1"/>
  <c r="G30"/>
  <c r="G29"/>
  <c r="F28"/>
  <c r="G28" s="1"/>
  <c r="G27"/>
  <c r="F26"/>
  <c r="G26" s="1"/>
  <c r="G25"/>
  <c r="F24"/>
  <c r="G24" s="1"/>
  <c r="G23"/>
  <c r="F22"/>
  <c r="G22" s="1"/>
  <c r="G21"/>
  <c r="F20"/>
  <c r="G20" s="1"/>
  <c r="G18"/>
  <c r="G17"/>
  <c r="G16"/>
  <c r="G15"/>
  <c r="G14"/>
  <c r="G13"/>
  <c r="G12"/>
  <c r="I12" s="1"/>
  <c r="I159" i="77"/>
  <c r="G159"/>
  <c r="G14"/>
  <c r="G13"/>
  <c r="I13" s="1"/>
  <c r="I29" i="76"/>
  <c r="G29"/>
  <c r="I28"/>
  <c r="G28"/>
  <c r="I27"/>
  <c r="G27"/>
  <c r="G26"/>
  <c r="G25"/>
  <c r="G24"/>
  <c r="G23"/>
  <c r="G22"/>
  <c r="G21"/>
  <c r="G20"/>
  <c r="D19"/>
  <c r="G19" s="1"/>
  <c r="G18"/>
  <c r="G17"/>
  <c r="G16"/>
  <c r="G15"/>
  <c r="G14"/>
  <c r="G13"/>
  <c r="I13" s="1"/>
  <c r="I152" i="75"/>
  <c r="H152"/>
  <c r="H74"/>
  <c r="I74" s="1"/>
  <c r="H73"/>
  <c r="I73" s="1"/>
  <c r="H72"/>
  <c r="I72" s="1"/>
  <c r="H71"/>
  <c r="I71" s="1"/>
  <c r="H70"/>
  <c r="I70" s="1"/>
  <c r="I69"/>
  <c r="H68"/>
  <c r="I68" s="1"/>
  <c r="H67"/>
  <c r="I67" s="1"/>
  <c r="H66"/>
  <c r="I66" s="1"/>
  <c r="H65"/>
  <c r="I65" s="1"/>
  <c r="H64"/>
  <c r="I64" s="1"/>
  <c r="H63"/>
  <c r="I63" s="1"/>
  <c r="I62"/>
  <c r="I61"/>
  <c r="H60"/>
  <c r="I60" s="1"/>
  <c r="H59"/>
  <c r="I59" s="1"/>
  <c r="I58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I47"/>
  <c r="H46"/>
  <c r="I46" s="1"/>
  <c r="H45"/>
  <c r="I45" s="1"/>
  <c r="H44"/>
  <c r="I44" s="1"/>
  <c r="I43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I29"/>
  <c r="H28"/>
  <c r="I28" s="1"/>
  <c r="H27"/>
  <c r="I27" s="1"/>
  <c r="H26"/>
  <c r="I26" s="1"/>
  <c r="I25"/>
  <c r="I24"/>
  <c r="H23"/>
  <c r="I23" s="1"/>
  <c r="H22"/>
  <c r="I22" s="1"/>
  <c r="H21"/>
  <c r="I21" s="1"/>
  <c r="H20"/>
  <c r="I20" s="1"/>
  <c r="I19"/>
  <c r="H18"/>
  <c r="I18" s="1"/>
  <c r="H17"/>
  <c r="I17" s="1"/>
  <c r="H16"/>
  <c r="I16" s="1"/>
  <c r="H15"/>
  <c r="I15" s="1"/>
  <c r="H14"/>
  <c r="I14" s="1"/>
  <c r="H13"/>
  <c r="I13" s="1"/>
  <c r="C163" i="77"/>
  <c r="D156" i="75"/>
  <c r="I153" l="1"/>
  <c r="I13" i="78"/>
  <c r="I14" s="1"/>
  <c r="I15" s="1"/>
  <c r="I16" s="1"/>
  <c r="I17" s="1"/>
  <c r="H18" s="1"/>
  <c r="I18" s="1"/>
  <c r="I20" s="1"/>
  <c r="I14" i="76"/>
  <c r="I15" s="1"/>
  <c r="I16" s="1"/>
  <c r="I17" s="1"/>
  <c r="I18" s="1"/>
  <c r="I19" s="1"/>
  <c r="I20" s="1"/>
  <c r="I21" s="1"/>
  <c r="H22" s="1"/>
  <c r="I14" i="77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H160" s="1"/>
  <c r="G30" i="76"/>
  <c r="K13" i="75"/>
  <c r="K14" s="1"/>
  <c r="K15" s="1"/>
  <c r="K16" s="1"/>
  <c r="K17" s="1"/>
  <c r="K18" s="1"/>
  <c r="K19" s="1"/>
  <c r="K20" s="1"/>
  <c r="K21" s="1"/>
  <c r="K22" s="1"/>
  <c r="K23" s="1"/>
  <c r="K24" s="1"/>
  <c r="G160" i="77"/>
  <c r="G74" i="78"/>
  <c r="I160" i="77" l="1"/>
  <c r="C5" i="34" s="1"/>
  <c r="I64" i="77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22" i="76"/>
  <c r="I23" s="1"/>
  <c r="I24" s="1"/>
  <c r="J25" i="75"/>
  <c r="H21" i="78"/>
  <c r="I21" s="1"/>
  <c r="I22" s="1"/>
  <c r="I96" i="77" l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E162"/>
  <c r="K25" i="75"/>
  <c r="K26" s="1"/>
  <c r="K27" s="1"/>
  <c r="K28" s="1"/>
  <c r="H23" i="78"/>
  <c r="I23" s="1"/>
  <c r="I24" s="1"/>
  <c r="H25" i="76"/>
  <c r="H30" s="1"/>
  <c r="I30" s="1"/>
  <c r="I116" i="77" l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E32" i="76"/>
  <c r="I25"/>
  <c r="I26" s="1"/>
  <c r="H25" i="78"/>
  <c r="I25" s="1"/>
  <c r="I26" s="1"/>
  <c r="J29" i="75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J43" l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H27" i="78"/>
  <c r="I27" s="1"/>
  <c r="I28" s="1"/>
  <c r="J62" i="75" l="1"/>
  <c r="H29" i="78"/>
  <c r="I29" s="1"/>
  <c r="I30" s="1"/>
  <c r="I31" s="1"/>
  <c r="H32" l="1"/>
  <c r="I32" s="1"/>
  <c r="I33" s="1"/>
  <c r="K62" i="75"/>
  <c r="K63" s="1"/>
  <c r="K64" s="1"/>
  <c r="K65" s="1"/>
  <c r="K66" s="1"/>
  <c r="K67" s="1"/>
  <c r="K68" s="1"/>
  <c r="H34" i="78" l="1"/>
  <c r="I34" s="1"/>
  <c r="I36" s="1"/>
  <c r="J69" i="75"/>
  <c r="J153" s="1"/>
  <c r="K153" s="1"/>
  <c r="K69" l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E155"/>
  <c r="H37" i="78"/>
  <c r="H74" s="1"/>
  <c r="I74" s="1"/>
  <c r="I37" l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L74" s="1"/>
  <c r="E76"/>
  <c r="C77"/>
  <c r="E16" i="74" l="1"/>
  <c r="E19" s="1"/>
  <c r="D4"/>
  <c r="D19" s="1"/>
  <c r="H106" i="64" l="1"/>
  <c r="F106"/>
  <c r="H105"/>
  <c r="F105"/>
  <c r="H104"/>
  <c r="F104"/>
  <c r="H103"/>
  <c r="F103"/>
  <c r="I104" l="1"/>
  <c r="I106"/>
  <c r="I105"/>
  <c r="H108"/>
  <c r="F108"/>
  <c r="I103"/>
  <c r="I108" l="1"/>
  <c r="I110" s="1"/>
  <c r="G95" i="59"/>
  <c r="G101" l="1"/>
  <c r="G99" l="1"/>
  <c r="G97"/>
  <c r="I107"/>
  <c r="I108"/>
  <c r="I109"/>
  <c r="E1822" i="73" l="1"/>
  <c r="D1822"/>
  <c r="F1821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A2"/>
  <c r="G122" i="49"/>
  <c r="G121"/>
  <c r="G118" l="1"/>
  <c r="G119" l="1"/>
  <c r="G120"/>
  <c r="G124"/>
  <c r="G125"/>
  <c r="G130"/>
  <c r="G131"/>
  <c r="G132"/>
  <c r="G133"/>
  <c r="G135"/>
  <c r="G136"/>
  <c r="G137"/>
  <c r="H81" i="59" l="1"/>
  <c r="I110"/>
  <c r="I111"/>
  <c r="I112"/>
  <c r="I113"/>
  <c r="I114"/>
  <c r="I115"/>
  <c r="I116" s="1"/>
  <c r="G92" l="1"/>
  <c r="G90"/>
  <c r="G88" l="1"/>
  <c r="G87"/>
  <c r="G38" i="34" l="1"/>
  <c r="G39"/>
  <c r="G40"/>
  <c r="G41"/>
  <c r="G42"/>
  <c r="G43"/>
  <c r="G44"/>
  <c r="G45"/>
  <c r="G46"/>
  <c r="C43"/>
  <c r="C44"/>
  <c r="C45"/>
  <c r="C46"/>
  <c r="A46" s="1" a="1"/>
  <c r="A46" s="1"/>
  <c r="C42" l="1"/>
  <c r="G85" i="59" l="1"/>
  <c r="G115" i="49" l="1"/>
  <c r="H1328" i="62"/>
  <c r="H1329"/>
  <c r="H1330"/>
  <c r="H1331"/>
  <c r="H1332"/>
  <c r="H1333"/>
  <c r="H1334"/>
  <c r="G83" i="59"/>
  <c r="E41" i="34" a="1"/>
  <c r="E41" s="1"/>
  <c r="E42" a="1"/>
  <c r="E42" s="1"/>
  <c r="E43" a="1"/>
  <c r="E43" s="1"/>
  <c r="E46" a="1"/>
  <c r="E46" s="1"/>
  <c r="G32" l="1"/>
  <c r="G33"/>
  <c r="E33" s="1" a="1"/>
  <c r="E33" s="1"/>
  <c r="G34"/>
  <c r="E34" s="1" a="1"/>
  <c r="E34" s="1"/>
  <c r="G35"/>
  <c r="E35" s="1" a="1"/>
  <c r="E35" s="1"/>
  <c r="G36"/>
  <c r="E36" s="1" a="1"/>
  <c r="E36" s="1"/>
  <c r="G37"/>
  <c r="E37" s="1" a="1"/>
  <c r="E37" s="1"/>
  <c r="E38" a="1"/>
  <c r="E38" s="1"/>
  <c r="E39" a="1"/>
  <c r="E39" s="1"/>
  <c r="E40" a="1"/>
  <c r="E40" s="1"/>
  <c r="G28"/>
  <c r="E28" s="1" a="1"/>
  <c r="E28" s="1"/>
  <c r="C34"/>
  <c r="C35"/>
  <c r="C29" l="1"/>
  <c r="C30" l="1"/>
  <c r="G30"/>
  <c r="C28"/>
  <c r="C31"/>
  <c r="G29" l="1"/>
  <c r="E32" s="1" a="1"/>
  <c r="E32" s="1"/>
  <c r="A30" a="1"/>
  <c r="A30" s="1"/>
  <c r="A31" a="1"/>
  <c r="A31" s="1"/>
  <c r="A29" a="1"/>
  <c r="A29" s="1"/>
  <c r="E29" l="1" a="1"/>
  <c r="E29" s="1"/>
  <c r="E30" a="1"/>
  <c r="E30" s="1"/>
  <c r="C33"/>
  <c r="C37" l="1"/>
  <c r="C36" l="1"/>
  <c r="C32" l="1"/>
  <c r="A34" l="1" a="1"/>
  <c r="A34" s="1"/>
  <c r="A36" a="1"/>
  <c r="A36" s="1"/>
  <c r="A35" a="1"/>
  <c r="A35" s="1"/>
  <c r="A32" a="1"/>
  <c r="A32" s="1"/>
  <c r="A33" a="1"/>
  <c r="A33" s="1"/>
  <c r="A37" a="1"/>
  <c r="A37" s="1"/>
  <c r="C12" l="1"/>
  <c r="H88" i="64" l="1"/>
  <c r="H89"/>
  <c r="H90"/>
  <c r="H91"/>
  <c r="H92"/>
  <c r="F88"/>
  <c r="F89"/>
  <c r="F90"/>
  <c r="F91"/>
  <c r="F92"/>
  <c r="H87"/>
  <c r="F87"/>
  <c r="D164" i="50"/>
  <c r="G79" i="59"/>
  <c r="G114" i="49"/>
  <c r="H601" i="62"/>
  <c r="G76" i="59"/>
  <c r="G74"/>
  <c r="G112" i="49"/>
  <c r="G70" i="59"/>
  <c r="G72"/>
  <c r="I91" i="64" l="1"/>
  <c r="I89"/>
  <c r="I92"/>
  <c r="I90"/>
  <c r="I88"/>
  <c r="I87"/>
  <c r="G111" i="49" l="1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G64" i="59"/>
  <c r="G62"/>
  <c r="G67"/>
  <c r="G108" i="49"/>
  <c r="G107" l="1"/>
  <c r="G59" i="59"/>
  <c r="H86" i="64" l="1"/>
  <c r="H94" s="1"/>
  <c r="F86"/>
  <c r="H76"/>
  <c r="F76"/>
  <c r="H75"/>
  <c r="F75"/>
  <c r="H70"/>
  <c r="F70"/>
  <c r="H69"/>
  <c r="F69"/>
  <c r="H60"/>
  <c r="F60"/>
  <c r="H59"/>
  <c r="F59"/>
  <c r="H58"/>
  <c r="F58"/>
  <c r="H53"/>
  <c r="F53"/>
  <c r="H52"/>
  <c r="F52"/>
  <c r="H43"/>
  <c r="F43"/>
  <c r="H42"/>
  <c r="F42"/>
  <c r="H37"/>
  <c r="F37"/>
  <c r="H36"/>
  <c r="F36"/>
  <c r="D35"/>
  <c r="H35" s="1"/>
  <c r="H30"/>
  <c r="H31" s="1"/>
  <c r="F30"/>
  <c r="H16"/>
  <c r="F16"/>
  <c r="H15"/>
  <c r="F15"/>
  <c r="H14"/>
  <c r="F14"/>
  <c r="H8"/>
  <c r="F8"/>
  <c r="H7"/>
  <c r="F7"/>
  <c r="H6"/>
  <c r="F6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F41"/>
  <c r="F116" s="1"/>
  <c r="G44"/>
  <c r="G46"/>
  <c r="G48"/>
  <c r="G50"/>
  <c r="G52"/>
  <c r="F44" i="50"/>
  <c r="F45" s="1"/>
  <c r="I1" i="34"/>
  <c r="F12" i="50"/>
  <c r="F13" s="1"/>
  <c r="F14" s="1"/>
  <c r="F15" s="1"/>
  <c r="I13" i="49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F37"/>
  <c r="F44"/>
  <c r="G44" s="1"/>
  <c r="F45"/>
  <c r="G45" s="1"/>
  <c r="F46"/>
  <c r="G46" s="1"/>
  <c r="F47"/>
  <c r="G47" s="1"/>
  <c r="F50"/>
  <c r="G50" s="1"/>
  <c r="F51"/>
  <c r="G51" s="1"/>
  <c r="F52"/>
  <c r="G52" s="1"/>
  <c r="F64"/>
  <c r="G64" s="1"/>
  <c r="I13" i="34"/>
  <c r="H17" i="64" l="1"/>
  <c r="F44"/>
  <c r="F54"/>
  <c r="F61"/>
  <c r="G177" i="49"/>
  <c r="H44" i="64"/>
  <c r="H54"/>
  <c r="I37"/>
  <c r="I53"/>
  <c r="I59"/>
  <c r="I37" i="49"/>
  <c r="I38" s="1"/>
  <c r="I39" s="1"/>
  <c r="I40" s="1"/>
  <c r="I41" s="1"/>
  <c r="I42" s="1"/>
  <c r="I43" s="1"/>
  <c r="I44" s="1"/>
  <c r="I45" s="1"/>
  <c r="I46" s="1"/>
  <c r="I47" s="1"/>
  <c r="H48" s="1"/>
  <c r="E46" i="50"/>
  <c r="F46" s="1"/>
  <c r="F47" s="1"/>
  <c r="F48" s="1"/>
  <c r="E16"/>
  <c r="F16" s="1"/>
  <c r="F17" s="1"/>
  <c r="F18" s="1"/>
  <c r="F19" s="1"/>
  <c r="F20" s="1"/>
  <c r="F21" s="1"/>
  <c r="H38" i="64"/>
  <c r="H71"/>
  <c r="H78"/>
  <c r="I36"/>
  <c r="I60"/>
  <c r="I70"/>
  <c r="I76"/>
  <c r="F177" i="49"/>
  <c r="I41" i="59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H9" i="64"/>
  <c r="F71"/>
  <c r="F78"/>
  <c r="E1" i="34"/>
  <c r="E26"/>
  <c r="G116" i="59"/>
  <c r="A14" i="34"/>
  <c r="A26"/>
  <c r="A28" a="1"/>
  <c r="A28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815"/>
  <c r="F12" i="73" s="1"/>
  <c r="I7" i="64"/>
  <c r="I15"/>
  <c r="I35"/>
  <c r="I42"/>
  <c r="I58"/>
  <c r="I61" s="1"/>
  <c r="I69"/>
  <c r="I52"/>
  <c r="I54" s="1"/>
  <c r="I75"/>
  <c r="I78" l="1"/>
  <c r="I38"/>
  <c r="H106" i="59"/>
  <c r="H116" s="1"/>
  <c r="I71" i="64"/>
  <c r="I48" i="49"/>
  <c r="I49" s="1"/>
  <c r="I50" s="1"/>
  <c r="I51" s="1"/>
  <c r="I52" s="1"/>
  <c r="I53" s="1"/>
  <c r="I54" s="1"/>
  <c r="I55" s="1"/>
  <c r="I56" s="1"/>
  <c r="I57" s="1"/>
  <c r="H58" s="1"/>
  <c r="I58" s="1"/>
  <c r="I59" s="1"/>
  <c r="I60" s="1"/>
  <c r="F13" i="7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823"/>
  <c r="I9" i="64"/>
  <c r="I44"/>
  <c r="I17"/>
  <c r="E22" i="50"/>
  <c r="F22" s="1"/>
  <c r="F23" s="1"/>
  <c r="F24" s="1"/>
  <c r="F25" s="1"/>
  <c r="E49"/>
  <c r="F49" s="1"/>
  <c r="F50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D118" i="59"/>
  <c r="I106" l="1"/>
  <c r="F130" i="73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H61" i="49"/>
  <c r="I61" s="1"/>
  <c r="I62" s="1"/>
  <c r="I63" s="1"/>
  <c r="I64" s="1"/>
  <c r="I65" s="1"/>
  <c r="E26" i="50"/>
  <c r="F26" s="1"/>
  <c r="F27" s="1"/>
  <c r="F28" s="1"/>
  <c r="E51"/>
  <c r="F51" s="1"/>
  <c r="F52" s="1"/>
  <c r="F53" s="1"/>
  <c r="F631" i="73" l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E54" i="50"/>
  <c r="F54" s="1"/>
  <c r="F55" s="1"/>
  <c r="E29"/>
  <c r="F29" s="1"/>
  <c r="F30" s="1"/>
  <c r="H66" i="49"/>
  <c r="I66" s="1"/>
  <c r="I67" s="1"/>
  <c r="I68" s="1"/>
  <c r="I69" s="1"/>
  <c r="F694" i="73" l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E31" i="50"/>
  <c r="F31" s="1"/>
  <c r="F32" s="1"/>
  <c r="E56"/>
  <c r="F56" s="1"/>
  <c r="F57" s="1"/>
  <c r="H70" i="49"/>
  <c r="I70" s="1"/>
  <c r="I71" s="1"/>
  <c r="I72" s="1"/>
  <c r="F760" i="73" l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E33" i="50"/>
  <c r="F33" s="1"/>
  <c r="F34" s="1"/>
  <c r="E58"/>
  <c r="F58" s="1"/>
  <c r="F59" s="1"/>
  <c r="F60" s="1"/>
  <c r="F61" s="1"/>
  <c r="F62" s="1"/>
  <c r="H73" i="49"/>
  <c r="I73" s="1"/>
  <c r="I74" s="1"/>
  <c r="F855" i="73" l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336" s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F1813" s="1"/>
  <c r="F1814" s="1"/>
  <c r="F1815" s="1"/>
  <c r="F1816" s="1"/>
  <c r="F1817" s="1"/>
  <c r="F1818" s="1"/>
  <c r="F1819" s="1"/>
  <c r="F1820" s="1"/>
  <c r="E35" i="50"/>
  <c r="F35" s="1"/>
  <c r="F36" s="1"/>
  <c r="C24" i="34"/>
  <c r="H75" i="49"/>
  <c r="I75" s="1"/>
  <c r="I76" s="1"/>
  <c r="E63" i="50"/>
  <c r="F63" s="1"/>
  <c r="F64" s="1"/>
  <c r="F65" s="1"/>
  <c r="E66" l="1"/>
  <c r="F66" s="1"/>
  <c r="F67" s="1"/>
  <c r="H77" i="49"/>
  <c r="I77" s="1"/>
  <c r="I78" s="1"/>
  <c r="E37" i="50"/>
  <c r="F37" s="1"/>
  <c r="F38" s="1"/>
  <c r="F39" s="1"/>
  <c r="E40" l="1"/>
  <c r="F40" s="1"/>
  <c r="F41" s="1"/>
  <c r="E68"/>
  <c r="F68" s="1"/>
  <c r="F69" s="1"/>
  <c r="F70" s="1"/>
  <c r="H79" i="49"/>
  <c r="I79" s="1"/>
  <c r="I80" s="1"/>
  <c r="I81" s="1"/>
  <c r="I82" s="1"/>
  <c r="I83" s="1"/>
  <c r="I84" s="1"/>
  <c r="I85" s="1"/>
  <c r="I86" s="1"/>
  <c r="I87" s="1"/>
  <c r="I88" s="1"/>
  <c r="C38" i="34"/>
  <c r="E71" i="50" l="1"/>
  <c r="F71" s="1"/>
  <c r="F72" s="1"/>
  <c r="F73" s="1"/>
  <c r="E42"/>
  <c r="F42" s="1"/>
  <c r="F43" s="1"/>
  <c r="E44" s="1"/>
  <c r="H89" i="49"/>
  <c r="I89" s="1"/>
  <c r="I90" s="1"/>
  <c r="I91" s="1"/>
  <c r="A38" i="34" a="1"/>
  <c r="A38" s="1"/>
  <c r="H92" i="49" l="1"/>
  <c r="I92" s="1"/>
  <c r="I93" s="1"/>
  <c r="H94" s="1"/>
  <c r="E74" i="50"/>
  <c r="F74" s="1"/>
  <c r="F75" s="1"/>
  <c r="F76" s="1"/>
  <c r="G31" i="34"/>
  <c r="C39"/>
  <c r="E77" i="50" l="1"/>
  <c r="F77" s="1"/>
  <c r="F78" s="1"/>
  <c r="F79" s="1"/>
  <c r="I94" i="49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E31" i="34" a="1"/>
  <c r="E31" s="1"/>
  <c r="G47"/>
  <c r="A39" a="1"/>
  <c r="A39" s="1"/>
  <c r="H128" i="49" l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E80" i="50"/>
  <c r="F80" s="1"/>
  <c r="F81" s="1"/>
  <c r="F82" s="1"/>
  <c r="E83" s="1"/>
  <c r="F83" s="1"/>
  <c r="F84" s="1"/>
  <c r="F85" s="1"/>
  <c r="E86" s="1"/>
  <c r="F86" s="1"/>
  <c r="F87" s="1"/>
  <c r="C40" i="34"/>
  <c r="H177" i="49" l="1"/>
  <c r="E88" i="50"/>
  <c r="F88" s="1"/>
  <c r="F89" s="1"/>
  <c r="F90" s="1"/>
  <c r="E91" s="1"/>
  <c r="A40" i="34" a="1"/>
  <c r="A40" s="1"/>
  <c r="I177" i="49" l="1"/>
  <c r="F91" i="50"/>
  <c r="C41" i="34"/>
  <c r="F92" i="50" l="1"/>
  <c r="F93" s="1"/>
  <c r="E94" s="1"/>
  <c r="F94" s="1"/>
  <c r="F95" s="1"/>
  <c r="F96" s="1"/>
  <c r="F97" s="1"/>
  <c r="F98" s="1"/>
  <c r="F99" s="1"/>
  <c r="F100" s="1"/>
  <c r="A41" i="34" a="1"/>
  <c r="A41" s="1"/>
  <c r="A43" a="1"/>
  <c r="A43" s="1"/>
  <c r="A45" a="1"/>
  <c r="A45" s="1"/>
  <c r="A42" a="1"/>
  <c r="A42" s="1"/>
  <c r="A44" a="1"/>
  <c r="A44" s="1"/>
  <c r="C47"/>
  <c r="E101" i="50" l="1"/>
  <c r="F101" s="1"/>
  <c r="F102" s="1"/>
  <c r="F103" s="1"/>
  <c r="F104" s="1"/>
  <c r="E105" l="1"/>
  <c r="F105" s="1"/>
  <c r="F106" s="1"/>
  <c r="F107" s="1"/>
  <c r="E108" l="1"/>
  <c r="F108" s="1"/>
  <c r="F109" s="1"/>
  <c r="F110" s="1"/>
  <c r="E111" l="1"/>
  <c r="F111" s="1"/>
  <c r="F112" s="1"/>
  <c r="F113" s="1"/>
  <c r="F114" s="1"/>
  <c r="F115" s="1"/>
  <c r="E116" l="1"/>
  <c r="F116" s="1"/>
  <c r="F117" s="1"/>
  <c r="F118" s="1"/>
  <c r="F119" s="1"/>
  <c r="E120" l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E164" l="1"/>
  <c r="F164" s="1"/>
  <c r="G12" i="34" s="1"/>
</calcChain>
</file>

<file path=xl/sharedStrings.xml><?xml version="1.0" encoding="utf-8"?>
<sst xmlns="http://schemas.openxmlformats.org/spreadsheetml/2006/main" count="7966" uniqueCount="2295">
  <si>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</si>
  <si>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</si>
  <si>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</si>
  <si>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</si>
  <si>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</si>
  <si>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</si>
  <si>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</si>
  <si>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</si>
  <si>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</si>
  <si>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</si>
  <si>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</si>
  <si>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</si>
  <si>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</si>
  <si>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</si>
  <si>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</si>
  <si>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</si>
  <si>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</si>
  <si>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</si>
  <si>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</si>
  <si>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</si>
  <si>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</si>
  <si>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</si>
  <si>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</si>
  <si>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</si>
  <si>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</si>
  <si>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</si>
  <si>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</si>
  <si>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</si>
  <si>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</si>
  <si>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</si>
  <si>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</si>
  <si>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</si>
  <si>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</si>
  <si>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</si>
  <si>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</si>
  <si>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</si>
  <si>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</si>
  <si>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</si>
  <si>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</si>
  <si>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</si>
  <si>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</si>
  <si>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</si>
  <si>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</si>
  <si>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</si>
  <si>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</si>
  <si>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</si>
  <si>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</si>
  <si>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</si>
  <si>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</si>
  <si>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</si>
  <si>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</si>
  <si>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</si>
  <si>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</si>
  <si>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</si>
  <si>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</si>
  <si>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</si>
  <si>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</si>
  <si>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</si>
  <si>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</si>
  <si>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</si>
  <si>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</si>
  <si>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</si>
  <si>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</si>
  <si>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</si>
  <si>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</si>
  <si>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</si>
  <si>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</si>
  <si>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</si>
  <si>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</si>
  <si>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</si>
  <si>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</si>
  <si>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</si>
  <si>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</si>
  <si>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</si>
  <si>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</si>
  <si>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</si>
  <si>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</si>
  <si>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</si>
  <si>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</si>
  <si>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</si>
  <si>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</si>
  <si>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</si>
  <si>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</si>
  <si>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</si>
  <si>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</si>
  <si>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</si>
  <si>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</si>
  <si>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</si>
  <si>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</si>
  <si>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</si>
  <si>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</si>
  <si>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</si>
  <si>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</si>
  <si>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</si>
  <si>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</si>
  <si>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</si>
  <si>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</si>
  <si>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</si>
  <si>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</si>
  <si>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</si>
  <si>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</si>
  <si>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</si>
  <si>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</si>
  <si>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</si>
  <si>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</si>
  <si>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</si>
  <si>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</si>
  <si>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</si>
  <si>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</si>
  <si>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</si>
  <si>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</si>
  <si>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</si>
  <si>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</si>
  <si>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</si>
  <si>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</si>
  <si>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</si>
  <si>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</si>
  <si>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</si>
  <si>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</si>
  <si>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</si>
  <si>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</si>
  <si>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</si>
  <si>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</si>
  <si>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</si>
  <si>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</si>
  <si>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</si>
  <si>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</si>
  <si>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</si>
  <si>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</si>
  <si>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</si>
  <si>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</si>
  <si>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</si>
  <si>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</si>
  <si>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</si>
  <si>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</si>
  <si>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</si>
  <si>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</si>
  <si>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</si>
  <si>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</si>
  <si>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</si>
  <si>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</si>
  <si>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</si>
  <si>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</si>
  <si>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</si>
  <si>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</si>
  <si>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</si>
  <si>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</si>
  <si>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</si>
  <si>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</si>
  <si>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</si>
  <si>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</si>
  <si>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</si>
  <si>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</si>
  <si>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</si>
  <si>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</si>
  <si>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</si>
  <si>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</si>
  <si>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</si>
  <si>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</si>
  <si>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</si>
  <si>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</si>
  <si>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</si>
  <si>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</si>
  <si>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</si>
  <si>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</si>
  <si>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</si>
  <si>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</si>
  <si>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</si>
  <si>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</si>
  <si>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</si>
  <si>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</si>
  <si>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</si>
  <si>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</si>
  <si>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</si>
  <si>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</si>
  <si>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</si>
  <si>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</si>
  <si>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</si>
  <si>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</si>
  <si>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</si>
  <si>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</si>
  <si>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</si>
  <si>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</si>
  <si>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</si>
  <si>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</si>
  <si>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</si>
  <si>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</si>
  <si>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</si>
  <si>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</si>
  <si>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</si>
  <si>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</si>
  <si>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</si>
  <si>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</si>
  <si>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</si>
  <si>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</si>
  <si>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</si>
  <si>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</si>
  <si>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</si>
  <si>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</si>
  <si>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</si>
  <si>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</si>
  <si>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</si>
  <si>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</si>
  <si>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</si>
  <si>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</si>
  <si>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</si>
  <si>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</si>
  <si>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</si>
  <si>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</si>
  <si>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</si>
  <si>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</si>
  <si>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</si>
  <si>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</si>
  <si>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</si>
  <si>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</si>
  <si>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</si>
  <si>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</si>
  <si>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</si>
  <si>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</si>
  <si>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</si>
  <si>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</si>
  <si>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</si>
  <si>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</si>
  <si>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</si>
  <si>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</si>
  <si>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</si>
  <si>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</si>
  <si>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</si>
  <si>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</si>
  <si>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</si>
  <si>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</si>
  <si>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</si>
  <si>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</si>
  <si>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</si>
  <si>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</si>
  <si>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</si>
  <si>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</si>
  <si>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</si>
  <si>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</si>
  <si>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</si>
  <si>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</si>
  <si>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</si>
  <si>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</si>
  <si>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</si>
  <si>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</si>
  <si>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</si>
  <si>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</si>
  <si>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</si>
  <si>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</si>
  <si>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</si>
  <si>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</si>
  <si>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</si>
  <si>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</si>
  <si>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</si>
  <si>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</si>
  <si>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</si>
  <si>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</si>
  <si>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</si>
  <si>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</si>
  <si>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</si>
  <si>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</si>
  <si>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</si>
  <si>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</si>
  <si>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</si>
  <si>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</si>
  <si>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</si>
  <si>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</si>
  <si>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</si>
  <si>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</si>
  <si>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</si>
  <si>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</si>
  <si>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</si>
  <si>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</si>
  <si>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</si>
  <si>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</si>
  <si>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</si>
  <si>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</si>
  <si>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</si>
  <si>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</si>
  <si>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</si>
  <si>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</si>
  <si>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</si>
  <si>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</si>
  <si>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</si>
  <si>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</si>
  <si>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</si>
  <si>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</si>
  <si>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</si>
  <si>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</si>
  <si>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</si>
  <si>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</si>
  <si>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</si>
  <si>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</si>
  <si>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</si>
  <si>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</si>
  <si>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</si>
  <si>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</si>
  <si>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</si>
  <si>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</si>
  <si>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</si>
  <si>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</si>
  <si>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</si>
  <si>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</si>
  <si>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</si>
  <si>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</si>
  <si>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</si>
  <si>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</si>
  <si>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</si>
  <si>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</si>
  <si>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</si>
  <si>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</si>
  <si>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</si>
  <si>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</si>
  <si>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</si>
  <si>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</si>
  <si>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</si>
  <si>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</si>
  <si>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</si>
  <si>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</si>
  <si>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</si>
  <si>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</si>
  <si>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</si>
  <si>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</si>
  <si>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</si>
  <si>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</si>
  <si>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</si>
  <si>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</si>
  <si>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</si>
  <si>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</si>
  <si>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</si>
  <si>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</si>
  <si>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</si>
  <si>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</si>
  <si>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</si>
  <si>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</si>
  <si>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</si>
  <si>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</si>
  <si>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</si>
  <si>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</si>
  <si>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</si>
  <si>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</si>
  <si>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</si>
  <si>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</si>
  <si>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</si>
  <si>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</si>
  <si>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</si>
  <si>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</si>
  <si>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</si>
  <si>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</si>
  <si>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</si>
  <si>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</si>
  <si>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</si>
  <si>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</si>
  <si>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</si>
  <si>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</si>
  <si>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</si>
  <si>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</si>
  <si>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</si>
  <si>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</si>
  <si>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</si>
  <si>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</si>
  <si>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</si>
  <si>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</si>
  <si>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</si>
  <si>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</si>
  <si>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</si>
  <si>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</si>
  <si>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</si>
  <si>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</si>
  <si>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</si>
  <si>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</si>
  <si>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</si>
  <si>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</si>
  <si>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</si>
  <si>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</si>
  <si>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</si>
  <si>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</si>
  <si>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</si>
  <si>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</si>
  <si>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</si>
  <si>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</si>
  <si>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</si>
  <si>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</si>
  <si>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</si>
  <si>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</si>
  <si>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</si>
  <si>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</si>
  <si>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</si>
  <si>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</si>
  <si>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</si>
  <si>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</si>
  <si>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</si>
  <si>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</si>
  <si>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</si>
  <si>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</si>
  <si>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</si>
  <si>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</si>
  <si>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</si>
  <si>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</si>
  <si>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</si>
  <si>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</si>
  <si>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</si>
  <si>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</si>
  <si>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</si>
  <si>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</si>
  <si>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</si>
  <si>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</si>
  <si>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</si>
  <si>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</si>
  <si>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</si>
  <si>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</si>
  <si>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</si>
  <si>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</si>
  <si>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</si>
  <si>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</si>
  <si>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</si>
  <si>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</si>
  <si>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</si>
  <si>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</si>
  <si>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</si>
  <si>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</si>
  <si>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</si>
  <si>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</si>
  <si>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</si>
  <si>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</si>
  <si>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</si>
  <si>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</si>
  <si>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</si>
  <si>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</si>
  <si>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</si>
  <si>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</si>
  <si>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</si>
  <si>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</si>
  <si>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</si>
  <si>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</si>
  <si>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</si>
  <si>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</si>
  <si>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</si>
  <si>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</si>
  <si>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</si>
  <si>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</si>
  <si>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</si>
  <si>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</si>
  <si>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</si>
  <si>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</si>
  <si>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</si>
  <si>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</si>
  <si>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</si>
  <si>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</si>
  <si>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</si>
  <si>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</si>
  <si>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</si>
  <si>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</si>
  <si>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</si>
  <si>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</si>
  <si>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</si>
  <si>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</si>
  <si>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</si>
  <si>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</si>
  <si>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</si>
  <si>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</si>
  <si>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</si>
  <si>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</si>
  <si>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</si>
  <si>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</si>
  <si>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</si>
  <si>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</si>
  <si>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</si>
  <si>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</si>
  <si>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</si>
  <si>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</si>
  <si>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</si>
  <si>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</si>
  <si>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</si>
  <si>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</si>
  <si>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</si>
  <si>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</si>
  <si>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</si>
  <si>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</si>
  <si>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</si>
  <si>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</si>
  <si>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</si>
  <si>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</si>
  <si>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</si>
  <si>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</si>
  <si>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</si>
  <si>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</si>
  <si>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</si>
  <si>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</si>
  <si>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</si>
  <si>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</si>
  <si>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</si>
  <si>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</si>
  <si>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</si>
  <si>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</si>
  <si>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</si>
  <si>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</si>
  <si>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</si>
  <si>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</si>
  <si>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</si>
  <si>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</si>
  <si>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</si>
  <si>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</si>
  <si>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</si>
  <si>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</si>
  <si>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</si>
  <si>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</si>
  <si>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</si>
  <si>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</si>
  <si>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</si>
  <si>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</si>
  <si>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</si>
  <si>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</si>
  <si>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</si>
  <si>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</si>
  <si>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</si>
  <si>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</si>
  <si>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</si>
  <si>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</si>
  <si>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</si>
  <si>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</si>
  <si>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</si>
  <si>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</si>
  <si>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</si>
  <si>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</si>
  <si>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</si>
  <si>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</si>
  <si>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</si>
  <si>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</si>
  <si>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</si>
  <si>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</si>
  <si>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</si>
  <si>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</si>
  <si>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</si>
  <si>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</si>
  <si>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</si>
  <si>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</si>
  <si>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</si>
  <si>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</si>
  <si>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</si>
  <si>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</si>
  <si>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</si>
  <si>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</si>
  <si>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</si>
  <si>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</si>
  <si>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</si>
  <si>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</si>
  <si>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</si>
  <si>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</si>
  <si>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</si>
  <si>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</si>
  <si>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</si>
  <si>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</si>
  <si>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</si>
  <si>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</si>
  <si>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</si>
  <si>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</si>
  <si>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</si>
  <si>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</si>
  <si>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</si>
  <si>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</si>
  <si>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</si>
  <si>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</si>
  <si>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</si>
  <si>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</si>
  <si>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</si>
  <si>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</si>
  <si>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</si>
  <si>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</si>
  <si>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</si>
  <si>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</si>
  <si>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</si>
  <si>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</si>
  <si>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</si>
  <si>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</si>
  <si>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</si>
  <si>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</si>
  <si>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</si>
  <si>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</si>
  <si>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</si>
  <si>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</si>
  <si>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</si>
  <si>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</si>
  <si>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</si>
  <si>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</si>
  <si>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</si>
  <si>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</si>
  <si>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</si>
  <si>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</si>
  <si>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</si>
  <si>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</si>
  <si>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</si>
  <si>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</si>
  <si>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</si>
  <si>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</si>
  <si>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</si>
  <si>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</si>
  <si>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</si>
  <si>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</si>
  <si>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</si>
  <si>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</si>
  <si>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</si>
  <si>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</si>
  <si>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</si>
  <si>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</si>
  <si>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</si>
  <si>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</si>
  <si>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</si>
  <si>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</si>
  <si>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</si>
  <si>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</si>
  <si>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</si>
  <si>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</si>
  <si>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</si>
  <si>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</si>
  <si>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</si>
  <si>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</si>
  <si>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</si>
  <si>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</si>
  <si>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</si>
  <si>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</si>
  <si>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</si>
  <si>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</si>
  <si>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</si>
  <si>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</si>
  <si>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</si>
  <si>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</si>
  <si>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</si>
  <si>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</si>
  <si>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</si>
  <si>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</si>
  <si>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</si>
  <si>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</si>
  <si>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</si>
  <si>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</si>
  <si>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</si>
  <si>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</si>
  <si>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</si>
  <si>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</si>
  <si>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</si>
  <si>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</si>
  <si>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</si>
  <si>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</si>
  <si>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</si>
  <si>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</si>
  <si>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</si>
  <si>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</si>
  <si>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</si>
  <si>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</si>
  <si>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</si>
  <si>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</si>
  <si>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</si>
  <si>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</si>
  <si>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</si>
  <si>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</si>
  <si>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</si>
  <si>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</si>
  <si>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</si>
  <si>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</si>
  <si>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</si>
  <si>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</si>
  <si>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</si>
  <si>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</si>
  <si>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</si>
  <si>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</si>
  <si>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</si>
  <si>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</si>
  <si>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</si>
  <si>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</si>
  <si>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</si>
  <si>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</si>
  <si>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</si>
  <si>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</si>
  <si>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</si>
  <si>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</si>
  <si>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</si>
  <si>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</si>
  <si>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</si>
  <si>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</si>
  <si>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</si>
  <si>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</si>
  <si>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</si>
  <si>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</si>
  <si>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</si>
  <si>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</si>
  <si>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</si>
  <si>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</si>
  <si>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</si>
  <si>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</si>
  <si>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</si>
  <si>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</si>
  <si>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</si>
  <si>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</si>
  <si>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</si>
  <si>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</si>
  <si>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</si>
  <si>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</si>
  <si>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</si>
  <si>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</si>
  <si>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</si>
  <si>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</si>
  <si>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</si>
  <si>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</si>
  <si>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</si>
  <si>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</si>
  <si>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</si>
  <si>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</si>
  <si>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</si>
  <si>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</si>
  <si>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</si>
  <si>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</si>
  <si>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</si>
  <si>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</si>
  <si>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</si>
  <si>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</si>
  <si>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</si>
  <si>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</si>
  <si>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</si>
  <si>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</si>
  <si>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</si>
  <si>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</si>
  <si>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</si>
  <si>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</si>
  <si>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</si>
  <si>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</si>
  <si>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</si>
  <si>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</si>
  <si>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</si>
  <si>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</si>
  <si>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</si>
  <si>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</si>
  <si>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</si>
  <si>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</si>
  <si>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</si>
  <si>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</si>
  <si>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</si>
  <si>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</si>
  <si>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</si>
  <si>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</si>
  <si>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</si>
  <si>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</si>
  <si>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</si>
  <si>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</si>
  <si>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</si>
  <si>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</si>
  <si>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</si>
  <si>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</si>
  <si>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</si>
  <si>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</si>
  <si>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</si>
  <si>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</si>
  <si>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</si>
  <si>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</si>
  <si>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</si>
  <si>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</si>
  <si>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</si>
  <si>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</si>
  <si>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</si>
  <si>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</si>
  <si>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</si>
  <si>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</si>
  <si>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</si>
  <si>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</si>
  <si>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</si>
  <si>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</si>
  <si>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</si>
  <si>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</si>
  <si>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</si>
  <si>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</si>
  <si>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</si>
  <si>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</si>
  <si>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</si>
  <si>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</si>
  <si>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</si>
  <si>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</si>
  <si>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</si>
  <si>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</si>
  <si>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</si>
  <si>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</si>
  <si>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</si>
  <si>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</si>
  <si>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</si>
  <si>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</si>
  <si>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</si>
  <si>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</si>
  <si>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</si>
  <si>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</si>
  <si>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</si>
  <si>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</si>
  <si>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</si>
  <si>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</si>
  <si>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</si>
  <si>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</si>
  <si>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</si>
  <si>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</si>
  <si>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</si>
  <si>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</si>
  <si>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</si>
  <si>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</si>
  <si>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</si>
  <si>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</si>
  <si>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</si>
  <si>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</si>
  <si>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</si>
  <si>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</si>
  <si>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</si>
  <si>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</si>
  <si>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</si>
  <si>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</si>
  <si>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</si>
  <si>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</si>
  <si>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</si>
  <si>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</si>
  <si>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</si>
  <si>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</si>
  <si>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</si>
  <si>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</si>
  <si>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</si>
  <si>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</si>
  <si>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</si>
  <si>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</si>
  <si>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</si>
  <si>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</si>
  <si>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</si>
  <si>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</si>
  <si>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</si>
  <si>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</si>
  <si>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</si>
  <si>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</si>
  <si>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</si>
  <si>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</si>
  <si>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</si>
  <si>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</si>
  <si>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</si>
  <si>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</si>
  <si>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</si>
  <si>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</si>
  <si>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</si>
  <si>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</si>
  <si>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</si>
  <si>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</si>
  <si>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</si>
  <si>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</si>
  <si>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</si>
  <si>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</si>
  <si>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</si>
  <si>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</si>
  <si>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</si>
  <si>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</si>
  <si>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</si>
  <si>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</si>
  <si>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</si>
  <si>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</si>
  <si>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</si>
  <si>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</si>
  <si>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</si>
  <si>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</si>
  <si>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</si>
  <si>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</si>
  <si>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</si>
  <si>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</si>
  <si>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</si>
  <si>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</si>
  <si>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</si>
  <si>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</si>
  <si>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</si>
  <si>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</si>
  <si>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</si>
  <si>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</si>
  <si>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</si>
  <si>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</si>
  <si>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</si>
  <si>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</si>
  <si>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</si>
  <si>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</si>
  <si>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</si>
  <si>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</si>
  <si>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</si>
  <si>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</si>
  <si>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</si>
  <si>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</si>
  <si>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</si>
  <si>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</si>
  <si>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</si>
  <si>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</si>
  <si>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</si>
  <si>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</si>
  <si>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</si>
  <si>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</si>
  <si>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</si>
  <si>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</si>
  <si>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</si>
  <si>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</si>
  <si>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</si>
  <si>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</si>
  <si>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</si>
  <si>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</si>
  <si>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</si>
  <si>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</si>
  <si>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</si>
  <si>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</si>
  <si>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</si>
  <si>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</si>
  <si>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</si>
  <si>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</si>
  <si>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</si>
  <si>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</si>
  <si>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</si>
  <si>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</si>
  <si>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</si>
  <si>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</si>
  <si>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</si>
  <si>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</si>
  <si>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</si>
  <si>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</si>
  <si>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</si>
  <si>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</si>
  <si>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</si>
  <si>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</si>
  <si>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</si>
  <si>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</si>
  <si>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</si>
  <si>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</si>
  <si>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</si>
  <si>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</si>
  <si>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</si>
  <si>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</si>
  <si>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</si>
  <si>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</si>
  <si>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</si>
  <si>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</si>
  <si>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</si>
  <si>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</si>
  <si>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</si>
  <si>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</si>
  <si>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</si>
  <si>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</si>
  <si>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</si>
  <si>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</si>
  <si>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</si>
  <si>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</si>
  <si>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</si>
  <si>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</si>
  <si>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</si>
  <si>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</si>
  <si>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</si>
  <si>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</si>
  <si>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</si>
  <si>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</si>
  <si>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</si>
  <si>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</si>
  <si>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</si>
  <si>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</si>
  <si>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</si>
  <si>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</si>
  <si>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</si>
  <si>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</si>
  <si>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</si>
  <si>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</si>
  <si>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</si>
  <si>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</si>
  <si>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</si>
  <si>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</si>
  <si>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</si>
  <si>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</si>
  <si>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</si>
  <si>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</si>
  <si>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</si>
  <si>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</si>
  <si>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</si>
  <si>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</si>
  <si>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</si>
  <si>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</si>
  <si>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</si>
  <si>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</si>
  <si>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</si>
  <si>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</si>
  <si>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</si>
  <si>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</si>
  <si>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</si>
  <si>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</si>
  <si>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</si>
  <si>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</si>
  <si>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</si>
  <si>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</si>
  <si>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</si>
  <si>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</si>
  <si>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</si>
  <si>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</si>
  <si>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</si>
  <si>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</si>
  <si>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</si>
  <si>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</si>
  <si>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</si>
  <si>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</si>
  <si>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</si>
  <si>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</si>
  <si>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</si>
  <si>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</si>
  <si>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</si>
  <si>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</si>
  <si>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</si>
  <si>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</si>
  <si>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</si>
  <si>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</si>
  <si>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</si>
  <si>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</si>
  <si>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</si>
  <si>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</si>
  <si>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</si>
  <si>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</si>
  <si>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</si>
  <si>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</si>
  <si>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</si>
  <si>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</si>
  <si>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</si>
  <si>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</si>
  <si>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</si>
  <si>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</si>
  <si>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</si>
  <si>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</si>
  <si>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</si>
  <si>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</si>
  <si>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</si>
  <si>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</si>
  <si>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</si>
  <si>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</si>
  <si>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</si>
  <si>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</si>
  <si>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</si>
  <si>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</si>
  <si>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</si>
  <si>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</si>
  <si>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</si>
  <si>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</si>
  <si>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</si>
  <si>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</si>
  <si>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</si>
  <si>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</si>
  <si>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</si>
  <si>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</si>
  <si>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</si>
  <si>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</si>
  <si>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</si>
  <si>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</si>
  <si>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</si>
  <si>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</si>
  <si>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</si>
  <si>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</si>
  <si>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</si>
  <si>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</si>
  <si>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</si>
  <si>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</si>
  <si>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</si>
  <si>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</si>
  <si>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</si>
  <si>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</si>
  <si>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</si>
  <si>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</si>
  <si>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</si>
  <si>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</si>
  <si>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</si>
  <si>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</si>
  <si>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</si>
  <si>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</si>
  <si>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</si>
  <si>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</si>
  <si>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</si>
  <si>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</si>
  <si>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</si>
  <si>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</si>
  <si>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</si>
  <si>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</si>
  <si>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</si>
  <si>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</si>
  <si>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</si>
  <si>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</si>
  <si>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</si>
  <si>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</si>
  <si>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</si>
  <si>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</si>
  <si>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</si>
  <si>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</si>
  <si>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</si>
  <si>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</si>
  <si>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</si>
  <si>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</si>
  <si>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</si>
  <si>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</si>
  <si>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</si>
  <si>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</si>
  <si>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</si>
  <si>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</si>
  <si>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</si>
  <si>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</si>
  <si>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</si>
  <si>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</si>
  <si>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</si>
  <si>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</si>
  <si>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</si>
  <si>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</si>
  <si>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</si>
  <si>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</si>
  <si>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</si>
  <si>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</si>
  <si>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</si>
  <si>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</si>
  <si>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</si>
  <si>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</si>
  <si>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</si>
  <si>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</si>
  <si>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</si>
  <si>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</si>
  <si>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</si>
  <si>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</si>
  <si>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</si>
  <si>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</si>
  <si>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</si>
  <si>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</si>
  <si>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</si>
  <si>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</si>
  <si>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</si>
  <si>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</si>
  <si>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</si>
  <si>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</si>
  <si>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</si>
  <si>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</si>
  <si>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</si>
  <si>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</si>
  <si>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</si>
  <si>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</si>
  <si>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</si>
  <si>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</si>
  <si>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</si>
  <si>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</si>
  <si>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</si>
  <si>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</si>
  <si>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</si>
  <si>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</si>
  <si>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</si>
  <si>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</si>
  <si>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</si>
  <si>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</si>
  <si>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</si>
  <si>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</si>
  <si>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</si>
  <si>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</si>
  <si>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</si>
  <si>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</si>
  <si>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</si>
  <si>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</si>
  <si>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</si>
  <si>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</si>
  <si>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</si>
  <si>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</si>
  <si>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</si>
  <si>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</si>
  <si>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</si>
  <si>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</si>
  <si>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</si>
  <si>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</si>
  <si>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</si>
  <si>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</si>
  <si>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</si>
  <si>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</si>
  <si>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</si>
  <si>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</si>
  <si>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</si>
  <si>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</si>
  <si>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</si>
  <si>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</si>
  <si>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</si>
  <si>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</si>
  <si>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</si>
  <si>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</si>
  <si>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</si>
  <si>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</si>
  <si>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</si>
  <si>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</si>
  <si>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</si>
  <si>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</si>
  <si>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</si>
  <si>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</si>
  <si>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</si>
  <si>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</si>
  <si>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</si>
  <si>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</si>
  <si>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</si>
  <si>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</si>
  <si>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</si>
  <si>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</si>
  <si>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</si>
  <si>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</si>
  <si>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</si>
  <si>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</si>
  <si>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</si>
  <si>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</si>
  <si>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</si>
  <si>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</si>
  <si>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</si>
  <si>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</si>
  <si>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</si>
  <si>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</si>
  <si>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</si>
  <si>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</si>
  <si>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</si>
  <si>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</si>
  <si>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</si>
  <si>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</si>
  <si>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</si>
  <si>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</si>
  <si>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</si>
  <si>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</si>
  <si>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</si>
  <si>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</si>
  <si>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</si>
  <si>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</si>
  <si>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</si>
  <si>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</si>
  <si>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</si>
  <si>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</si>
  <si>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</si>
  <si>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</si>
  <si>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</si>
  <si>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</si>
  <si>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</si>
  <si>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</si>
  <si>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</si>
  <si>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</si>
  <si>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</si>
  <si>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</si>
  <si>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</si>
  <si>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</si>
  <si>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</si>
  <si>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</si>
  <si>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</si>
  <si>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</si>
  <si>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</si>
  <si>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</si>
  <si>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</si>
  <si>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</si>
  <si>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</si>
  <si>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</si>
  <si>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</si>
  <si>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</si>
  <si>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</si>
  <si>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</si>
  <si>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</si>
  <si>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</si>
  <si>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</si>
  <si>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</si>
  <si>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</si>
  <si>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</si>
  <si>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</si>
  <si>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</si>
  <si>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</si>
  <si>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</si>
  <si>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</si>
  <si>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</si>
  <si>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</si>
  <si>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</si>
  <si>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</si>
  <si>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</si>
  <si>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</si>
  <si>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</si>
  <si>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</si>
  <si>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</si>
  <si>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</si>
  <si>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</si>
  <si>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</si>
  <si>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</si>
  <si>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</si>
  <si>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</si>
  <si>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</si>
  <si>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</si>
  <si>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</si>
  <si>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</si>
  <si>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</si>
  <si>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</si>
  <si>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</si>
  <si>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</si>
  <si>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</si>
  <si>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</si>
  <si>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</si>
  <si>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</si>
  <si>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</si>
  <si>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</si>
  <si>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</si>
  <si>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</si>
  <si>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</si>
  <si>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</si>
  <si>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</si>
  <si>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</si>
  <si>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</si>
  <si>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</si>
  <si>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</si>
  <si>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</si>
  <si>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</si>
  <si>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</si>
  <si>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</si>
  <si>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</si>
  <si>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</si>
  <si>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</si>
  <si>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</si>
  <si>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</si>
  <si>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</si>
  <si>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</si>
  <si>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</si>
  <si>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</si>
  <si>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</si>
  <si>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</si>
  <si>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</si>
  <si>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</si>
  <si>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</si>
  <si>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</si>
  <si>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</si>
  <si>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</si>
  <si>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</si>
  <si>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</si>
  <si>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</si>
  <si>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</si>
  <si>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</si>
  <si>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</si>
  <si>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</si>
  <si>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</si>
  <si>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</si>
  <si>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</si>
  <si>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</si>
  <si>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</si>
  <si>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</si>
  <si>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</si>
  <si>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</si>
  <si>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</si>
  <si>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</si>
  <si>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</si>
  <si>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</si>
  <si>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</si>
  <si>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</si>
  <si>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</si>
  <si>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</si>
  <si>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</si>
  <si>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</si>
  <si>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</si>
  <si>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</si>
  <si>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</si>
  <si>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</si>
  <si>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</si>
  <si>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</si>
  <si>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</si>
  <si>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</si>
  <si>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</si>
  <si>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</si>
  <si>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</si>
  <si>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</si>
  <si>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</si>
  <si>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</si>
  <si>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</si>
  <si>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</si>
  <si>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</si>
  <si>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</si>
  <si>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</si>
  <si>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</si>
  <si>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</si>
  <si>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</si>
  <si>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</si>
  <si>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</si>
  <si>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</si>
  <si>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</si>
  <si>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</si>
  <si>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</si>
  <si>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</si>
  <si>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</si>
  <si>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</si>
  <si>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</si>
  <si>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</si>
  <si>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</si>
  <si>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</si>
  <si>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</si>
  <si>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</si>
  <si>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</si>
  <si>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</si>
  <si>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</si>
  <si>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</si>
  <si>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</si>
  <si>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</si>
  <si>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</si>
  <si>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</si>
  <si>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</si>
  <si>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</si>
  <si>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</si>
  <si>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</si>
  <si>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</si>
  <si>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</si>
  <si>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</si>
  <si>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</si>
  <si>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</si>
  <si>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</si>
  <si>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</si>
  <si>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</si>
  <si>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</si>
  <si>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</si>
  <si>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</si>
  <si>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</si>
  <si>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</si>
  <si>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</si>
  <si>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</si>
  <si>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</si>
  <si>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</si>
  <si>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</si>
  <si>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</si>
  <si>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</si>
  <si>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</si>
  <si>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</si>
  <si>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</si>
  <si>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</si>
  <si>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</si>
  <si>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</si>
  <si>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</si>
  <si>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</si>
  <si>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</si>
  <si>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</si>
  <si>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</si>
  <si>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</si>
  <si>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</si>
  <si>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</si>
  <si>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</si>
  <si>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</si>
  <si>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</si>
  <si>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</si>
  <si>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</si>
  <si>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</si>
  <si>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</si>
  <si>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</si>
  <si>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</si>
  <si>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</si>
  <si>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</si>
  <si>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</si>
  <si>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</si>
  <si>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</si>
  <si>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</si>
  <si>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</si>
  <si>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</si>
  <si>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</si>
  <si>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</si>
  <si>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</si>
  <si>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</si>
  <si>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</si>
  <si>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</si>
  <si>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</si>
  <si>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</si>
  <si>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</si>
  <si>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</si>
  <si>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</si>
  <si>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</si>
  <si>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</si>
  <si>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</si>
  <si>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</si>
  <si>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</si>
  <si>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</si>
  <si>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</si>
  <si>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</si>
  <si>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</si>
  <si>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</si>
  <si>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</si>
  <si>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</si>
  <si>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</si>
  <si>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</si>
  <si>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</si>
  <si>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</si>
  <si>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</si>
  <si>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</si>
  <si>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</si>
  <si>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</si>
  <si>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</si>
  <si>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</si>
  <si>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</si>
  <si>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</si>
  <si>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</si>
  <si>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</si>
  <si>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</si>
  <si>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</si>
  <si>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</si>
  <si>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</si>
  <si>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</si>
  <si>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</si>
  <si>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</si>
  <si>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</si>
  <si>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</si>
  <si>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</si>
  <si>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</si>
  <si>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</si>
  <si>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</si>
  <si>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</si>
  <si>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</si>
  <si>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</si>
  <si>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</si>
  <si>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</si>
  <si>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</si>
  <si>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</si>
  <si>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</si>
  <si>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</si>
  <si>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</si>
  <si>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</si>
  <si>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</si>
  <si>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</si>
  <si>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</si>
  <si>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</si>
  <si>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</si>
  <si>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</si>
  <si>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</si>
  <si>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</si>
  <si>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</si>
  <si>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</si>
  <si>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</si>
  <si>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</si>
  <si>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</si>
  <si>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</si>
  <si>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</si>
  <si>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</si>
  <si>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</si>
  <si>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</si>
  <si>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</si>
  <si>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</si>
  <si>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</si>
  <si>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</si>
  <si>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</si>
  <si>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</si>
  <si>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</si>
  <si>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</si>
  <si>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</si>
  <si>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</si>
  <si>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</si>
  <si>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</si>
  <si>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</si>
  <si>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</si>
  <si>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</si>
  <si>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</si>
  <si>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</si>
  <si>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</si>
  <si>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</si>
  <si>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</si>
  <si>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</si>
  <si>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</si>
  <si>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</si>
  <si>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</si>
  <si>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</si>
  <si>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</si>
  <si>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</si>
  <si>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</si>
  <si>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</si>
  <si>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</si>
  <si>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</si>
  <si>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</si>
  <si>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</si>
  <si>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</si>
  <si>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</si>
  <si>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</si>
  <si>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</si>
  <si>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</si>
  <si>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</si>
  <si>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</si>
  <si>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</si>
  <si>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</si>
  <si>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</si>
  <si>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</si>
  <si>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</si>
  <si>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</si>
  <si>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</si>
  <si>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</si>
  <si>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</si>
  <si>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</si>
  <si>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</si>
  <si>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</si>
  <si>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</si>
  <si>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</si>
  <si>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</si>
  <si>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</si>
  <si>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</si>
  <si>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</si>
  <si>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</si>
  <si>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</si>
  <si>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</si>
  <si>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</si>
  <si>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</si>
  <si>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</si>
  <si>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</si>
  <si>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</si>
  <si>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</si>
  <si>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</si>
  <si>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</si>
  <si>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</si>
  <si>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</si>
  <si>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</si>
  <si>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</si>
  <si>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</si>
  <si>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</si>
  <si>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</si>
  <si>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</si>
  <si>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</si>
  <si>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</si>
  <si>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</si>
  <si>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</si>
  <si>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</si>
  <si>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</si>
  <si>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</si>
  <si>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</si>
  <si>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</si>
  <si>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</si>
  <si>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</si>
  <si>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</si>
  <si>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</si>
  <si>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</si>
  <si>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</si>
  <si>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</si>
  <si>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</si>
  <si>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</si>
  <si>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</si>
  <si>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</si>
  <si>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</si>
  <si>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</si>
  <si>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</si>
  <si>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</si>
  <si>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</si>
  <si>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</si>
  <si>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</si>
  <si>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</si>
  <si>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</si>
  <si>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</si>
  <si>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</si>
  <si>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</si>
  <si>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</si>
  <si>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</si>
  <si>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</si>
  <si>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</si>
  <si>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</si>
  <si>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</si>
  <si>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</si>
  <si>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</si>
  <si>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</si>
  <si>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</si>
  <si>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</si>
  <si>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</si>
  <si>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</si>
  <si>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</si>
  <si>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</si>
  <si>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</si>
  <si>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</si>
  <si>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</si>
  <si>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</si>
  <si>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</si>
  <si>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</si>
  <si>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</si>
  <si>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</si>
  <si>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</si>
  <si>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</si>
  <si>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</si>
  <si>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</si>
  <si>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</si>
  <si>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</si>
  <si>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</si>
  <si>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</si>
  <si>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</si>
  <si>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</si>
  <si>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</si>
  <si>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</si>
  <si>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</si>
  <si>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</si>
  <si>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</si>
  <si>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</si>
  <si>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</si>
  <si>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</si>
  <si>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</si>
  <si>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</si>
  <si>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</si>
  <si>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</si>
  <si>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</si>
  <si>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</si>
  <si>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</si>
  <si>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</si>
  <si>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</si>
  <si>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</si>
  <si>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</si>
  <si>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</si>
  <si>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</si>
  <si>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</si>
  <si>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</si>
  <si>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</si>
  <si>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</si>
  <si>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</si>
  <si>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</si>
  <si>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</si>
  <si>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</si>
  <si>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</si>
  <si>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</si>
  <si>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</si>
  <si>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</si>
  <si>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</si>
  <si>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</si>
  <si>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</si>
  <si>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</si>
  <si>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</si>
  <si>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</si>
  <si>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</si>
  <si>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</si>
  <si>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</si>
  <si>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</si>
  <si>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</si>
  <si>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</si>
  <si>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</si>
  <si>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</si>
  <si>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</si>
  <si>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</si>
  <si>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</si>
  <si>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</si>
  <si>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</si>
  <si>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</si>
  <si>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</si>
  <si>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</si>
  <si>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</si>
  <si>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</si>
  <si>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</si>
  <si>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</si>
  <si>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</si>
  <si>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</si>
  <si>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</si>
  <si>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</si>
  <si>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</si>
  <si>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</si>
  <si>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</si>
  <si>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</si>
  <si>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</si>
  <si>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</si>
  <si>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</si>
  <si>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</si>
  <si>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</si>
  <si>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</si>
  <si>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</si>
  <si>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</si>
  <si>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</si>
  <si>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</si>
  <si>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</si>
  <si>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</si>
  <si>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</si>
  <si>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</si>
  <si>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</si>
  <si>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</si>
  <si>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</si>
  <si>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</si>
  <si>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</si>
  <si>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</si>
  <si>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</si>
  <si>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</si>
  <si>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</si>
  <si>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</si>
  <si>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</si>
  <si>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</si>
  <si>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</si>
  <si>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</si>
  <si>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</si>
  <si>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</si>
  <si>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</si>
  <si>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</si>
  <si>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</si>
  <si>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</si>
  <si>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</si>
  <si>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</si>
  <si>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</si>
  <si>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</si>
  <si>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</si>
  <si>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</si>
  <si>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</si>
  <si>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</si>
  <si>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</si>
  <si>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</si>
  <si>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</si>
  <si>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</si>
  <si>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</si>
  <si>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</si>
  <si>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</si>
  <si>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</si>
  <si>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</si>
  <si>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</si>
  <si>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</si>
  <si>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</si>
  <si>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</si>
  <si>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</si>
  <si>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</si>
  <si>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</si>
  <si>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</si>
  <si>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</si>
  <si>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</si>
  <si>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</si>
  <si>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</si>
  <si>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</si>
  <si>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</si>
  <si>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</si>
  <si>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</si>
  <si>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</si>
  <si>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</si>
  <si>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</si>
  <si>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</si>
  <si>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</si>
  <si>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</si>
  <si>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</si>
  <si>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</si>
  <si>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</si>
  <si>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</si>
  <si>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</si>
  <si>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</si>
  <si>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</si>
  <si>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</si>
  <si>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</si>
  <si>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</si>
  <si>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</si>
  <si>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</si>
  <si>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</si>
  <si>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</si>
  <si>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</si>
  <si>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</si>
  <si>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</si>
  <si>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</si>
  <si>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</si>
  <si>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</si>
  <si>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</si>
  <si>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</si>
  <si>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</si>
  <si>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</si>
  <si>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</si>
  <si>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</si>
  <si>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</si>
  <si>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</si>
  <si>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</si>
  <si>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</si>
  <si>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</si>
  <si>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</si>
  <si>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</si>
  <si>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</si>
  <si>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</si>
  <si>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</si>
  <si>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</si>
  <si>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</si>
  <si>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</si>
  <si>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</si>
  <si>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</si>
  <si>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</si>
  <si>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</si>
  <si>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</si>
  <si>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</si>
  <si>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</si>
  <si>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</si>
  <si>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</si>
  <si>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</si>
  <si>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</si>
  <si>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</si>
  <si>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</si>
  <si>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</si>
  <si>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</si>
  <si>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</si>
  <si>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</si>
  <si>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</si>
  <si>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</si>
  <si>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</si>
  <si>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</si>
  <si>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</si>
  <si>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</si>
  <si>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</si>
  <si>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</si>
  <si>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</si>
  <si>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</si>
  <si>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</si>
  <si>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</si>
  <si>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</si>
  <si>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</si>
  <si>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</si>
  <si>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</si>
  <si>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</si>
  <si>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</si>
  <si>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</si>
  <si>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</si>
  <si>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</si>
  <si>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</si>
  <si>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</si>
  <si>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</si>
  <si>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</si>
  <si>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</si>
  <si>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</si>
  <si>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</si>
  <si>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</si>
  <si>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</si>
  <si>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</si>
  <si>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</si>
  <si>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</si>
  <si>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</si>
  <si>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</si>
  <si>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</si>
  <si>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</si>
  <si>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</si>
  <si>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</si>
  <si>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</si>
  <si>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</si>
  <si>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</si>
  <si>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</si>
  <si>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</si>
  <si>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</si>
  <si>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</si>
  <si>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</si>
  <si>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</si>
  <si>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</si>
  <si>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</si>
  <si>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</si>
  <si>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</si>
  <si>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</si>
  <si>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</si>
  <si>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</si>
  <si>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</si>
  <si>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</si>
  <si>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</si>
  <si>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</si>
  <si>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</si>
  <si>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</si>
  <si>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</si>
  <si>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</si>
  <si>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</si>
  <si>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</si>
  <si>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</si>
  <si>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</si>
  <si>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</si>
  <si>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</si>
  <si>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</si>
  <si>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</si>
  <si>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</si>
  <si>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</si>
  <si>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</si>
  <si>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</si>
  <si>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</si>
  <si>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</si>
  <si>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</si>
  <si>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</si>
  <si>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</si>
  <si>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</si>
  <si>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</si>
  <si>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</si>
  <si>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</si>
  <si>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</si>
  <si>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</si>
  <si>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</si>
  <si>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</si>
  <si>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</si>
  <si>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</si>
  <si>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</si>
  <si>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</si>
  <si>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</si>
  <si>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</si>
  <si>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</si>
  <si>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</si>
  <si>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</si>
  <si>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</si>
  <si>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</si>
  <si>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</si>
  <si>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</si>
  <si>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</si>
  <si>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</si>
  <si>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</si>
  <si>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</si>
  <si>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</si>
  <si>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</si>
  <si>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</si>
  <si>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</si>
  <si>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</si>
  <si>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</si>
  <si>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</si>
  <si>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</si>
  <si>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</si>
  <si>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</si>
  <si>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</si>
  <si>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</si>
  <si>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</si>
  <si>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</si>
  <si>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</si>
  <si>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</si>
  <si>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</si>
  <si>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</si>
  <si>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</si>
  <si>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</si>
  <si>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</si>
  <si>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</si>
  <si>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</si>
  <si>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</si>
  <si>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</si>
  <si>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</si>
  <si>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</si>
  <si>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</si>
  <si>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</si>
  <si>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</si>
  <si>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</si>
  <si>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</si>
  <si>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</si>
  <si>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</si>
  <si>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</si>
  <si>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</si>
  <si>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</si>
  <si>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</si>
  <si>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</si>
  <si>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</si>
  <si>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</si>
  <si>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</si>
  <si>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</si>
  <si>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</si>
  <si>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</si>
  <si>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</si>
  <si>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</si>
  <si>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</si>
  <si>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</si>
  <si>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</si>
  <si>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</si>
  <si>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</si>
  <si>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</si>
  <si>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</si>
  <si>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</si>
  <si>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</si>
  <si>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</si>
  <si>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</si>
  <si>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</si>
  <si>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</si>
  <si>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</si>
  <si>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</si>
  <si>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</si>
  <si>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</si>
  <si>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</si>
  <si>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</si>
  <si>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</si>
  <si>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</si>
  <si>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</si>
  <si>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</si>
  <si>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</si>
  <si>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</si>
  <si>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</si>
  <si>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</si>
  <si>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</si>
  <si>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</si>
  <si>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</si>
  <si>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</si>
  <si>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</si>
  <si>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</si>
  <si>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</si>
  <si>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</si>
  <si>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</si>
  <si>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</si>
  <si>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</si>
  <si>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</si>
  <si>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</si>
  <si>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</si>
  <si>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</si>
  <si>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</si>
  <si>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</si>
  <si>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</si>
  <si>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</si>
  <si>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</si>
  <si>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</si>
  <si>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</si>
  <si>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</si>
  <si>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</si>
  <si>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</si>
  <si>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</si>
  <si>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</si>
  <si>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</si>
  <si>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</si>
  <si>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</si>
  <si>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</si>
  <si>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</si>
  <si>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</si>
  <si>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</si>
  <si>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</si>
  <si>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</si>
  <si>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</si>
  <si>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</si>
  <si>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</si>
  <si>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</si>
  <si>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</si>
  <si>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</si>
  <si>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</si>
  <si>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</si>
  <si>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</si>
  <si>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</si>
  <si>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</si>
  <si>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</si>
  <si>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</si>
  <si>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</si>
  <si>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</si>
  <si>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</si>
  <si>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</si>
  <si>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</si>
  <si>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</si>
  <si>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</si>
  <si>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</si>
  <si>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</si>
  <si>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</si>
  <si>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</si>
  <si>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</si>
  <si>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</si>
  <si>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</si>
  <si>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</si>
  <si>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</si>
  <si>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</si>
  <si>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</si>
  <si>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</si>
  <si>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</si>
  <si>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</si>
  <si>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</si>
  <si>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</si>
  <si>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</si>
  <si>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</si>
  <si>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</si>
  <si>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</si>
  <si>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</si>
  <si>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</si>
  <si>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</si>
  <si>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</si>
  <si>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</si>
  <si>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</si>
  <si>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</si>
  <si>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</si>
  <si>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</si>
  <si>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</si>
  <si>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</si>
  <si>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</si>
  <si>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</si>
  <si>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</si>
  <si>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</si>
  <si>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</si>
  <si>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</si>
  <si>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</si>
  <si>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</si>
  <si>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</si>
  <si>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</si>
  <si>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</si>
  <si>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</si>
  <si>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</si>
  <si>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</si>
  <si>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</si>
  <si>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</si>
  <si>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</si>
  <si>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</si>
  <si>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</si>
  <si>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</si>
  <si>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</si>
  <si>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</si>
  <si>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</si>
  <si>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</si>
  <si>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</si>
  <si>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</si>
  <si>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</si>
  <si>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</si>
  <si>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</si>
  <si>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</si>
  <si>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</si>
  <si>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</si>
  <si>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</si>
  <si>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</si>
  <si>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</si>
  <si>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</si>
  <si>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</si>
  <si>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</si>
  <si>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</si>
  <si>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</si>
  <si>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</si>
  <si>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</si>
  <si>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</si>
  <si>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</si>
  <si>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</si>
  <si>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</si>
  <si>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</si>
  <si>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</si>
  <si>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</si>
  <si>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</si>
  <si>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</si>
  <si>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</si>
  <si>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</si>
  <si>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</si>
  <si>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</si>
  <si>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</si>
  <si>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</si>
  <si>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</si>
  <si>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</si>
  <si>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</si>
  <si>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</si>
  <si>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</si>
  <si>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</si>
  <si>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</si>
  <si>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</si>
  <si>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</si>
  <si>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</si>
  <si>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</si>
  <si>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</si>
  <si>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</si>
  <si>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</si>
  <si>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</si>
  <si>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</si>
  <si>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</si>
  <si>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</si>
  <si>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</si>
  <si>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</si>
  <si>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</si>
  <si>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</si>
  <si>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</si>
  <si>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</si>
  <si>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</si>
  <si>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</si>
  <si>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</si>
  <si>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</si>
  <si>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</si>
  <si>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</si>
  <si>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</si>
  <si>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</si>
  <si>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</si>
  <si>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</si>
  <si>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</si>
  <si>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</si>
  <si>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</si>
  <si>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</si>
  <si>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</si>
  <si>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</si>
  <si>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</si>
  <si>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</si>
  <si>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</si>
  <si>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</si>
  <si>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</si>
  <si>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</si>
  <si>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</si>
  <si>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</si>
  <si>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</si>
  <si>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</si>
  <si>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</si>
  <si>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</si>
  <si>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</si>
  <si>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</si>
  <si>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</si>
  <si>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</si>
  <si>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</si>
  <si>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</si>
  <si>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</si>
  <si>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</si>
  <si>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</si>
  <si>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</si>
  <si>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</si>
  <si>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</si>
  <si>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</si>
  <si>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</si>
  <si>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</si>
  <si>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</si>
  <si>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</si>
  <si>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</si>
  <si>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Công nợ Trà Vinh:</t>
  </si>
  <si>
    <t>Sejin (01)</t>
  </si>
  <si>
    <t>Xương cá bò</t>
  </si>
  <si>
    <t>Kojubu (04)</t>
  </si>
  <si>
    <t>Cá bò ghép</t>
  </si>
  <si>
    <t>Sejin (02)</t>
  </si>
  <si>
    <t>Kojubu (05)</t>
  </si>
  <si>
    <t>Kojubu (06)</t>
  </si>
  <si>
    <t>Kojubu (07)</t>
  </si>
  <si>
    <t>Cá bò bướm (trả lại)</t>
  </si>
  <si>
    <t>Namkyung (01)</t>
  </si>
  <si>
    <t>Cá chai tẩm</t>
  </si>
  <si>
    <t>Michang (02)</t>
  </si>
  <si>
    <t>(HỒNG - KOJUBU)</t>
  </si>
  <si>
    <t>Bột gừng</t>
  </si>
  <si>
    <t>Trừ lại 4 chuyến xe</t>
  </si>
  <si>
    <t>tiền mượn</t>
  </si>
  <si>
    <t>tiền trả</t>
  </si>
  <si>
    <t>ngày</t>
  </si>
  <si>
    <t>6 Nhầm</t>
  </si>
  <si>
    <t>TC</t>
  </si>
  <si>
    <t>Ghi Chú</t>
  </si>
  <si>
    <t>Cơm ngọt</t>
  </si>
  <si>
    <t>Mực khô</t>
  </si>
  <si>
    <t>Mè BTFoods</t>
  </si>
  <si>
    <t>BHXH T10-&gt;12/2017</t>
  </si>
  <si>
    <t>Nguyễn Trình</t>
  </si>
  <si>
    <t>BHLĐ Toàn Mỹ</t>
  </si>
  <si>
    <t>Điện T1/2018</t>
  </si>
  <si>
    <t>BHXH</t>
  </si>
  <si>
    <t>Ánh Dương 12/2017</t>
  </si>
  <si>
    <t>Vĩnh Phát (Dũng) hết T12/17</t>
  </si>
  <si>
    <t>(8/9)50.000.000</t>
  </si>
  <si>
    <t>(26/12)48.000.000</t>
  </si>
  <si>
    <t>(3/1/18)100.000.000</t>
  </si>
  <si>
    <t>Đã thanh toán xong  24/10/17</t>
  </si>
  <si>
    <t>27/3/18 Ứng tiền cho A.Cường: 5.000.000</t>
  </si>
  <si>
    <t>Khô cá đục tẩm</t>
  </si>
  <si>
    <t>Khô cá lóc</t>
  </si>
  <si>
    <t>Khô cá chỉ tẩm</t>
  </si>
  <si>
    <t>Khô cá chỉ ghép</t>
  </si>
  <si>
    <t>Dì út</t>
  </si>
  <si>
    <t xml:space="preserve">VAT 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</si>
</sst>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3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49" fontId="40" fillId="0" borderId="5" xfId="39" applyNumberFormat="1" applyFont="1" applyBorder="1" applyAlignment="1" applyProtection="1">
      <alignment vertical="center" wrapText="1"/>
    </xf>
    <xf numFmtId="166" fontId="40" fillId="0" borderId="5" xfId="40" applyNumberFormat="1" applyFont="1" applyBorder="1" applyAlignment="1" applyProtection="1">
      <alignment vertical="center"/>
    </xf>
    <xf numFmtId="43" fontId="40" fillId="0" borderId="5" xfId="40" applyFont="1" applyBorder="1" applyAlignment="1" applyProtection="1">
      <alignment vertical="center"/>
    </xf>
    <xf numFmtId="43" fontId="39" fillId="0" borderId="5" xfId="40" applyFont="1" applyBorder="1" applyAlignment="1">
      <alignment vertical="center"/>
    </xf>
    <xf numFmtId="49" fontId="40" fillId="0" borderId="6" xfId="39" applyNumberFormat="1" applyFont="1" applyBorder="1" applyAlignment="1" applyProtection="1">
      <alignment vertical="center" wrapText="1"/>
    </xf>
    <xf numFmtId="166" fontId="40" fillId="0" borderId="6" xfId="40" applyNumberFormat="1" applyFont="1" applyBorder="1" applyAlignment="1" applyProtection="1">
      <alignment vertical="center"/>
    </xf>
    <xf numFmtId="43" fontId="40" fillId="0" borderId="6" xfId="40" applyFont="1" applyBorder="1" applyAlignment="1" applyProtection="1">
      <alignment vertical="center"/>
    </xf>
    <xf numFmtId="43" fontId="39" fillId="0" borderId="6" xfId="40" applyFont="1" applyBorder="1" applyAlignment="1">
      <alignment vertical="center"/>
    </xf>
    <xf numFmtId="0" fontId="38" fillId="0" borderId="0" xfId="39" applyNumberFormat="1" applyFont="1" applyAlignment="1">
      <alignment vertical="center"/>
    </xf>
    <xf numFmtId="0" fontId="38" fillId="0" borderId="6" xfId="39" applyNumberFormat="1" applyFont="1" applyBorder="1" applyAlignment="1">
      <alignment horizontal="center" vertical="center"/>
    </xf>
    <xf numFmtId="14" fontId="38" fillId="0" borderId="6" xfId="39" applyNumberFormat="1" applyFont="1" applyBorder="1" applyAlignment="1">
      <alignment horizontal="center" vertical="center"/>
    </xf>
    <xf numFmtId="43" fontId="38" fillId="0" borderId="6" xfId="40" applyFont="1" applyBorder="1" applyAlignment="1">
      <alignment vertical="center"/>
    </xf>
    <xf numFmtId="14" fontId="38" fillId="0" borderId="5" xfId="39" applyNumberFormat="1" applyFont="1" applyBorder="1" applyAlignment="1">
      <alignment horizontal="center" vertical="center"/>
    </xf>
    <xf numFmtId="43" fontId="38" fillId="0" borderId="5" xfId="40" applyFont="1" applyBorder="1" applyAlignment="1">
      <alignment vertical="center"/>
    </xf>
    <xf numFmtId="0" fontId="38" fillId="0" borderId="5" xfId="39" applyNumberFormat="1" applyFont="1" applyBorder="1" applyAlignment="1">
      <alignment horizontal="center" vertical="center"/>
    </xf>
    <xf numFmtId="0" fontId="38" fillId="0" borderId="0" xfId="39" applyNumberFormat="1" applyFont="1" applyBorder="1" applyAlignment="1">
      <alignment vertical="center"/>
    </xf>
    <xf numFmtId="166" fontId="38" fillId="0" borderId="0" xfId="40" applyNumberFormat="1" applyFont="1" applyAlignment="1">
      <alignment vertical="center"/>
    </xf>
    <xf numFmtId="43" fontId="38" fillId="0" borderId="0" xfId="40" applyFont="1" applyAlignment="1">
      <alignment vertical="center"/>
    </xf>
    <xf numFmtId="0" fontId="39" fillId="0" borderId="0" xfId="39" applyNumberFormat="1" applyFont="1" applyAlignment="1">
      <alignment vertical="center"/>
    </xf>
    <xf numFmtId="167" fontId="39" fillId="0" borderId="0" xfId="1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167" fontId="57" fillId="0" borderId="0" xfId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167" fontId="58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7" fillId="0" borderId="0" xfId="0" applyNumberFormat="1" applyFont="1" applyAlignment="1">
      <alignment vertical="center"/>
    </xf>
    <xf numFmtId="167" fontId="57" fillId="0" borderId="0" xfId="1" applyNumberFormat="1" applyFont="1" applyAlignment="1">
      <alignment horizontal="center" vertical="center"/>
    </xf>
    <xf numFmtId="167" fontId="58" fillId="0" borderId="0" xfId="1" applyNumberFormat="1" applyFont="1" applyAlignment="1">
      <alignment vertical="center"/>
    </xf>
    <xf numFmtId="0" fontId="42" fillId="0" borderId="0" xfId="39" applyNumberFormat="1" applyFont="1"/>
    <xf numFmtId="166" fontId="42" fillId="0" borderId="0" xfId="40" applyNumberFormat="1" applyFont="1"/>
    <xf numFmtId="43" fontId="42" fillId="0" borderId="0" xfId="40" applyFont="1"/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39" fillId="0" borderId="0" xfId="39" applyNumberFormat="1" applyFont="1" applyAlignment="1">
      <alignment horizontal="center" vertical="center"/>
    </xf>
    <xf numFmtId="0" fontId="37" fillId="0" borderId="0" xfId="39" applyNumberFormat="1" applyFont="1" applyBorder="1" applyAlignment="1">
      <alignment horizontal="left" vertical="center"/>
    </xf>
    <xf numFmtId="0" fontId="39" fillId="0" borderId="0" xfId="39" applyNumberFormat="1" applyFont="1" applyBorder="1" applyAlignment="1">
      <alignment horizontal="center" vertical="center"/>
    </xf>
    <xf numFmtId="0" fontId="37" fillId="0" borderId="0" xfId="39" applyNumberFormat="1" applyFont="1" applyBorder="1" applyAlignment="1">
      <alignment horizontal="center" vertical="center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opLeftCell="A8" zoomScale="90" workbookViewId="0">
      <pane ySplit="4" topLeftCell="A504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3" t="s">
        <v>125</v>
      </c>
      <c r="F1" s="753"/>
      <c r="G1" s="753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54" t="s">
        <v>126</v>
      </c>
      <c r="F2" s="754"/>
      <c r="G2" s="754"/>
    </row>
    <row r="3" spans="1:8" s="173" customFormat="1" ht="16.5" customHeight="1">
      <c r="A3" s="175" t="s">
        <v>127</v>
      </c>
      <c r="B3" s="174"/>
      <c r="C3" s="174"/>
      <c r="E3" s="754"/>
      <c r="F3" s="754"/>
      <c r="G3" s="754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55" t="s">
        <v>128</v>
      </c>
      <c r="B5" s="755"/>
      <c r="C5" s="755"/>
      <c r="D5" s="755"/>
      <c r="E5" s="755"/>
      <c r="F5" s="755"/>
      <c r="G5" s="755"/>
    </row>
    <row r="6" spans="1:8">
      <c r="A6" s="756" t="s">
        <v>129</v>
      </c>
      <c r="B6" s="756"/>
      <c r="C6" s="756"/>
      <c r="D6" s="756"/>
      <c r="E6" s="756"/>
      <c r="F6" s="756"/>
      <c r="G6" s="756"/>
    </row>
    <row r="7" spans="1:8">
      <c r="A7" s="756" t="s">
        <v>130</v>
      </c>
      <c r="B7" s="756"/>
      <c r="C7" s="756"/>
      <c r="D7" s="756"/>
      <c r="E7" s="756"/>
      <c r="F7" s="756"/>
      <c r="G7" s="756"/>
    </row>
    <row r="8" spans="1:8">
      <c r="A8" s="179"/>
      <c r="F8" s="179" t="s">
        <v>131</v>
      </c>
    </row>
    <row r="9" spans="1:8" ht="24" customHeight="1">
      <c r="A9" s="757" t="s">
        <v>132</v>
      </c>
      <c r="B9" s="757" t="s">
        <v>133</v>
      </c>
      <c r="C9" s="752" t="s">
        <v>14</v>
      </c>
      <c r="D9" s="752" t="s">
        <v>134</v>
      </c>
      <c r="E9" s="752"/>
      <c r="F9" s="752" t="s">
        <v>135</v>
      </c>
      <c r="G9" s="752" t="s">
        <v>19</v>
      </c>
    </row>
    <row r="10" spans="1:8" ht="20.25" customHeight="1">
      <c r="A10" s="758"/>
      <c r="B10" s="758"/>
      <c r="C10" s="752"/>
      <c r="D10" s="181" t="s">
        <v>136</v>
      </c>
      <c r="E10" s="182" t="s">
        <v>137</v>
      </c>
      <c r="F10" s="752"/>
      <c r="G10" s="752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30"/>
  <sheetViews>
    <sheetView topLeftCell="A8" zoomScale="90" workbookViewId="0">
      <pane ySplit="4" topLeftCell="A853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3" t="s">
        <v>125</v>
      </c>
      <c r="F1" s="753"/>
      <c r="G1" s="753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54" t="s">
        <v>126</v>
      </c>
      <c r="F2" s="754"/>
      <c r="G2" s="754"/>
    </row>
    <row r="3" spans="1:8" s="173" customFormat="1" ht="16.5" customHeight="1">
      <c r="A3" s="175" t="s">
        <v>127</v>
      </c>
      <c r="B3" s="289"/>
      <c r="C3" s="289"/>
      <c r="E3" s="754"/>
      <c r="F3" s="754"/>
      <c r="G3" s="754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55" t="s">
        <v>128</v>
      </c>
      <c r="B5" s="755"/>
      <c r="C5" s="755"/>
      <c r="D5" s="755"/>
      <c r="E5" s="755"/>
      <c r="F5" s="755"/>
      <c r="G5" s="755"/>
    </row>
    <row r="6" spans="1:8">
      <c r="A6" s="756" t="s">
        <v>129</v>
      </c>
      <c r="B6" s="756"/>
      <c r="C6" s="756"/>
      <c r="D6" s="756"/>
      <c r="E6" s="756"/>
      <c r="F6" s="756"/>
      <c r="G6" s="756"/>
    </row>
    <row r="7" spans="1:8">
      <c r="A7" s="756" t="s">
        <v>130</v>
      </c>
      <c r="B7" s="756"/>
      <c r="C7" s="756"/>
      <c r="D7" s="756"/>
      <c r="E7" s="756"/>
      <c r="F7" s="756"/>
      <c r="G7" s="756"/>
    </row>
    <row r="8" spans="1:8">
      <c r="A8" s="179"/>
      <c r="F8" s="179" t="s">
        <v>131</v>
      </c>
    </row>
    <row r="9" spans="1:8" ht="24" customHeight="1">
      <c r="A9" s="757" t="s">
        <v>132</v>
      </c>
      <c r="B9" s="757" t="s">
        <v>133</v>
      </c>
      <c r="C9" s="752" t="s">
        <v>14</v>
      </c>
      <c r="D9" s="752" t="s">
        <v>134</v>
      </c>
      <c r="E9" s="752"/>
      <c r="F9" s="752" t="s">
        <v>135</v>
      </c>
      <c r="G9" s="752" t="s">
        <v>19</v>
      </c>
    </row>
    <row r="10" spans="1:8" ht="20.25" customHeight="1">
      <c r="A10" s="758"/>
      <c r="B10" s="758"/>
      <c r="C10" s="752"/>
      <c r="D10" s="288" t="s">
        <v>136</v>
      </c>
      <c r="E10" s="182" t="s">
        <v>137</v>
      </c>
      <c r="F10" s="752"/>
      <c r="G10" s="752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theme="3" tint="-0.499984740745262"/>
  </sheetPr>
  <dimension ref="A1:I48"/>
  <sheetViews>
    <sheetView workbookViewId="0">
      <selection activeCell="C8" sqref="C8"/>
    </sheetView>
  </sheetViews>
  <sheetFormatPr defaultRowHeight="19.5" customHeight="1"/>
  <cols>
    <col min="1" max="1" width="4.7109375" style="1" customWidth="1"/>
    <col min="2" max="2" width="38.425781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2.42578125" style="3" customWidth="1"/>
    <col min="7" max="7" width="15.14062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14/5/2018</v>
      </c>
      <c r="E1" s="23" t="str">
        <f ca="1">"CÔNG NỢ KHÁC - LONG AN : " &amp; DAY($I$1)&amp;"/"&amp;MONTH($I$1)&amp;"/"&amp;YEAR($I$1)</f>
        <v>CÔNG NỢ KHÁC - LONG AN : 14/5/2018</v>
      </c>
      <c r="I1" s="28">
        <f ca="1">TODAY()</f>
        <v>43234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51861829</v>
      </c>
      <c r="I3" s="121"/>
    </row>
    <row r="4" spans="1:9" s="14" customFormat="1" ht="19.5" customHeight="1">
      <c r="A4" s="22">
        <f t="shared" ref="A4:A11" si="0">IF(B4&lt;&gt;"",ROW()-2,"")</f>
        <v>2</v>
      </c>
      <c r="B4" s="285" t="s">
        <v>925</v>
      </c>
      <c r="C4" s="284">
        <f>177230066-100000000</f>
        <v>77230066</v>
      </c>
      <c r="D4" s="34"/>
      <c r="E4" s="22">
        <f t="shared" ref="E4:E11" si="1">IF(F4&lt;&gt;"",ROW()-2,"")</f>
        <v>2</v>
      </c>
      <c r="F4" s="129" t="s">
        <v>2280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f>PHÁT!I160</f>
        <v>692432000</v>
      </c>
      <c r="D5" s="34"/>
      <c r="E5" s="22">
        <f t="shared" si="1"/>
        <v>3</v>
      </c>
      <c r="F5" s="127" t="s">
        <v>2281</v>
      </c>
      <c r="G5" s="125">
        <v>65000000</v>
      </c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25">
        <v>12790000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2229</v>
      </c>
      <c r="C7" s="33">
        <v>109355400</v>
      </c>
      <c r="D7" s="34"/>
      <c r="E7" s="22"/>
      <c r="F7" s="127"/>
      <c r="G7" s="112"/>
      <c r="I7" s="119"/>
    </row>
    <row r="8" spans="1:9" s="14" customFormat="1" ht="19.5" customHeight="1">
      <c r="A8" s="22">
        <f t="shared" si="0"/>
        <v>6</v>
      </c>
      <c r="B8" s="285" t="s">
        <v>2211</v>
      </c>
      <c r="C8" s="112">
        <v>23500000</v>
      </c>
      <c r="D8" s="34"/>
      <c r="E8" s="22" t="str">
        <f t="shared" si="1"/>
        <v/>
      </c>
      <c r="F8" s="127"/>
      <c r="G8" s="112"/>
      <c r="I8" s="119"/>
    </row>
    <row r="9" spans="1:9" s="14" customFormat="1" ht="19.5" customHeight="1">
      <c r="A9" s="22">
        <f t="shared" si="0"/>
        <v>7</v>
      </c>
      <c r="B9" s="714" t="s">
        <v>2251</v>
      </c>
      <c r="C9" s="112">
        <f>5229303+24168395</f>
        <v>29397698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f t="shared" si="0"/>
        <v>8</v>
      </c>
      <c r="B10" s="29" t="s">
        <v>2276</v>
      </c>
      <c r="C10" s="33">
        <v>89800000</v>
      </c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86"/>
      <c r="C11" s="286"/>
      <c r="D11" s="34"/>
      <c r="E11" s="22" t="str">
        <f t="shared" si="1"/>
        <v/>
      </c>
      <c r="F11" s="127"/>
      <c r="G11" s="125"/>
      <c r="I11" s="119"/>
    </row>
    <row r="12" spans="1:9" s="16" customFormat="1" ht="19.5" customHeight="1">
      <c r="A12" s="15"/>
      <c r="B12" s="5" t="s">
        <v>3</v>
      </c>
      <c r="C12" s="272">
        <f>SUM(C3:C10)</f>
        <v>1096986264</v>
      </c>
      <c r="D12" s="76"/>
      <c r="E12" s="760" t="s">
        <v>3</v>
      </c>
      <c r="F12" s="761"/>
      <c r="G12" s="25">
        <f>SUM(G3:G11)</f>
        <v>116861829</v>
      </c>
      <c r="I12" s="120"/>
    </row>
    <row r="13" spans="1:9" s="14" customFormat="1" ht="19.5" customHeight="1">
      <c r="A13" s="273"/>
      <c r="B13" s="274"/>
      <c r="C13" s="275"/>
      <c r="D13" s="7"/>
      <c r="E13" s="276"/>
      <c r="F13" s="276"/>
      <c r="G13" s="277"/>
      <c r="I13" s="119">
        <f>SUM(I3:I12)</f>
        <v>0</v>
      </c>
    </row>
    <row r="14" spans="1:9" s="14" customFormat="1" ht="19.5" customHeight="1">
      <c r="A14" s="23" t="str">
        <f ca="1">"CÔNG NỢ TIỀN TÀU: " &amp; DAY($I$1)&amp;"/"&amp;MONTH($I$1)&amp;"/"&amp;YEAR($I$1)</f>
        <v>CÔNG NỢ TIỀN TÀU: 14/5/2018</v>
      </c>
      <c r="B14" s="274"/>
      <c r="C14" s="275"/>
      <c r="D14" s="18"/>
      <c r="E14" s="23" t="s">
        <v>2252</v>
      </c>
      <c r="F14" s="274"/>
      <c r="G14" s="275"/>
      <c r="I14" s="119"/>
    </row>
    <row r="15" spans="1:9" s="14" customFormat="1" ht="19.5" customHeight="1">
      <c r="A15" s="8" t="s">
        <v>0</v>
      </c>
      <c r="B15" s="270" t="s">
        <v>1</v>
      </c>
      <c r="C15" s="24" t="s">
        <v>24</v>
      </c>
      <c r="D15" s="21"/>
      <c r="E15" s="8" t="s">
        <v>0</v>
      </c>
      <c r="F15" s="270" t="s">
        <v>1</v>
      </c>
      <c r="G15" s="24" t="s">
        <v>24</v>
      </c>
      <c r="I15" s="119"/>
    </row>
    <row r="16" spans="1:9" s="14" customFormat="1" ht="19.5" customHeight="1">
      <c r="A16" s="22">
        <v>1</v>
      </c>
      <c r="B16" s="156" t="s">
        <v>1996</v>
      </c>
      <c r="C16" s="112">
        <v>170275785</v>
      </c>
      <c r="D16" s="21"/>
      <c r="E16" s="22">
        <v>1</v>
      </c>
      <c r="F16" s="708" t="s">
        <v>2277</v>
      </c>
      <c r="G16" s="125">
        <v>235522991</v>
      </c>
      <c r="I16" s="119"/>
    </row>
    <row r="17" spans="1:7" s="14" customFormat="1" ht="19.5" customHeight="1">
      <c r="A17" s="22">
        <v>2</v>
      </c>
      <c r="B17" s="156" t="s">
        <v>2283</v>
      </c>
      <c r="C17" s="112">
        <f>242805000+19880000+21270000-100000000</f>
        <v>183955000</v>
      </c>
      <c r="D17" s="21"/>
      <c r="E17" s="22">
        <v>2</v>
      </c>
      <c r="F17" s="285" t="s">
        <v>2211</v>
      </c>
      <c r="G17" s="125">
        <v>17625000</v>
      </c>
    </row>
    <row r="18" spans="1:7" s="14" customFormat="1" ht="19.5" customHeight="1">
      <c r="A18" s="22">
        <v>3</v>
      </c>
      <c r="B18" s="156" t="s">
        <v>2282</v>
      </c>
      <c r="C18" s="112">
        <v>1413620232</v>
      </c>
      <c r="D18" s="21"/>
      <c r="E18" s="22">
        <v>3</v>
      </c>
      <c r="F18" s="127" t="s">
        <v>2278</v>
      </c>
      <c r="G18" s="125">
        <v>57716975</v>
      </c>
    </row>
    <row r="19" spans="1:7" s="14" customFormat="1" ht="19.5" customHeight="1">
      <c r="A19" s="22">
        <v>4</v>
      </c>
      <c r="B19" s="156"/>
      <c r="C19" s="112"/>
      <c r="D19" s="21"/>
      <c r="E19" s="22">
        <v>4</v>
      </c>
      <c r="F19" s="127" t="s">
        <v>2279</v>
      </c>
      <c r="G19" s="125">
        <v>85788000</v>
      </c>
    </row>
    <row r="20" spans="1:7" s="14" customFormat="1" ht="19.5" customHeight="1">
      <c r="A20" s="22">
        <v>5</v>
      </c>
      <c r="B20" s="156"/>
      <c r="C20" s="112"/>
      <c r="D20" s="21"/>
      <c r="E20" s="22">
        <v>5</v>
      </c>
      <c r="F20" s="127"/>
      <c r="G20" s="125"/>
    </row>
    <row r="21" spans="1:7" s="14" customFormat="1" ht="19.5" customHeight="1">
      <c r="A21" s="22">
        <v>6</v>
      </c>
      <c r="B21" s="156"/>
      <c r="C21" s="112"/>
      <c r="D21" s="21"/>
      <c r="E21" s="22">
        <v>6</v>
      </c>
      <c r="F21" s="127"/>
      <c r="G21" s="125"/>
    </row>
    <row r="22" spans="1:7" s="14" customFormat="1" ht="19.5" customHeight="1">
      <c r="A22" s="22">
        <v>7</v>
      </c>
      <c r="B22" s="156"/>
      <c r="C22" s="112"/>
      <c r="D22" s="21"/>
      <c r="E22" s="22">
        <v>7</v>
      </c>
      <c r="F22" s="127"/>
      <c r="G22" s="125"/>
    </row>
    <row r="23" spans="1:7" s="16" customFormat="1" ht="19.5" customHeight="1">
      <c r="A23" s="22" t="str">
        <f t="shared" ref="A23" si="2">IF(B23&lt;&gt;"",ROW()-16,"")</f>
        <v/>
      </c>
      <c r="B23" s="156"/>
      <c r="C23" s="112"/>
      <c r="D23" s="287"/>
      <c r="E23" s="22"/>
      <c r="F23" s="292"/>
      <c r="G23" s="125"/>
    </row>
    <row r="24" spans="1:7" s="14" customFormat="1" ht="19.5" customHeight="1">
      <c r="A24" s="759" t="s">
        <v>3</v>
      </c>
      <c r="B24" s="759"/>
      <c r="C24" s="25">
        <f>SUM(C16:C23)</f>
        <v>1767851017</v>
      </c>
      <c r="D24" s="21"/>
      <c r="E24" s="759"/>
      <c r="F24" s="759"/>
      <c r="G24" s="25">
        <f>SUM(G16:G23)</f>
        <v>396652966</v>
      </c>
    </row>
    <row r="25" spans="1:7" s="14" customFormat="1" ht="19.5" customHeight="1">
      <c r="A25" s="273"/>
      <c r="B25" s="274"/>
      <c r="C25" s="275"/>
      <c r="D25" s="21"/>
      <c r="E25" s="276"/>
      <c r="F25" s="276"/>
      <c r="G25" s="277"/>
    </row>
    <row r="26" spans="1:7" s="14" customFormat="1" ht="19.5" customHeight="1">
      <c r="A26" s="13" t="str">
        <f ca="1">"CÔNG NỢ CÁ - LONG AN: " &amp; DAY(I1)&amp;"/"&amp;MONTH(I1)&amp;"/"&amp;YEAR(I1)</f>
        <v>CÔNG NỢ CÁ - LONG AN: 14/5/2018</v>
      </c>
      <c r="B26" s="6"/>
      <c r="C26" s="7"/>
      <c r="D26" s="21"/>
      <c r="E26" s="13" t="str">
        <f ca="1">"CÔNG NỢ CÁ - TRÀ VINH: " &amp; DAY(I1)&amp;"/"&amp;MONTH(I1)&amp;"/"&amp;YEAR(I1)</f>
        <v>CÔNG NỢ CÁ - TRÀ VINH: 14/5/2018</v>
      </c>
      <c r="F26" s="17"/>
    </row>
    <row r="27" spans="1:7" s="14" customFormat="1" ht="19.5" customHeight="1">
      <c r="A27" s="8" t="s">
        <v>0</v>
      </c>
      <c r="B27" s="9" t="s">
        <v>1</v>
      </c>
      <c r="C27" s="24" t="s">
        <v>24</v>
      </c>
      <c r="D27" s="21"/>
      <c r="E27" s="8" t="s">
        <v>0</v>
      </c>
      <c r="F27" s="270" t="s">
        <v>1</v>
      </c>
      <c r="G27" s="24" t="s">
        <v>24</v>
      </c>
    </row>
    <row r="28" spans="1:7" s="14" customFormat="1" ht="19.5" customHeight="1">
      <c r="A28" s="30">
        <f t="array" ref="A28">IF(C28&lt;&gt;0,SUM(($C$28:C28&lt;&gt;0)*1),"")</f>
        <v>1</v>
      </c>
      <c r="B28" s="27" t="s">
        <v>4</v>
      </c>
      <c r="C28" s="31">
        <f>IF(ISNA(VLOOKUP(B28,[2]T.KẾT!$B$4:$C$33,2,0)),0,VLOOKUP(B28,[2]T.KẾT!$B$4:$C$33,2,0))</f>
        <v>1440442</v>
      </c>
      <c r="D28" s="21"/>
      <c r="E28" s="30" t="str">
        <f t="array" ref="E28">IF(G28&lt;&gt;0,SUM(($G$28:G28&lt;&gt;0)*1),"")</f>
        <v/>
      </c>
      <c r="F28" s="27" t="s">
        <v>1122</v>
      </c>
      <c r="G28" s="278">
        <f>IF(ISNA(VLOOKUP(F28,[2]T.KẾT!$F$4:$G$33,2,0)),0,VLOOKUP(F28,[2]T.KẾT!$F$4:$G$33,2,0))</f>
        <v>0</v>
      </c>
    </row>
    <row r="29" spans="1:7" s="14" customFormat="1" ht="19.5" customHeight="1">
      <c r="A29" s="20">
        <f t="array" ref="A29">IF(C29&lt;&gt;0,SUM(($C$28:C29&lt;&gt;0)*1),"")</f>
        <v>2</v>
      </c>
      <c r="B29" s="27" t="s">
        <v>69</v>
      </c>
      <c r="C29" s="32">
        <f>IF(ISNA(VLOOKUP(B29,[2]T.KẾT!$B$4:$C$33,2,0)),0,VLOOKUP(B29,[2]T.KẾT!$B$4:$C$33,2,0))</f>
        <v>50562</v>
      </c>
      <c r="D29" s="21"/>
      <c r="E29" s="20">
        <f t="array" ref="E29">IF(G29&lt;&gt;0,SUM(($G$28:G29&lt;&gt;0)*1),"")</f>
        <v>1</v>
      </c>
      <c r="F29" s="27" t="s">
        <v>938</v>
      </c>
      <c r="G29" s="278">
        <f>IF(ISNA(VLOOKUP(F29,[2]T.KẾT!$F$4:$G$33,2,0)),0,VLOOKUP(F29,[2]T.KẾT!$F$4:$G$33,2,0))</f>
        <v>92340</v>
      </c>
    </row>
    <row r="30" spans="1:7" s="14" customFormat="1" ht="19.5" customHeight="1">
      <c r="A30" s="20">
        <f t="array" ref="A30">IF(C30&lt;&gt;0,SUM(($C$28:C30&lt;&gt;0)*1),"")</f>
        <v>3</v>
      </c>
      <c r="B30" s="27" t="s">
        <v>5</v>
      </c>
      <c r="C30" s="32">
        <f>IF(ISNA(VLOOKUP(B30,[2]T.KẾT!$B$4:$C$33,2,0)),0,VLOOKUP(B30,[2]T.KẾT!$B$4:$C$33,2,0))</f>
        <v>79826.5</v>
      </c>
      <c r="D30" s="21"/>
      <c r="E30" s="20" t="str">
        <f t="array" ref="E30">IF(G30&lt;&gt;0,SUM(($G$28:G30&lt;&gt;0)*1),"")</f>
        <v/>
      </c>
      <c r="F30" s="27" t="s">
        <v>939</v>
      </c>
      <c r="G30" s="278">
        <f>IF(ISNA(VLOOKUP(F30,[2]T.KẾT!$F$4:$G$33,2,0)),0,VLOOKUP(F30,[2]T.KẾT!$F$4:$G$33,2,0))</f>
        <v>0</v>
      </c>
    </row>
    <row r="31" spans="1:7" s="14" customFormat="1" ht="19.5" customHeight="1">
      <c r="A31" s="20">
        <f t="array" ref="A31">IF(C31&lt;&gt;0,SUM(($C$28:C31&lt;&gt;0)*1),"")</f>
        <v>4</v>
      </c>
      <c r="B31" s="27" t="s">
        <v>937</v>
      </c>
      <c r="C31" s="32">
        <f>IF(ISNA(VLOOKUP(B31,[2]T.KẾT!$B$4:$C$33,2,0)),0,VLOOKUP(B31,[2]T.KẾT!$B$4:$C$33,2,0))</f>
        <v>466896</v>
      </c>
      <c r="D31" s="21"/>
      <c r="E31" s="20" t="str">
        <f t="array" ref="E31">IF(G31&lt;&gt;0,SUM(($G$28:G31&lt;&gt;0)*1),"")</f>
        <v/>
      </c>
      <c r="F31" s="27" t="s">
        <v>1047</v>
      </c>
      <c r="G31" s="278">
        <f>IF(ISNA(VLOOKUP(F31,[2]T.KẾT!$F$4:$G$33,2,0)),0,VLOOKUP(F31,[2]T.KẾT!$F$4:$G$33,2,0))</f>
        <v>0</v>
      </c>
    </row>
    <row r="32" spans="1:7" s="14" customFormat="1" ht="19.5" customHeight="1">
      <c r="A32" s="20">
        <f t="array" ref="A32">IF(C32&lt;&gt;0,SUM(($C$28:C32&lt;&gt;0)*1),"")</f>
        <v>5</v>
      </c>
      <c r="B32" s="27" t="s">
        <v>928</v>
      </c>
      <c r="C32" s="32">
        <f>IF(ISNA(VLOOKUP(B32,[2]T.KẾT!$B$4:$C$33,2,0)),0,VLOOKUP(B32,[2]T.KẾT!$B$4:$C$33,2,0))</f>
        <v>145985</v>
      </c>
      <c r="D32" s="21"/>
      <c r="E32" s="20" t="str">
        <f t="array" ref="E32">IF(G32&lt;&gt;0,SUM(($G$28:G32&lt;&gt;0)*1),"")</f>
        <v/>
      </c>
      <c r="F32" s="27" t="s">
        <v>1046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IF(C33&lt;&gt;0,SUM(($C$28:C33&lt;&gt;0)*1),"")</f>
        <v>6</v>
      </c>
      <c r="B33" s="27" t="s">
        <v>1123</v>
      </c>
      <c r="C33" s="32">
        <f>IF(ISNA(VLOOKUP(B33,[2]T.KẾT!$B$4:$C$33,2,0)),0,VLOOKUP(B33,[2]T.KẾT!$B$4:$C$33,2,0))</f>
        <v>193050</v>
      </c>
      <c r="D33" s="21"/>
      <c r="E33" s="20" t="str">
        <f t="array" ref="E33">IF(G33&lt;&gt;0,SUM(($G$28:G33&lt;&gt;0)*1),"")</f>
        <v/>
      </c>
      <c r="F33" s="262"/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IF(C34&lt;&gt;0,SUM(($C$28:C34&lt;&gt;0)*1),"")</f>
        <v>7</v>
      </c>
      <c r="B34" s="27" t="s">
        <v>936</v>
      </c>
      <c r="C34" s="32">
        <f>IF(ISNA(VLOOKUP(B34,[2]T.KẾT!$B$4:$C$33,2,0)),0,VLOOKUP(B34,[2]T.KẾT!$B$4:$C$33,2,0))</f>
        <v>2300</v>
      </c>
      <c r="D34" s="21"/>
      <c r="E34" s="20" t="str">
        <f t="array" ref="E34">IF(G34&lt;&gt;0,SUM(($G$28:G34&lt;&gt;0)*1),"")</f>
        <v/>
      </c>
      <c r="F34" s="262"/>
      <c r="G34" s="278">
        <f>IF(ISNA(VLOOKUP(F34,[2]T.KẾT!$F$4:$G$33,2,0)),0,VLOOKUP(F34,[2]T.KẾT!$F$4:$G$33,2,0))</f>
        <v>0</v>
      </c>
    </row>
    <row r="35" spans="1:9" s="14" customFormat="1" ht="19.5" customHeight="1">
      <c r="A35" s="20" t="str">
        <f t="array" ref="A35">IF(C35&lt;&gt;0,SUM(($C$28:C35&lt;&gt;0)*1),"")</f>
        <v/>
      </c>
      <c r="B35" s="27" t="s">
        <v>1045</v>
      </c>
      <c r="C35" s="32">
        <f>IF(ISNA(VLOOKUP(B35,[2]T.KẾT!$B$4:$C$33,2,0)),0,VLOOKUP(B35,[2]T.KẾT!$B$4:$C$33,2,0))</f>
        <v>0</v>
      </c>
      <c r="D35" s="21"/>
      <c r="E35" s="20" t="str">
        <f t="array" ref="E35">IF(G35&lt;&gt;0,SUM(($G$28:G35&lt;&gt;0)*1),"")</f>
        <v/>
      </c>
      <c r="F35" s="262"/>
      <c r="G35" s="278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IF(C36&lt;&gt;0,SUM(($C$28:C36&lt;&gt;0)*1),"")</f>
        <v>8</v>
      </c>
      <c r="B36" s="27" t="s">
        <v>1124</v>
      </c>
      <c r="C36" s="32">
        <f>IF(ISNA(VLOOKUP(B36,[2]T.KẾT!$B$4:$C$33,2,0)),0,VLOOKUP(B36,[2]T.KẾT!$B$4:$C$33,2,0))</f>
        <v>137320</v>
      </c>
      <c r="D36" s="21"/>
      <c r="E36" s="20" t="str">
        <f t="array" ref="E36">IF(G36&lt;&gt;0,SUM(($G$28:G36&lt;&gt;0)*1),"")</f>
        <v/>
      </c>
      <c r="F36" s="262"/>
      <c r="G36" s="278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IF(C37&lt;&gt;0,SUM(($C$28:C37&lt;&gt;0)*1),"")</f>
        <v>9</v>
      </c>
      <c r="B37" s="27" t="s">
        <v>929</v>
      </c>
      <c r="C37" s="32">
        <f>IF(ISNA(VLOOKUP(B37,[2]T.KẾT!$B$4:$C$33,2,0)),0,VLOOKUP(B37,[2]T.KẾT!$B$4:$C$33,2,0))</f>
        <v>200670</v>
      </c>
      <c r="D37" s="21"/>
      <c r="E37" s="20" t="str">
        <f t="array" ref="E37">IF(G37&lt;&gt;0,SUM(($G$28:G37&lt;&gt;0)*1),"")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IF(C38&lt;&gt;0,SUM(($C$28:C38&lt;&gt;0)*1),"")</f>
        <v>10</v>
      </c>
      <c r="B38" s="27" t="s">
        <v>930</v>
      </c>
      <c r="C38" s="32">
        <f>IF(ISNA(VLOOKUP(B38,[2]T.KẾT!$B$4:$C$33,2,0)),0,VLOOKUP(B38,[2]T.KẾT!$B$4:$C$33,2,0))</f>
        <v>1214932</v>
      </c>
      <c r="D38" s="21"/>
      <c r="E38" s="20" t="str">
        <f t="array" ref="E38">IF(G38&lt;&gt;0,SUM(($G$28:G38&lt;&gt;0)*1),"")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 t="str">
        <f t="array" ref="A39">IF(C39&lt;&gt;0,SUM(($C$28:C39&lt;&gt;0)*1),"")</f>
        <v/>
      </c>
      <c r="B39" s="27" t="s">
        <v>1125</v>
      </c>
      <c r="C39" s="32">
        <f>IF(ISNA(VLOOKUP(B39,[2]T.KẾT!$B$4:$C$33,2,0)),0,VLOOKUP(B39,[2]T.KẾT!$B$4:$C$33,2,0))</f>
        <v>0</v>
      </c>
      <c r="D39" s="21"/>
      <c r="E39" s="20" t="str">
        <f t="array" ref="E39">IF(G39&lt;&gt;0,SUM(($G$28:G39&lt;&gt;0)*1),"")</f>
        <v/>
      </c>
      <c r="F39" s="262"/>
      <c r="G39" s="278">
        <f>IF(ISNA(VLOOKUP(F39,[2]T.KẾT!$F$4:$G$33,2,0)),0,VLOOKUP(F39,[2]T.KẾT!$F$4:$G$33,2,0))</f>
        <v>0</v>
      </c>
      <c r="I39" s="28"/>
    </row>
    <row r="40" spans="1:9" ht="19.5" customHeight="1">
      <c r="A40" s="20">
        <f t="array" ref="A40">IF(C40&lt;&gt;0,SUM(($C$28:C40&lt;&gt;0)*1),"")</f>
        <v>11</v>
      </c>
      <c r="B40" s="27" t="s">
        <v>931</v>
      </c>
      <c r="C40" s="32">
        <f>IF(ISNA(VLOOKUP(B40,[2]T.KẾT!$B$4:$C$33,2,0)),0,VLOOKUP(B40,[2]T.KẾT!$B$4:$C$33,2,0))</f>
        <v>165493.6</v>
      </c>
      <c r="D40" s="21"/>
      <c r="E40" s="20" t="str">
        <f t="array" ref="E40">IF(G40&lt;&gt;0,SUM(($G$28:G40&lt;&gt;0)*1),"")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IF(C41&lt;&gt;0,SUM(($C$28:C41&lt;&gt;0)*1),"")</f>
        <v>12</v>
      </c>
      <c r="B41" s="27" t="s">
        <v>1126</v>
      </c>
      <c r="C41" s="32">
        <f>IF(ISNA(VLOOKUP(B41,[2]T.KẾT!$B$4:$C$33,2,0)),0,VLOOKUP(B41,[2]T.KẾT!$B$4:$C$33,2,0))</f>
        <v>205324.90000000002</v>
      </c>
      <c r="D41" s="21"/>
      <c r="E41" s="20" t="str">
        <f t="array" ref="E41">IF(G41&lt;&gt;0,SUM(($G$28:G41&lt;&gt;0)*1),"")</f>
        <v/>
      </c>
      <c r="F41" s="262"/>
      <c r="G41" s="278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IF(C42&lt;&gt;0,SUM(($C$28:C42&lt;&gt;0)*1),"")</f>
        <v>13</v>
      </c>
      <c r="B42" s="27" t="s">
        <v>932</v>
      </c>
      <c r="C42" s="32">
        <f>IF(ISNA(VLOOKUP(B42,[2]T.KẾT!$B$4:$C$33,2,0)),0,VLOOKUP(B42,[2]T.KẾT!$B$4:$C$33,2,0))</f>
        <v>36338.200000000186</v>
      </c>
      <c r="D42" s="21"/>
      <c r="E42" s="20" t="str">
        <f t="array" ref="E42">IF(G42&lt;&gt;0,SUM(($G$28:G42&lt;&gt;0)*1),"")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IF(C43&lt;&gt;0,SUM(($C$28:C43&lt;&gt;0)*1),"")</f>
        <v>14</v>
      </c>
      <c r="B43" s="27" t="s">
        <v>933</v>
      </c>
      <c r="C43" s="32">
        <f>IF(ISNA(VLOOKUP(B43,[2]T.KẾT!$B$4:$C$33,2,0)),0,VLOOKUP(B43,[2]T.KẾT!$B$4:$C$33,2,0))</f>
        <v>801305.29999999981</v>
      </c>
      <c r="D43" s="21"/>
      <c r="E43" s="20" t="str">
        <f t="array" ref="E43">IF(G43&lt;&gt;0,SUM(($G$28:G43&lt;&gt;0)*1),"")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IF(C44&lt;&gt;0,SUM(($C$28:C44&lt;&gt;0)*1),"")</f>
        <v>15</v>
      </c>
      <c r="B44" s="27" t="s">
        <v>934</v>
      </c>
      <c r="C44" s="32">
        <f>IF(ISNA(VLOOKUP(B44,[2]T.KẾT!$B$4:$C$33,2,0)),0,VLOOKUP(B44,[2]T.KẾT!$B$4:$C$33,2,0))</f>
        <v>44996</v>
      </c>
      <c r="D44" s="21"/>
      <c r="E44" s="20"/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IF(C45&lt;&gt;0,SUM(($C$28:C45&lt;&gt;0)*1),"")</f>
        <v>16</v>
      </c>
      <c r="B45" s="27" t="s">
        <v>935</v>
      </c>
      <c r="C45" s="32">
        <f>IF(ISNA(VLOOKUP(B45,[2]T.KẾT!$B$4:$C$33,2,0)),0,VLOOKUP(B45,[2]T.KẾT!$B$4:$C$33,2,0))</f>
        <v>212100</v>
      </c>
      <c r="D45" s="21"/>
      <c r="E45" s="20"/>
      <c r="F45" s="262"/>
      <c r="G45" s="278">
        <f>IF(ISNA(VLOOKUP(F45,[2]T.KẾT!$F$4:$G$33,2,0)),0,VLOOKUP(F45,[2]T.KẾT!$F$4:$G$33,2,0))</f>
        <v>0</v>
      </c>
    </row>
    <row r="46" spans="1:9" ht="19.5" customHeight="1">
      <c r="A46" s="20" t="str">
        <f t="array" ref="A46">IF(C46&lt;&gt;0,SUM(($C$28:C46&lt;&gt;0)*1),"")</f>
        <v/>
      </c>
      <c r="B46" s="27"/>
      <c r="C46" s="32">
        <f>IF(ISNA(VLOOKUP(B46,[2]T.KẾT!$B$4:$C$33,2,0)),0,VLOOKUP(B46,[2]T.KẾT!$B$4:$C$33,2,0))</f>
        <v>0</v>
      </c>
      <c r="E46" s="20" t="str">
        <f t="array" ref="E46">IF(G46&lt;&gt;0,SUM(($G$28:G46&lt;&gt;0)*1),"")</f>
        <v/>
      </c>
      <c r="F46" s="262"/>
      <c r="G46" s="278">
        <f>IF(ISNA(VLOOKUP(F46,[2]T.KẾT!$F$4:$G$33,2,0)),0,VLOOKUP(F46,[2]T.KẾT!$F$4:$G$33,2,0))</f>
        <v>0</v>
      </c>
    </row>
    <row r="47" spans="1:9" ht="19.5" customHeight="1">
      <c r="A47" s="759" t="s">
        <v>3</v>
      </c>
      <c r="B47" s="759"/>
      <c r="C47" s="10">
        <f>SUM(C28:C46)</f>
        <v>5397541.5</v>
      </c>
      <c r="E47" s="759" t="s">
        <v>3</v>
      </c>
      <c r="F47" s="759"/>
      <c r="G47" s="10">
        <f>SUM(G28:G46)</f>
        <v>92340</v>
      </c>
    </row>
    <row r="48" spans="1:9" ht="19.5" customHeight="1">
      <c r="A48" s="11"/>
      <c r="B48" s="11"/>
      <c r="C48" s="12"/>
      <c r="E48" s="23"/>
      <c r="F48" s="75"/>
      <c r="G48" s="35"/>
    </row>
  </sheetData>
  <mergeCells count="5">
    <mergeCell ref="E47:F47"/>
    <mergeCell ref="A47:B47"/>
    <mergeCell ref="E12:F12"/>
    <mergeCell ref="A24:B24"/>
    <mergeCell ref="E24:F24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62" t="s">
        <v>0</v>
      </c>
      <c r="B2" s="762" t="s">
        <v>1</v>
      </c>
      <c r="C2" s="762" t="s">
        <v>1291</v>
      </c>
      <c r="D2" s="764" t="s">
        <v>2</v>
      </c>
      <c r="E2" s="765"/>
      <c r="F2" s="766"/>
    </row>
    <row r="3" spans="1:6" s="300" customFormat="1" ht="37.5" customHeight="1">
      <c r="A3" s="763"/>
      <c r="B3" s="763"/>
      <c r="C3" s="763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67" t="s">
        <v>1313</v>
      </c>
      <c r="B19" s="768"/>
      <c r="C19" s="769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75" t="s">
        <v>10</v>
      </c>
      <c r="B2" s="775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77" t="s">
        <v>12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70" t="s">
        <v>41</v>
      </c>
      <c r="B12" s="771"/>
      <c r="C12" s="772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73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74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76" t="s">
        <v>3</v>
      </c>
      <c r="B177" s="776"/>
      <c r="C177" s="776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75" t="s">
        <v>10</v>
      </c>
      <c r="B2" s="775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77" t="s">
        <v>12</v>
      </c>
      <c r="B5" s="777"/>
      <c r="C5" s="777"/>
      <c r="D5" s="777"/>
      <c r="E5" s="777"/>
      <c r="F5" s="777"/>
      <c r="G5" s="81"/>
    </row>
    <row r="6" spans="1:7" ht="9" hidden="1" customHeight="1">
      <c r="A6" s="778"/>
      <c r="B6" s="778"/>
      <c r="C6" s="778"/>
      <c r="D6" s="778"/>
      <c r="E6" s="778"/>
      <c r="F6" s="778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2123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2123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2123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2197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2197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2197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2197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2226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2226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2227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2227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2227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2228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2228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2239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2239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2240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2240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76" t="s">
        <v>3</v>
      </c>
      <c r="B164" s="776"/>
      <c r="C164" s="776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115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76" t="s">
        <v>3</v>
      </c>
      <c r="B116" s="776"/>
      <c r="C116" s="776"/>
      <c r="D116" s="776"/>
      <c r="E116" s="776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80">
        <f>I116</f>
        <v>0</v>
      </c>
      <c r="E118" s="780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115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76" t="s">
        <v>3</v>
      </c>
      <c r="B64" s="776"/>
      <c r="C64" s="776"/>
      <c r="D64" s="776"/>
      <c r="E64" s="776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80">
        <f>I64</f>
        <v>0.29999995231628418</v>
      </c>
      <c r="E66" s="780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115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2209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2209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2209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2209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2235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76" t="s">
        <v>3</v>
      </c>
      <c r="B64" s="776"/>
      <c r="C64" s="776"/>
      <c r="D64" s="776"/>
      <c r="E64" s="776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80">
        <f>I64</f>
        <v>94063541</v>
      </c>
      <c r="E66" s="780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115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76" t="s">
        <v>3</v>
      </c>
      <c r="B32" s="776"/>
      <c r="C32" s="776"/>
      <c r="D32" s="776"/>
      <c r="E32" s="776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80">
        <f>I32</f>
        <v>0</v>
      </c>
      <c r="E34" s="780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2122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76" t="s">
        <v>3</v>
      </c>
      <c r="B98" s="776"/>
      <c r="C98" s="776"/>
      <c r="D98" s="776"/>
      <c r="E98" s="776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80">
        <f>I98</f>
        <v>1514491246.5</v>
      </c>
      <c r="E100" s="780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2122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76" t="s">
        <v>3</v>
      </c>
      <c r="B33" s="776"/>
      <c r="C33" s="776"/>
      <c r="D33" s="776"/>
      <c r="E33" s="776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80">
        <f>I33</f>
        <v>0</v>
      </c>
      <c r="E35" s="780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2125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9" t="s">
        <v>10</v>
      </c>
      <c r="B2" s="779"/>
      <c r="C2" s="779"/>
      <c r="D2" s="779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7" t="s">
        <v>2122</v>
      </c>
      <c r="B5" s="777"/>
      <c r="C5" s="777"/>
      <c r="D5" s="777"/>
      <c r="E5" s="777"/>
      <c r="F5" s="777"/>
      <c r="G5" s="777"/>
      <c r="H5" s="777"/>
      <c r="I5" s="777"/>
      <c r="J5" s="81"/>
    </row>
    <row r="6" spans="1:10" ht="9" hidden="1" customHeight="1">
      <c r="A6" s="778"/>
      <c r="B6" s="778"/>
      <c r="C6" s="778"/>
      <c r="D6" s="778"/>
      <c r="E6" s="778"/>
      <c r="F6" s="778"/>
      <c r="G6" s="778"/>
      <c r="H6" s="778"/>
      <c r="I6" s="778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2186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2186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2186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2186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2186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2186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2186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81" t="s">
        <v>3</v>
      </c>
      <c r="B33" s="781"/>
      <c r="C33" s="781"/>
      <c r="D33" s="781"/>
      <c r="E33" s="781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82">
        <f>I33</f>
        <v>-86930000</v>
      </c>
      <c r="E35" s="782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2125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85" t="s">
        <v>481</v>
      </c>
      <c r="B1" s="785"/>
      <c r="C1" s="785"/>
      <c r="D1" s="785"/>
      <c r="E1" s="785"/>
      <c r="F1" s="785"/>
      <c r="G1" s="785"/>
      <c r="H1" s="785"/>
      <c r="I1" s="785"/>
      <c r="J1" s="785"/>
      <c r="K1" s="631"/>
    </row>
    <row r="2" spans="1:18">
      <c r="A2" s="786" t="s">
        <v>2198</v>
      </c>
      <c r="B2" s="786"/>
      <c r="C2" s="786"/>
      <c r="D2" s="786"/>
      <c r="E2" s="786"/>
      <c r="F2" s="786"/>
      <c r="G2" s="786"/>
      <c r="H2" s="786"/>
      <c r="I2" s="786"/>
      <c r="J2" s="786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83"/>
      <c r="B4" s="783"/>
      <c r="C4" s="783"/>
      <c r="D4" s="783"/>
      <c r="E4" s="783"/>
      <c r="F4" s="783"/>
      <c r="G4" s="783"/>
      <c r="H4" s="783"/>
      <c r="I4" s="783"/>
      <c r="J4" s="783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2204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2201</v>
      </c>
      <c r="C6" s="232" t="s">
        <v>2199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2201</v>
      </c>
      <c r="C7" s="232" t="s">
        <v>2200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2202</v>
      </c>
      <c r="C8" s="232" t="s">
        <v>2200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2203</v>
      </c>
      <c r="C9" s="232" t="s">
        <v>2200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84" t="s">
        <v>3</v>
      </c>
      <c r="B11" s="784"/>
      <c r="C11" s="784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2206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2205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P201"/>
  <sheetViews>
    <sheetView topLeftCell="A185" workbookViewId="0">
      <selection activeCell="G191" sqref="G191:G194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85" t="s">
        <v>481</v>
      </c>
      <c r="B1" s="785"/>
      <c r="C1" s="785"/>
      <c r="D1" s="785"/>
      <c r="E1" s="785"/>
      <c r="F1" s="785"/>
      <c r="G1" s="785"/>
      <c r="H1" s="785"/>
      <c r="I1" s="785"/>
    </row>
    <row r="2" spans="1:16">
      <c r="A2" s="786" t="s">
        <v>482</v>
      </c>
      <c r="B2" s="786"/>
      <c r="C2" s="786"/>
      <c r="D2" s="786"/>
      <c r="E2" s="786"/>
      <c r="F2" s="786"/>
      <c r="G2" s="786"/>
      <c r="H2" s="786"/>
      <c r="I2" s="786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87" t="s">
        <v>483</v>
      </c>
      <c r="B4" s="787"/>
      <c r="C4" s="787"/>
      <c r="D4" s="787"/>
      <c r="E4" s="787"/>
      <c r="F4" s="787"/>
      <c r="G4" s="787"/>
      <c r="H4" s="787"/>
      <c r="I4" s="787"/>
    </row>
    <row r="5" spans="1:16" s="213" customFormat="1" ht="7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88" t="s">
        <v>3</v>
      </c>
      <c r="B9" s="788"/>
      <c r="C9" s="788"/>
      <c r="D9" s="788"/>
      <c r="E9" s="788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89"/>
      <c r="H11" s="789"/>
      <c r="I11" s="789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7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88" t="s">
        <v>3</v>
      </c>
      <c r="B17" s="788"/>
      <c r="C17" s="788"/>
      <c r="D17" s="788"/>
      <c r="E17" s="788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91" t="s">
        <v>497</v>
      </c>
      <c r="B18" s="791"/>
      <c r="C18" s="791"/>
      <c r="D18" s="791"/>
      <c r="E18" s="791"/>
      <c r="F18" s="791"/>
      <c r="G18" s="791"/>
      <c r="H18" s="791"/>
      <c r="I18" s="791"/>
    </row>
    <row r="20" spans="1:12">
      <c r="A20" s="792" t="s">
        <v>498</v>
      </c>
      <c r="B20" s="792"/>
      <c r="C20" s="792"/>
      <c r="D20" s="792"/>
      <c r="G20" s="789" t="s">
        <v>499</v>
      </c>
      <c r="H20" s="789"/>
      <c r="I20" s="789"/>
    </row>
    <row r="21" spans="1:12">
      <c r="A21" s="790" t="s">
        <v>500</v>
      </c>
      <c r="B21" s="790"/>
      <c r="C21" s="790"/>
      <c r="D21" s="790"/>
      <c r="G21" s="789"/>
      <c r="H21" s="789"/>
      <c r="I21" s="789"/>
    </row>
    <row r="22" spans="1:12">
      <c r="A22" s="790" t="s">
        <v>501</v>
      </c>
      <c r="B22" s="790"/>
      <c r="C22" s="790"/>
      <c r="D22" s="790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89"/>
      <c r="H24" s="789"/>
      <c r="I24" s="789"/>
    </row>
    <row r="25" spans="1:12">
      <c r="A25" s="790"/>
      <c r="B25" s="790"/>
      <c r="C25" s="790"/>
      <c r="D25" s="790"/>
    </row>
    <row r="26" spans="1:12" ht="22.5">
      <c r="A26" s="785" t="s">
        <v>481</v>
      </c>
      <c r="B26" s="785"/>
      <c r="C26" s="785"/>
      <c r="D26" s="785"/>
      <c r="E26" s="785"/>
      <c r="F26" s="785"/>
      <c r="G26" s="785"/>
      <c r="H26" s="785"/>
      <c r="I26" s="785"/>
    </row>
    <row r="27" spans="1:12">
      <c r="A27" s="786" t="s">
        <v>482</v>
      </c>
      <c r="B27" s="786"/>
      <c r="C27" s="786"/>
      <c r="D27" s="786"/>
      <c r="E27" s="786"/>
      <c r="F27" s="786"/>
      <c r="G27" s="786"/>
      <c r="H27" s="786"/>
      <c r="I27" s="786"/>
    </row>
    <row r="28" spans="1:12" ht="22.5">
      <c r="A28" s="787" t="s">
        <v>503</v>
      </c>
      <c r="B28" s="787"/>
      <c r="C28" s="787"/>
      <c r="D28" s="787"/>
      <c r="E28" s="787"/>
      <c r="F28" s="787"/>
      <c r="G28" s="787"/>
      <c r="H28" s="787"/>
      <c r="I28" s="787"/>
    </row>
    <row r="29" spans="1:12" s="213" customFormat="1" ht="7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88" t="s">
        <v>3</v>
      </c>
      <c r="B31" s="788"/>
      <c r="C31" s="788"/>
      <c r="D31" s="788"/>
      <c r="E31" s="788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89"/>
      <c r="H32" s="789"/>
      <c r="I32" s="789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7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88" t="s">
        <v>3</v>
      </c>
      <c r="B38" s="788"/>
      <c r="C38" s="788"/>
      <c r="D38" s="788"/>
      <c r="E38" s="788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7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88" t="s">
        <v>3</v>
      </c>
      <c r="B44" s="788"/>
      <c r="C44" s="788"/>
      <c r="D44" s="788"/>
      <c r="E44" s="788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85" t="s">
        <v>481</v>
      </c>
      <c r="B48" s="785"/>
      <c r="C48" s="785"/>
      <c r="D48" s="785"/>
      <c r="E48" s="785"/>
      <c r="F48" s="785"/>
      <c r="G48" s="785"/>
      <c r="H48" s="785"/>
      <c r="I48" s="785"/>
    </row>
    <row r="49" spans="1:16">
      <c r="A49" s="786" t="s">
        <v>482</v>
      </c>
      <c r="B49" s="786"/>
      <c r="C49" s="786"/>
      <c r="D49" s="786"/>
      <c r="E49" s="786"/>
      <c r="F49" s="786"/>
      <c r="G49" s="786"/>
      <c r="H49" s="786"/>
      <c r="I49" s="786"/>
    </row>
    <row r="50" spans="1:16" ht="22.5">
      <c r="A50" s="787" t="s">
        <v>507</v>
      </c>
      <c r="B50" s="787"/>
      <c r="C50" s="787"/>
      <c r="D50" s="787"/>
      <c r="E50" s="787"/>
      <c r="F50" s="787"/>
      <c r="G50" s="787"/>
      <c r="H50" s="787"/>
      <c r="I50" s="787"/>
    </row>
    <row r="51" spans="1:16" s="213" customFormat="1" ht="7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88" t="s">
        <v>3</v>
      </c>
      <c r="B54" s="788"/>
      <c r="C54" s="788"/>
      <c r="D54" s="788"/>
      <c r="E54" s="788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7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88" t="s">
        <v>3</v>
      </c>
      <c r="B61" s="788"/>
      <c r="C61" s="788"/>
      <c r="D61" s="788"/>
      <c r="E61" s="788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89"/>
      <c r="H63" s="789"/>
      <c r="I63" s="789"/>
    </row>
    <row r="65" spans="1:16" ht="22.5">
      <c r="A65" s="785" t="s">
        <v>481</v>
      </c>
      <c r="B65" s="785"/>
      <c r="C65" s="785"/>
      <c r="D65" s="785"/>
      <c r="E65" s="785"/>
      <c r="F65" s="785"/>
      <c r="G65" s="785"/>
      <c r="H65" s="785"/>
      <c r="I65" s="785"/>
    </row>
    <row r="66" spans="1:16">
      <c r="A66" s="786" t="s">
        <v>482</v>
      </c>
      <c r="B66" s="786"/>
      <c r="C66" s="786"/>
      <c r="D66" s="786"/>
      <c r="E66" s="786"/>
      <c r="F66" s="786"/>
      <c r="G66" s="786"/>
      <c r="H66" s="786"/>
      <c r="I66" s="786"/>
    </row>
    <row r="67" spans="1:16" ht="22.5" hidden="1">
      <c r="A67" s="787" t="s">
        <v>507</v>
      </c>
      <c r="B67" s="787"/>
      <c r="C67" s="787"/>
      <c r="D67" s="787"/>
      <c r="E67" s="787"/>
      <c r="F67" s="787"/>
      <c r="G67" s="787"/>
      <c r="H67" s="787"/>
      <c r="I67" s="787"/>
    </row>
    <row r="68" spans="1:16" s="213" customFormat="1" ht="7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88" t="s">
        <v>3</v>
      </c>
      <c r="B71" s="788"/>
      <c r="C71" s="788"/>
      <c r="D71" s="788"/>
      <c r="E71" s="788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7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88" t="s">
        <v>3</v>
      </c>
      <c r="B78" s="788"/>
      <c r="C78" s="788"/>
      <c r="D78" s="788"/>
      <c r="E78" s="788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89"/>
      <c r="H80" s="789"/>
      <c r="I80" s="789"/>
    </row>
    <row r="81" spans="1:16">
      <c r="A81" s="790"/>
      <c r="B81" s="790"/>
      <c r="C81" s="790"/>
      <c r="D81" s="790"/>
    </row>
    <row r="82" spans="1:16" ht="22.5">
      <c r="A82" s="785" t="s">
        <v>481</v>
      </c>
      <c r="B82" s="785"/>
      <c r="C82" s="785"/>
      <c r="D82" s="785"/>
      <c r="E82" s="785"/>
      <c r="F82" s="785"/>
      <c r="G82" s="785"/>
      <c r="H82" s="785"/>
      <c r="I82" s="785"/>
    </row>
    <row r="83" spans="1:16">
      <c r="A83" s="786" t="s">
        <v>482</v>
      </c>
      <c r="B83" s="786"/>
      <c r="C83" s="786"/>
      <c r="D83" s="786"/>
      <c r="E83" s="786"/>
      <c r="F83" s="786"/>
      <c r="G83" s="786"/>
      <c r="H83" s="786"/>
      <c r="I83" s="786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88" t="s">
        <v>3</v>
      </c>
      <c r="B94" s="788"/>
      <c r="C94" s="788"/>
      <c r="D94" s="788"/>
      <c r="E94" s="788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89"/>
      <c r="H96" s="789"/>
      <c r="I96" s="789"/>
    </row>
    <row r="99" spans="1:16" ht="22.5">
      <c r="A99" s="785" t="s">
        <v>481</v>
      </c>
      <c r="B99" s="785"/>
      <c r="C99" s="785"/>
      <c r="D99" s="785"/>
      <c r="E99" s="785"/>
      <c r="F99" s="785"/>
      <c r="G99" s="785"/>
      <c r="H99" s="785"/>
      <c r="I99" s="785"/>
    </row>
    <row r="100" spans="1:16">
      <c r="A100" s="786" t="s">
        <v>482</v>
      </c>
      <c r="B100" s="786"/>
      <c r="C100" s="786"/>
      <c r="D100" s="786"/>
      <c r="E100" s="786"/>
      <c r="F100" s="786"/>
      <c r="G100" s="786"/>
      <c r="H100" s="786"/>
      <c r="I100" s="786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88" t="s">
        <v>3</v>
      </c>
      <c r="B108" s="788"/>
      <c r="C108" s="788"/>
      <c r="D108" s="788"/>
      <c r="E108" s="788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89"/>
      <c r="H111" s="789"/>
      <c r="I111" s="789"/>
    </row>
    <row r="113" spans="1:16" ht="22.5">
      <c r="A113" s="785" t="s">
        <v>481</v>
      </c>
      <c r="B113" s="785"/>
      <c r="C113" s="785"/>
      <c r="D113" s="785"/>
      <c r="E113" s="785"/>
      <c r="F113" s="785"/>
      <c r="G113" s="785"/>
      <c r="H113" s="785"/>
      <c r="I113" s="785"/>
    </row>
    <row r="114" spans="1:16">
      <c r="A114" s="786" t="s">
        <v>482</v>
      </c>
      <c r="B114" s="786"/>
      <c r="C114" s="786"/>
      <c r="D114" s="786"/>
      <c r="E114" s="786"/>
      <c r="F114" s="786"/>
      <c r="G114" s="786"/>
      <c r="H114" s="786"/>
      <c r="I114" s="786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87" t="s">
        <v>1960</v>
      </c>
      <c r="B116" s="787"/>
      <c r="C116" s="787"/>
      <c r="D116" s="787"/>
      <c r="E116" s="787"/>
      <c r="F116" s="787"/>
      <c r="G116" s="787"/>
      <c r="H116" s="787"/>
      <c r="I116" s="787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88" t="s">
        <v>3</v>
      </c>
      <c r="B123" s="788"/>
      <c r="C123" s="788"/>
      <c r="D123" s="788"/>
      <c r="E123" s="788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89"/>
      <c r="H126" s="789"/>
      <c r="I126" s="789"/>
    </row>
    <row r="128" spans="1:16" ht="22.5">
      <c r="A128" s="785" t="s">
        <v>481</v>
      </c>
      <c r="B128" s="785"/>
      <c r="C128" s="785"/>
      <c r="D128" s="785"/>
      <c r="E128" s="785"/>
      <c r="F128" s="785"/>
      <c r="G128" s="785"/>
      <c r="H128" s="785"/>
      <c r="I128" s="785"/>
    </row>
    <row r="129" spans="1:16">
      <c r="A129" s="786" t="s">
        <v>482</v>
      </c>
      <c r="B129" s="786"/>
      <c r="C129" s="786"/>
      <c r="D129" s="786"/>
      <c r="E129" s="786"/>
      <c r="F129" s="786"/>
      <c r="G129" s="786"/>
      <c r="H129" s="786"/>
      <c r="I129" s="786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87" t="s">
        <v>1961</v>
      </c>
      <c r="B131" s="787"/>
      <c r="C131" s="787"/>
      <c r="D131" s="787"/>
      <c r="E131" s="787"/>
      <c r="F131" s="787"/>
      <c r="G131" s="787"/>
      <c r="H131" s="787"/>
      <c r="I131" s="787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88" t="s">
        <v>3</v>
      </c>
      <c r="B136" s="788"/>
      <c r="C136" s="788"/>
      <c r="D136" s="788"/>
      <c r="E136" s="788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89"/>
      <c r="H140" s="789"/>
      <c r="I140" s="789"/>
    </row>
    <row r="142" spans="1:16" ht="22.5">
      <c r="A142" s="785" t="s">
        <v>481</v>
      </c>
      <c r="B142" s="785"/>
      <c r="C142" s="785"/>
      <c r="D142" s="785"/>
      <c r="E142" s="785"/>
      <c r="F142" s="785"/>
      <c r="G142" s="785"/>
      <c r="H142" s="785"/>
      <c r="I142" s="785"/>
    </row>
    <row r="143" spans="1:16">
      <c r="A143" s="786" t="s">
        <v>482</v>
      </c>
      <c r="B143" s="786"/>
      <c r="C143" s="786"/>
      <c r="D143" s="786"/>
      <c r="E143" s="786"/>
      <c r="F143" s="786"/>
      <c r="G143" s="786"/>
      <c r="H143" s="786"/>
      <c r="I143" s="786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87" t="s">
        <v>2105</v>
      </c>
      <c r="B145" s="787"/>
      <c r="C145" s="787"/>
      <c r="D145" s="787"/>
      <c r="E145" s="787"/>
      <c r="F145" s="787"/>
      <c r="G145" s="787"/>
      <c r="H145" s="787"/>
      <c r="I145" s="787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88" t="s">
        <v>3</v>
      </c>
      <c r="B152" s="788"/>
      <c r="C152" s="788"/>
      <c r="D152" s="788"/>
      <c r="E152" s="788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89"/>
      <c r="H156" s="789"/>
      <c r="I156" s="789"/>
    </row>
    <row r="157" spans="1:16" ht="22.5">
      <c r="A157" s="787" t="s">
        <v>2124</v>
      </c>
      <c r="B157" s="787"/>
      <c r="C157" s="787"/>
      <c r="D157" s="787"/>
      <c r="E157" s="787"/>
      <c r="F157" s="787"/>
      <c r="G157" s="787"/>
      <c r="H157" s="787"/>
      <c r="I157" s="787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88" t="s">
        <v>3</v>
      </c>
      <c r="B164" s="788"/>
      <c r="C164" s="788"/>
      <c r="D164" s="788"/>
      <c r="E164" s="788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85" t="s">
        <v>481</v>
      </c>
      <c r="B170" s="785"/>
      <c r="C170" s="785"/>
      <c r="D170" s="785"/>
      <c r="E170" s="785"/>
      <c r="F170" s="785"/>
      <c r="G170" s="785"/>
      <c r="H170" s="785"/>
      <c r="I170" s="785"/>
    </row>
    <row r="171" spans="1:16">
      <c r="A171" s="786" t="s">
        <v>482</v>
      </c>
      <c r="B171" s="786"/>
      <c r="C171" s="786"/>
      <c r="D171" s="786"/>
      <c r="E171" s="786"/>
      <c r="F171" s="786"/>
      <c r="G171" s="786"/>
      <c r="H171" s="786"/>
      <c r="I171" s="786"/>
    </row>
    <row r="172" spans="1:16" ht="22.5">
      <c r="A172" s="787" t="s">
        <v>2249</v>
      </c>
      <c r="B172" s="787"/>
      <c r="C172" s="787"/>
      <c r="D172" s="787"/>
      <c r="E172" s="787"/>
      <c r="F172" s="787"/>
      <c r="G172" s="787"/>
      <c r="H172" s="787"/>
      <c r="I172" s="787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2250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88" t="s">
        <v>3</v>
      </c>
      <c r="B184" s="788"/>
      <c r="C184" s="788"/>
      <c r="D184" s="788"/>
      <c r="E184" s="788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7" spans="1:16">
      <c r="A187" s="226" t="s">
        <v>2287</v>
      </c>
      <c r="B187" s="226"/>
      <c r="C187" s="227"/>
      <c r="D187" s="228"/>
      <c r="G187" s="789"/>
      <c r="H187" s="789"/>
      <c r="I187" s="789"/>
    </row>
    <row r="189" spans="1:16" ht="22.5">
      <c r="A189" s="787" t="s">
        <v>2249</v>
      </c>
      <c r="B189" s="787"/>
      <c r="C189" s="787"/>
      <c r="D189" s="787"/>
      <c r="E189" s="787"/>
      <c r="F189" s="787"/>
      <c r="G189" s="787"/>
      <c r="H189" s="787"/>
      <c r="I189" s="787"/>
    </row>
    <row r="190" spans="1:16" s="213" customFormat="1" ht="45.75" customHeight="1">
      <c r="A190" s="210" t="s">
        <v>0</v>
      </c>
      <c r="B190" s="210" t="s">
        <v>921</v>
      </c>
      <c r="C190" s="210" t="s">
        <v>484</v>
      </c>
      <c r="D190" s="211" t="s">
        <v>485</v>
      </c>
      <c r="E190" s="212" t="s">
        <v>923</v>
      </c>
      <c r="F190" s="212" t="s">
        <v>487</v>
      </c>
      <c r="G190" s="212" t="s">
        <v>922</v>
      </c>
      <c r="H190" s="212" t="s">
        <v>487</v>
      </c>
      <c r="I190" s="212" t="s">
        <v>489</v>
      </c>
    </row>
    <row r="191" spans="1:16" ht="24" customHeight="1">
      <c r="A191" s="214">
        <v>1</v>
      </c>
      <c r="B191" s="271">
        <v>43031</v>
      </c>
      <c r="C191" s="232" t="s">
        <v>920</v>
      </c>
      <c r="D191" s="216">
        <v>2880</v>
      </c>
      <c r="E191" s="217">
        <v>9.1999999999999993</v>
      </c>
      <c r="F191" s="218">
        <f t="shared" ref="F191:F195" si="32">D191*E191</f>
        <v>26495.999999999996</v>
      </c>
      <c r="G191" s="218">
        <v>9</v>
      </c>
      <c r="H191" s="218">
        <f t="shared" ref="H191:H195" si="33">D191*G191</f>
        <v>25920</v>
      </c>
      <c r="I191" s="219">
        <f t="shared" ref="I191:I195" si="34">F191-H191</f>
        <v>575.99999999999636</v>
      </c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>
        <v>2</v>
      </c>
      <c r="B192" s="271">
        <v>43117</v>
      </c>
      <c r="C192" s="232" t="s">
        <v>920</v>
      </c>
      <c r="D192" s="216">
        <v>6480</v>
      </c>
      <c r="E192" s="217">
        <v>9.1</v>
      </c>
      <c r="F192" s="218">
        <f t="shared" si="32"/>
        <v>58968</v>
      </c>
      <c r="G192" s="218">
        <v>9</v>
      </c>
      <c r="H192" s="218">
        <f t="shared" si="33"/>
        <v>58320</v>
      </c>
      <c r="I192" s="219">
        <f t="shared" si="34"/>
        <v>648</v>
      </c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>
        <v>3</v>
      </c>
      <c r="B193" s="271">
        <v>43129</v>
      </c>
      <c r="C193" s="232" t="s">
        <v>920</v>
      </c>
      <c r="D193" s="216">
        <v>2880</v>
      </c>
      <c r="E193" s="217">
        <v>9.1</v>
      </c>
      <c r="F193" s="218">
        <f t="shared" si="32"/>
        <v>26208</v>
      </c>
      <c r="G193" s="218">
        <v>9</v>
      </c>
      <c r="H193" s="218">
        <f t="shared" si="33"/>
        <v>25920</v>
      </c>
      <c r="I193" s="219">
        <f t="shared" si="34"/>
        <v>288</v>
      </c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214">
        <v>4</v>
      </c>
      <c r="B194" s="271">
        <v>43138</v>
      </c>
      <c r="C194" s="232" t="s">
        <v>920</v>
      </c>
      <c r="D194" s="216">
        <v>2880</v>
      </c>
      <c r="E194" s="217">
        <v>9.1</v>
      </c>
      <c r="F194" s="218">
        <f t="shared" ref="F194" si="35">D194*E194</f>
        <v>26208</v>
      </c>
      <c r="G194" s="218">
        <v>9</v>
      </c>
      <c r="H194" s="218">
        <f t="shared" ref="H194" si="36">D194*G194</f>
        <v>25920</v>
      </c>
      <c r="I194" s="219">
        <f t="shared" ref="I194" si="37">F194-H194</f>
        <v>288</v>
      </c>
      <c r="J194" s="233"/>
      <c r="K194" s="233"/>
      <c r="L194" s="233"/>
      <c r="M194" s="233"/>
      <c r="N194" s="233"/>
      <c r="O194" s="233"/>
      <c r="P194" s="233"/>
    </row>
    <row r="195" spans="1:16" ht="24" customHeight="1">
      <c r="A195" s="214">
        <v>5</v>
      </c>
      <c r="B195" s="271"/>
      <c r="C195" s="232"/>
      <c r="D195" s="216"/>
      <c r="E195" s="217"/>
      <c r="F195" s="218">
        <f t="shared" si="32"/>
        <v>0</v>
      </c>
      <c r="G195" s="218"/>
      <c r="H195" s="218">
        <f t="shared" si="33"/>
        <v>0</v>
      </c>
      <c r="I195" s="219">
        <f t="shared" si="34"/>
        <v>0</v>
      </c>
      <c r="J195" s="233"/>
      <c r="K195" s="233"/>
      <c r="L195" s="233"/>
      <c r="M195" s="233"/>
      <c r="N195" s="233"/>
      <c r="O195" s="233"/>
      <c r="P195" s="233"/>
    </row>
    <row r="196" spans="1:16" ht="24" customHeight="1">
      <c r="A196" s="214"/>
      <c r="B196" s="271"/>
      <c r="C196" s="232"/>
      <c r="D196" s="216"/>
      <c r="E196" s="217"/>
      <c r="F196" s="218"/>
      <c r="G196" s="218"/>
      <c r="H196" s="218"/>
      <c r="I196" s="219"/>
      <c r="J196" s="233"/>
      <c r="K196" s="233"/>
      <c r="L196" s="233"/>
      <c r="M196" s="233"/>
      <c r="N196" s="233"/>
      <c r="O196" s="233"/>
      <c r="P196" s="233"/>
    </row>
    <row r="197" spans="1:16" ht="24" customHeight="1">
      <c r="A197" s="788" t="s">
        <v>3</v>
      </c>
      <c r="B197" s="788"/>
      <c r="C197" s="788"/>
      <c r="D197" s="788"/>
      <c r="E197" s="788"/>
      <c r="F197" s="221">
        <f>SUM(F191:F196)</f>
        <v>137880</v>
      </c>
      <c r="G197" s="234"/>
      <c r="H197" s="221">
        <f>SUM(H191:H196)</f>
        <v>136080</v>
      </c>
      <c r="I197" s="221">
        <f>SUM(I191:I196)</f>
        <v>1799.9999999999964</v>
      </c>
    </row>
    <row r="198" spans="1:16">
      <c r="H198" s="224" t="s">
        <v>1962</v>
      </c>
      <c r="I198" s="418">
        <v>22200</v>
      </c>
    </row>
    <row r="199" spans="1:16">
      <c r="H199" s="224" t="s">
        <v>1963</v>
      </c>
      <c r="I199" s="418">
        <f>I197*I198</f>
        <v>39959999.999999918</v>
      </c>
    </row>
    <row r="201" spans="1:16" s="749" customFormat="1">
      <c r="A201" s="749" t="s">
        <v>2288</v>
      </c>
      <c r="D201" s="750"/>
      <c r="E201" s="751"/>
      <c r="F201" s="751"/>
    </row>
  </sheetData>
  <mergeCells count="66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A128:I128"/>
    <mergeCell ref="A129:I129"/>
    <mergeCell ref="A131:I131"/>
    <mergeCell ref="A136:E136"/>
    <mergeCell ref="G126:I126"/>
    <mergeCell ref="A189:I189"/>
    <mergeCell ref="A197:E197"/>
    <mergeCell ref="A170:I170"/>
    <mergeCell ref="A171:I171"/>
    <mergeCell ref="G140:I140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  <mergeCell ref="G187:I187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Q17"/>
  <sheetViews>
    <sheetView workbookViewId="0">
      <selection activeCell="J7" sqref="J7"/>
    </sheetView>
  </sheetViews>
  <sheetFormatPr defaultRowHeight="18.75"/>
  <cols>
    <col min="1" max="1" width="6.28515625" style="723" bestFit="1" customWidth="1"/>
    <col min="2" max="2" width="10.5703125" style="723" customWidth="1"/>
    <col min="3" max="3" width="17.42578125" style="723" customWidth="1"/>
    <col min="4" max="4" width="23.85546875" style="723" bestFit="1" customWidth="1"/>
    <col min="5" max="5" width="12.7109375" style="731" customWidth="1"/>
    <col min="6" max="6" width="10.5703125" style="732" customWidth="1"/>
    <col min="7" max="7" width="17.28515625" style="732" customWidth="1"/>
    <col min="8" max="8" width="12.42578125" style="723" customWidth="1"/>
    <col min="9" max="9" width="17.7109375" style="723" customWidth="1"/>
    <col min="10" max="10" width="18.28515625" style="723" customWidth="1"/>
    <col min="11" max="258" width="9.140625" style="723"/>
    <col min="259" max="259" width="6.28515625" style="723" bestFit="1" customWidth="1"/>
    <col min="260" max="260" width="23.85546875" style="723" bestFit="1" customWidth="1"/>
    <col min="261" max="261" width="17" style="723" bestFit="1" customWidth="1"/>
    <col min="262" max="262" width="14.42578125" style="723" bestFit="1" customWidth="1"/>
    <col min="263" max="263" width="19.140625" style="723" bestFit="1" customWidth="1"/>
    <col min="264" max="264" width="21.7109375" style="723" bestFit="1" customWidth="1"/>
    <col min="265" max="266" width="20.42578125" style="723" bestFit="1" customWidth="1"/>
    <col min="267" max="514" width="9.140625" style="723"/>
    <col min="515" max="515" width="6.28515625" style="723" bestFit="1" customWidth="1"/>
    <col min="516" max="516" width="23.85546875" style="723" bestFit="1" customWidth="1"/>
    <col min="517" max="517" width="17" style="723" bestFit="1" customWidth="1"/>
    <col min="518" max="518" width="14.42578125" style="723" bestFit="1" customWidth="1"/>
    <col min="519" max="519" width="19.140625" style="723" bestFit="1" customWidth="1"/>
    <col min="520" max="520" width="21.7109375" style="723" bestFit="1" customWidth="1"/>
    <col min="521" max="522" width="20.42578125" style="723" bestFit="1" customWidth="1"/>
    <col min="523" max="770" width="9.140625" style="723"/>
    <col min="771" max="771" width="6.28515625" style="723" bestFit="1" customWidth="1"/>
    <col min="772" max="772" width="23.85546875" style="723" bestFit="1" customWidth="1"/>
    <col min="773" max="773" width="17" style="723" bestFit="1" customWidth="1"/>
    <col min="774" max="774" width="14.42578125" style="723" bestFit="1" customWidth="1"/>
    <col min="775" max="775" width="19.140625" style="723" bestFit="1" customWidth="1"/>
    <col min="776" max="776" width="21.7109375" style="723" bestFit="1" customWidth="1"/>
    <col min="777" max="778" width="20.42578125" style="723" bestFit="1" customWidth="1"/>
    <col min="779" max="1026" width="9.140625" style="723"/>
    <col min="1027" max="1027" width="6.28515625" style="723" bestFit="1" customWidth="1"/>
    <col min="1028" max="1028" width="23.85546875" style="723" bestFit="1" customWidth="1"/>
    <col min="1029" max="1029" width="17" style="723" bestFit="1" customWidth="1"/>
    <col min="1030" max="1030" width="14.42578125" style="723" bestFit="1" customWidth="1"/>
    <col min="1031" max="1031" width="19.140625" style="723" bestFit="1" customWidth="1"/>
    <col min="1032" max="1032" width="21.7109375" style="723" bestFit="1" customWidth="1"/>
    <col min="1033" max="1034" width="20.42578125" style="723" bestFit="1" customWidth="1"/>
    <col min="1035" max="1282" width="9.140625" style="723"/>
    <col min="1283" max="1283" width="6.28515625" style="723" bestFit="1" customWidth="1"/>
    <col min="1284" max="1284" width="23.85546875" style="723" bestFit="1" customWidth="1"/>
    <col min="1285" max="1285" width="17" style="723" bestFit="1" customWidth="1"/>
    <col min="1286" max="1286" width="14.42578125" style="723" bestFit="1" customWidth="1"/>
    <col min="1287" max="1287" width="19.140625" style="723" bestFit="1" customWidth="1"/>
    <col min="1288" max="1288" width="21.7109375" style="723" bestFit="1" customWidth="1"/>
    <col min="1289" max="1290" width="20.42578125" style="723" bestFit="1" customWidth="1"/>
    <col min="1291" max="1538" width="9.140625" style="723"/>
    <col min="1539" max="1539" width="6.28515625" style="723" bestFit="1" customWidth="1"/>
    <col min="1540" max="1540" width="23.85546875" style="723" bestFit="1" customWidth="1"/>
    <col min="1541" max="1541" width="17" style="723" bestFit="1" customWidth="1"/>
    <col min="1542" max="1542" width="14.42578125" style="723" bestFit="1" customWidth="1"/>
    <col min="1543" max="1543" width="19.140625" style="723" bestFit="1" customWidth="1"/>
    <col min="1544" max="1544" width="21.7109375" style="723" bestFit="1" customWidth="1"/>
    <col min="1545" max="1546" width="20.42578125" style="723" bestFit="1" customWidth="1"/>
    <col min="1547" max="1794" width="9.140625" style="723"/>
    <col min="1795" max="1795" width="6.28515625" style="723" bestFit="1" customWidth="1"/>
    <col min="1796" max="1796" width="23.85546875" style="723" bestFit="1" customWidth="1"/>
    <col min="1797" max="1797" width="17" style="723" bestFit="1" customWidth="1"/>
    <col min="1798" max="1798" width="14.42578125" style="723" bestFit="1" customWidth="1"/>
    <col min="1799" max="1799" width="19.140625" style="723" bestFit="1" customWidth="1"/>
    <col min="1800" max="1800" width="21.7109375" style="723" bestFit="1" customWidth="1"/>
    <col min="1801" max="1802" width="20.42578125" style="723" bestFit="1" customWidth="1"/>
    <col min="1803" max="2050" width="9.140625" style="723"/>
    <col min="2051" max="2051" width="6.28515625" style="723" bestFit="1" customWidth="1"/>
    <col min="2052" max="2052" width="23.85546875" style="723" bestFit="1" customWidth="1"/>
    <col min="2053" max="2053" width="17" style="723" bestFit="1" customWidth="1"/>
    <col min="2054" max="2054" width="14.42578125" style="723" bestFit="1" customWidth="1"/>
    <col min="2055" max="2055" width="19.140625" style="723" bestFit="1" customWidth="1"/>
    <col min="2056" max="2056" width="21.7109375" style="723" bestFit="1" customWidth="1"/>
    <col min="2057" max="2058" width="20.42578125" style="723" bestFit="1" customWidth="1"/>
    <col min="2059" max="2306" width="9.140625" style="723"/>
    <col min="2307" max="2307" width="6.28515625" style="723" bestFit="1" customWidth="1"/>
    <col min="2308" max="2308" width="23.85546875" style="723" bestFit="1" customWidth="1"/>
    <col min="2309" max="2309" width="17" style="723" bestFit="1" customWidth="1"/>
    <col min="2310" max="2310" width="14.42578125" style="723" bestFit="1" customWidth="1"/>
    <col min="2311" max="2311" width="19.140625" style="723" bestFit="1" customWidth="1"/>
    <col min="2312" max="2312" width="21.7109375" style="723" bestFit="1" customWidth="1"/>
    <col min="2313" max="2314" width="20.42578125" style="723" bestFit="1" customWidth="1"/>
    <col min="2315" max="2562" width="9.140625" style="723"/>
    <col min="2563" max="2563" width="6.28515625" style="723" bestFit="1" customWidth="1"/>
    <col min="2564" max="2564" width="23.85546875" style="723" bestFit="1" customWidth="1"/>
    <col min="2565" max="2565" width="17" style="723" bestFit="1" customWidth="1"/>
    <col min="2566" max="2566" width="14.42578125" style="723" bestFit="1" customWidth="1"/>
    <col min="2567" max="2567" width="19.140625" style="723" bestFit="1" customWidth="1"/>
    <col min="2568" max="2568" width="21.7109375" style="723" bestFit="1" customWidth="1"/>
    <col min="2569" max="2570" width="20.42578125" style="723" bestFit="1" customWidth="1"/>
    <col min="2571" max="2818" width="9.140625" style="723"/>
    <col min="2819" max="2819" width="6.28515625" style="723" bestFit="1" customWidth="1"/>
    <col min="2820" max="2820" width="23.85546875" style="723" bestFit="1" customWidth="1"/>
    <col min="2821" max="2821" width="17" style="723" bestFit="1" customWidth="1"/>
    <col min="2822" max="2822" width="14.42578125" style="723" bestFit="1" customWidth="1"/>
    <col min="2823" max="2823" width="19.140625" style="723" bestFit="1" customWidth="1"/>
    <col min="2824" max="2824" width="21.7109375" style="723" bestFit="1" customWidth="1"/>
    <col min="2825" max="2826" width="20.42578125" style="723" bestFit="1" customWidth="1"/>
    <col min="2827" max="3074" width="9.140625" style="723"/>
    <col min="3075" max="3075" width="6.28515625" style="723" bestFit="1" customWidth="1"/>
    <col min="3076" max="3076" width="23.85546875" style="723" bestFit="1" customWidth="1"/>
    <col min="3077" max="3077" width="17" style="723" bestFit="1" customWidth="1"/>
    <col min="3078" max="3078" width="14.42578125" style="723" bestFit="1" customWidth="1"/>
    <col min="3079" max="3079" width="19.140625" style="723" bestFit="1" customWidth="1"/>
    <col min="3080" max="3080" width="21.7109375" style="723" bestFit="1" customWidth="1"/>
    <col min="3081" max="3082" width="20.42578125" style="723" bestFit="1" customWidth="1"/>
    <col min="3083" max="3330" width="9.140625" style="723"/>
    <col min="3331" max="3331" width="6.28515625" style="723" bestFit="1" customWidth="1"/>
    <col min="3332" max="3332" width="23.85546875" style="723" bestFit="1" customWidth="1"/>
    <col min="3333" max="3333" width="17" style="723" bestFit="1" customWidth="1"/>
    <col min="3334" max="3334" width="14.42578125" style="723" bestFit="1" customWidth="1"/>
    <col min="3335" max="3335" width="19.140625" style="723" bestFit="1" customWidth="1"/>
    <col min="3336" max="3336" width="21.7109375" style="723" bestFit="1" customWidth="1"/>
    <col min="3337" max="3338" width="20.42578125" style="723" bestFit="1" customWidth="1"/>
    <col min="3339" max="3586" width="9.140625" style="723"/>
    <col min="3587" max="3587" width="6.28515625" style="723" bestFit="1" customWidth="1"/>
    <col min="3588" max="3588" width="23.85546875" style="723" bestFit="1" customWidth="1"/>
    <col min="3589" max="3589" width="17" style="723" bestFit="1" customWidth="1"/>
    <col min="3590" max="3590" width="14.42578125" style="723" bestFit="1" customWidth="1"/>
    <col min="3591" max="3591" width="19.140625" style="723" bestFit="1" customWidth="1"/>
    <col min="3592" max="3592" width="21.7109375" style="723" bestFit="1" customWidth="1"/>
    <col min="3593" max="3594" width="20.42578125" style="723" bestFit="1" customWidth="1"/>
    <col min="3595" max="3842" width="9.140625" style="723"/>
    <col min="3843" max="3843" width="6.28515625" style="723" bestFit="1" customWidth="1"/>
    <col min="3844" max="3844" width="23.85546875" style="723" bestFit="1" customWidth="1"/>
    <col min="3845" max="3845" width="17" style="723" bestFit="1" customWidth="1"/>
    <col min="3846" max="3846" width="14.42578125" style="723" bestFit="1" customWidth="1"/>
    <col min="3847" max="3847" width="19.140625" style="723" bestFit="1" customWidth="1"/>
    <col min="3848" max="3848" width="21.7109375" style="723" bestFit="1" customWidth="1"/>
    <col min="3849" max="3850" width="20.42578125" style="723" bestFit="1" customWidth="1"/>
    <col min="3851" max="4098" width="9.140625" style="723"/>
    <col min="4099" max="4099" width="6.28515625" style="723" bestFit="1" customWidth="1"/>
    <col min="4100" max="4100" width="23.85546875" style="723" bestFit="1" customWidth="1"/>
    <col min="4101" max="4101" width="17" style="723" bestFit="1" customWidth="1"/>
    <col min="4102" max="4102" width="14.42578125" style="723" bestFit="1" customWidth="1"/>
    <col min="4103" max="4103" width="19.140625" style="723" bestFit="1" customWidth="1"/>
    <col min="4104" max="4104" width="21.7109375" style="723" bestFit="1" customWidth="1"/>
    <col min="4105" max="4106" width="20.42578125" style="723" bestFit="1" customWidth="1"/>
    <col min="4107" max="4354" width="9.140625" style="723"/>
    <col min="4355" max="4355" width="6.28515625" style="723" bestFit="1" customWidth="1"/>
    <col min="4356" max="4356" width="23.85546875" style="723" bestFit="1" customWidth="1"/>
    <col min="4357" max="4357" width="17" style="723" bestFit="1" customWidth="1"/>
    <col min="4358" max="4358" width="14.42578125" style="723" bestFit="1" customWidth="1"/>
    <col min="4359" max="4359" width="19.140625" style="723" bestFit="1" customWidth="1"/>
    <col min="4360" max="4360" width="21.7109375" style="723" bestFit="1" customWidth="1"/>
    <col min="4361" max="4362" width="20.42578125" style="723" bestFit="1" customWidth="1"/>
    <col min="4363" max="4610" width="9.140625" style="723"/>
    <col min="4611" max="4611" width="6.28515625" style="723" bestFit="1" customWidth="1"/>
    <col min="4612" max="4612" width="23.85546875" style="723" bestFit="1" customWidth="1"/>
    <col min="4613" max="4613" width="17" style="723" bestFit="1" customWidth="1"/>
    <col min="4614" max="4614" width="14.42578125" style="723" bestFit="1" customWidth="1"/>
    <col min="4615" max="4615" width="19.140625" style="723" bestFit="1" customWidth="1"/>
    <col min="4616" max="4616" width="21.7109375" style="723" bestFit="1" customWidth="1"/>
    <col min="4617" max="4618" width="20.42578125" style="723" bestFit="1" customWidth="1"/>
    <col min="4619" max="4866" width="9.140625" style="723"/>
    <col min="4867" max="4867" width="6.28515625" style="723" bestFit="1" customWidth="1"/>
    <col min="4868" max="4868" width="23.85546875" style="723" bestFit="1" customWidth="1"/>
    <col min="4869" max="4869" width="17" style="723" bestFit="1" customWidth="1"/>
    <col min="4870" max="4870" width="14.42578125" style="723" bestFit="1" customWidth="1"/>
    <col min="4871" max="4871" width="19.140625" style="723" bestFit="1" customWidth="1"/>
    <col min="4872" max="4872" width="21.7109375" style="723" bestFit="1" customWidth="1"/>
    <col min="4873" max="4874" width="20.42578125" style="723" bestFit="1" customWidth="1"/>
    <col min="4875" max="5122" width="9.140625" style="723"/>
    <col min="5123" max="5123" width="6.28515625" style="723" bestFit="1" customWidth="1"/>
    <col min="5124" max="5124" width="23.85546875" style="723" bestFit="1" customWidth="1"/>
    <col min="5125" max="5125" width="17" style="723" bestFit="1" customWidth="1"/>
    <col min="5126" max="5126" width="14.42578125" style="723" bestFit="1" customWidth="1"/>
    <col min="5127" max="5127" width="19.140625" style="723" bestFit="1" customWidth="1"/>
    <col min="5128" max="5128" width="21.7109375" style="723" bestFit="1" customWidth="1"/>
    <col min="5129" max="5130" width="20.42578125" style="723" bestFit="1" customWidth="1"/>
    <col min="5131" max="5378" width="9.140625" style="723"/>
    <col min="5379" max="5379" width="6.28515625" style="723" bestFit="1" customWidth="1"/>
    <col min="5380" max="5380" width="23.85546875" style="723" bestFit="1" customWidth="1"/>
    <col min="5381" max="5381" width="17" style="723" bestFit="1" customWidth="1"/>
    <col min="5382" max="5382" width="14.42578125" style="723" bestFit="1" customWidth="1"/>
    <col min="5383" max="5383" width="19.140625" style="723" bestFit="1" customWidth="1"/>
    <col min="5384" max="5384" width="21.7109375" style="723" bestFit="1" customWidth="1"/>
    <col min="5385" max="5386" width="20.42578125" style="723" bestFit="1" customWidth="1"/>
    <col min="5387" max="5634" width="9.140625" style="723"/>
    <col min="5635" max="5635" width="6.28515625" style="723" bestFit="1" customWidth="1"/>
    <col min="5636" max="5636" width="23.85546875" style="723" bestFit="1" customWidth="1"/>
    <col min="5637" max="5637" width="17" style="723" bestFit="1" customWidth="1"/>
    <col min="5638" max="5638" width="14.42578125" style="723" bestFit="1" customWidth="1"/>
    <col min="5639" max="5639" width="19.140625" style="723" bestFit="1" customWidth="1"/>
    <col min="5640" max="5640" width="21.7109375" style="723" bestFit="1" customWidth="1"/>
    <col min="5641" max="5642" width="20.42578125" style="723" bestFit="1" customWidth="1"/>
    <col min="5643" max="5890" width="9.140625" style="723"/>
    <col min="5891" max="5891" width="6.28515625" style="723" bestFit="1" customWidth="1"/>
    <col min="5892" max="5892" width="23.85546875" style="723" bestFit="1" customWidth="1"/>
    <col min="5893" max="5893" width="17" style="723" bestFit="1" customWidth="1"/>
    <col min="5894" max="5894" width="14.42578125" style="723" bestFit="1" customWidth="1"/>
    <col min="5895" max="5895" width="19.140625" style="723" bestFit="1" customWidth="1"/>
    <col min="5896" max="5896" width="21.7109375" style="723" bestFit="1" customWidth="1"/>
    <col min="5897" max="5898" width="20.42578125" style="723" bestFit="1" customWidth="1"/>
    <col min="5899" max="6146" width="9.140625" style="723"/>
    <col min="6147" max="6147" width="6.28515625" style="723" bestFit="1" customWidth="1"/>
    <col min="6148" max="6148" width="23.85546875" style="723" bestFit="1" customWidth="1"/>
    <col min="6149" max="6149" width="17" style="723" bestFit="1" customWidth="1"/>
    <col min="6150" max="6150" width="14.42578125" style="723" bestFit="1" customWidth="1"/>
    <col min="6151" max="6151" width="19.140625" style="723" bestFit="1" customWidth="1"/>
    <col min="6152" max="6152" width="21.7109375" style="723" bestFit="1" customWidth="1"/>
    <col min="6153" max="6154" width="20.42578125" style="723" bestFit="1" customWidth="1"/>
    <col min="6155" max="6402" width="9.140625" style="723"/>
    <col min="6403" max="6403" width="6.28515625" style="723" bestFit="1" customWidth="1"/>
    <col min="6404" max="6404" width="23.85546875" style="723" bestFit="1" customWidth="1"/>
    <col min="6405" max="6405" width="17" style="723" bestFit="1" customWidth="1"/>
    <col min="6406" max="6406" width="14.42578125" style="723" bestFit="1" customWidth="1"/>
    <col min="6407" max="6407" width="19.140625" style="723" bestFit="1" customWidth="1"/>
    <col min="6408" max="6408" width="21.7109375" style="723" bestFit="1" customWidth="1"/>
    <col min="6409" max="6410" width="20.42578125" style="723" bestFit="1" customWidth="1"/>
    <col min="6411" max="6658" width="9.140625" style="723"/>
    <col min="6659" max="6659" width="6.28515625" style="723" bestFit="1" customWidth="1"/>
    <col min="6660" max="6660" width="23.85546875" style="723" bestFit="1" customWidth="1"/>
    <col min="6661" max="6661" width="17" style="723" bestFit="1" customWidth="1"/>
    <col min="6662" max="6662" width="14.42578125" style="723" bestFit="1" customWidth="1"/>
    <col min="6663" max="6663" width="19.140625" style="723" bestFit="1" customWidth="1"/>
    <col min="6664" max="6664" width="21.7109375" style="723" bestFit="1" customWidth="1"/>
    <col min="6665" max="6666" width="20.42578125" style="723" bestFit="1" customWidth="1"/>
    <col min="6667" max="6914" width="9.140625" style="723"/>
    <col min="6915" max="6915" width="6.28515625" style="723" bestFit="1" customWidth="1"/>
    <col min="6916" max="6916" width="23.85546875" style="723" bestFit="1" customWidth="1"/>
    <col min="6917" max="6917" width="17" style="723" bestFit="1" customWidth="1"/>
    <col min="6918" max="6918" width="14.42578125" style="723" bestFit="1" customWidth="1"/>
    <col min="6919" max="6919" width="19.140625" style="723" bestFit="1" customWidth="1"/>
    <col min="6920" max="6920" width="21.7109375" style="723" bestFit="1" customWidth="1"/>
    <col min="6921" max="6922" width="20.42578125" style="723" bestFit="1" customWidth="1"/>
    <col min="6923" max="7170" width="9.140625" style="723"/>
    <col min="7171" max="7171" width="6.28515625" style="723" bestFit="1" customWidth="1"/>
    <col min="7172" max="7172" width="23.85546875" style="723" bestFit="1" customWidth="1"/>
    <col min="7173" max="7173" width="17" style="723" bestFit="1" customWidth="1"/>
    <col min="7174" max="7174" width="14.42578125" style="723" bestFit="1" customWidth="1"/>
    <col min="7175" max="7175" width="19.140625" style="723" bestFit="1" customWidth="1"/>
    <col min="7176" max="7176" width="21.7109375" style="723" bestFit="1" customWidth="1"/>
    <col min="7177" max="7178" width="20.42578125" style="723" bestFit="1" customWidth="1"/>
    <col min="7179" max="7426" width="9.140625" style="723"/>
    <col min="7427" max="7427" width="6.28515625" style="723" bestFit="1" customWidth="1"/>
    <col min="7428" max="7428" width="23.85546875" style="723" bestFit="1" customWidth="1"/>
    <col min="7429" max="7429" width="17" style="723" bestFit="1" customWidth="1"/>
    <col min="7430" max="7430" width="14.42578125" style="723" bestFit="1" customWidth="1"/>
    <col min="7431" max="7431" width="19.140625" style="723" bestFit="1" customWidth="1"/>
    <col min="7432" max="7432" width="21.7109375" style="723" bestFit="1" customWidth="1"/>
    <col min="7433" max="7434" width="20.42578125" style="723" bestFit="1" customWidth="1"/>
    <col min="7435" max="7682" width="9.140625" style="723"/>
    <col min="7683" max="7683" width="6.28515625" style="723" bestFit="1" customWidth="1"/>
    <col min="7684" max="7684" width="23.85546875" style="723" bestFit="1" customWidth="1"/>
    <col min="7685" max="7685" width="17" style="723" bestFit="1" customWidth="1"/>
    <col min="7686" max="7686" width="14.42578125" style="723" bestFit="1" customWidth="1"/>
    <col min="7687" max="7687" width="19.140625" style="723" bestFit="1" customWidth="1"/>
    <col min="7688" max="7688" width="21.7109375" style="723" bestFit="1" customWidth="1"/>
    <col min="7689" max="7690" width="20.42578125" style="723" bestFit="1" customWidth="1"/>
    <col min="7691" max="7938" width="9.140625" style="723"/>
    <col min="7939" max="7939" width="6.28515625" style="723" bestFit="1" customWidth="1"/>
    <col min="7940" max="7940" width="23.85546875" style="723" bestFit="1" customWidth="1"/>
    <col min="7941" max="7941" width="17" style="723" bestFit="1" customWidth="1"/>
    <col min="7942" max="7942" width="14.42578125" style="723" bestFit="1" customWidth="1"/>
    <col min="7943" max="7943" width="19.140625" style="723" bestFit="1" customWidth="1"/>
    <col min="7944" max="7944" width="21.7109375" style="723" bestFit="1" customWidth="1"/>
    <col min="7945" max="7946" width="20.42578125" style="723" bestFit="1" customWidth="1"/>
    <col min="7947" max="8194" width="9.140625" style="723"/>
    <col min="8195" max="8195" width="6.28515625" style="723" bestFit="1" customWidth="1"/>
    <col min="8196" max="8196" width="23.85546875" style="723" bestFit="1" customWidth="1"/>
    <col min="8197" max="8197" width="17" style="723" bestFit="1" customWidth="1"/>
    <col min="8198" max="8198" width="14.42578125" style="723" bestFit="1" customWidth="1"/>
    <col min="8199" max="8199" width="19.140625" style="723" bestFit="1" customWidth="1"/>
    <col min="8200" max="8200" width="21.7109375" style="723" bestFit="1" customWidth="1"/>
    <col min="8201" max="8202" width="20.42578125" style="723" bestFit="1" customWidth="1"/>
    <col min="8203" max="8450" width="9.140625" style="723"/>
    <col min="8451" max="8451" width="6.28515625" style="723" bestFit="1" customWidth="1"/>
    <col min="8452" max="8452" width="23.85546875" style="723" bestFit="1" customWidth="1"/>
    <col min="8453" max="8453" width="17" style="723" bestFit="1" customWidth="1"/>
    <col min="8454" max="8454" width="14.42578125" style="723" bestFit="1" customWidth="1"/>
    <col min="8455" max="8455" width="19.140625" style="723" bestFit="1" customWidth="1"/>
    <col min="8456" max="8456" width="21.7109375" style="723" bestFit="1" customWidth="1"/>
    <col min="8457" max="8458" width="20.42578125" style="723" bestFit="1" customWidth="1"/>
    <col min="8459" max="8706" width="9.140625" style="723"/>
    <col min="8707" max="8707" width="6.28515625" style="723" bestFit="1" customWidth="1"/>
    <col min="8708" max="8708" width="23.85546875" style="723" bestFit="1" customWidth="1"/>
    <col min="8709" max="8709" width="17" style="723" bestFit="1" customWidth="1"/>
    <col min="8710" max="8710" width="14.42578125" style="723" bestFit="1" customWidth="1"/>
    <col min="8711" max="8711" width="19.140625" style="723" bestFit="1" customWidth="1"/>
    <col min="8712" max="8712" width="21.7109375" style="723" bestFit="1" customWidth="1"/>
    <col min="8713" max="8714" width="20.42578125" style="723" bestFit="1" customWidth="1"/>
    <col min="8715" max="8962" width="9.140625" style="723"/>
    <col min="8963" max="8963" width="6.28515625" style="723" bestFit="1" customWidth="1"/>
    <col min="8964" max="8964" width="23.85546875" style="723" bestFit="1" customWidth="1"/>
    <col min="8965" max="8965" width="17" style="723" bestFit="1" customWidth="1"/>
    <col min="8966" max="8966" width="14.42578125" style="723" bestFit="1" customWidth="1"/>
    <col min="8967" max="8967" width="19.140625" style="723" bestFit="1" customWidth="1"/>
    <col min="8968" max="8968" width="21.7109375" style="723" bestFit="1" customWidth="1"/>
    <col min="8969" max="8970" width="20.42578125" style="723" bestFit="1" customWidth="1"/>
    <col min="8971" max="9218" width="9.140625" style="723"/>
    <col min="9219" max="9219" width="6.28515625" style="723" bestFit="1" customWidth="1"/>
    <col min="9220" max="9220" width="23.85546875" style="723" bestFit="1" customWidth="1"/>
    <col min="9221" max="9221" width="17" style="723" bestFit="1" customWidth="1"/>
    <col min="9222" max="9222" width="14.42578125" style="723" bestFit="1" customWidth="1"/>
    <col min="9223" max="9223" width="19.140625" style="723" bestFit="1" customWidth="1"/>
    <col min="9224" max="9224" width="21.7109375" style="723" bestFit="1" customWidth="1"/>
    <col min="9225" max="9226" width="20.42578125" style="723" bestFit="1" customWidth="1"/>
    <col min="9227" max="9474" width="9.140625" style="723"/>
    <col min="9475" max="9475" width="6.28515625" style="723" bestFit="1" customWidth="1"/>
    <col min="9476" max="9476" width="23.85546875" style="723" bestFit="1" customWidth="1"/>
    <col min="9477" max="9477" width="17" style="723" bestFit="1" customWidth="1"/>
    <col min="9478" max="9478" width="14.42578125" style="723" bestFit="1" customWidth="1"/>
    <col min="9479" max="9479" width="19.140625" style="723" bestFit="1" customWidth="1"/>
    <col min="9480" max="9480" width="21.7109375" style="723" bestFit="1" customWidth="1"/>
    <col min="9481" max="9482" width="20.42578125" style="723" bestFit="1" customWidth="1"/>
    <col min="9483" max="9730" width="9.140625" style="723"/>
    <col min="9731" max="9731" width="6.28515625" style="723" bestFit="1" customWidth="1"/>
    <col min="9732" max="9732" width="23.85546875" style="723" bestFit="1" customWidth="1"/>
    <col min="9733" max="9733" width="17" style="723" bestFit="1" customWidth="1"/>
    <col min="9734" max="9734" width="14.42578125" style="723" bestFit="1" customWidth="1"/>
    <col min="9735" max="9735" width="19.140625" style="723" bestFit="1" customWidth="1"/>
    <col min="9736" max="9736" width="21.7109375" style="723" bestFit="1" customWidth="1"/>
    <col min="9737" max="9738" width="20.42578125" style="723" bestFit="1" customWidth="1"/>
    <col min="9739" max="9986" width="9.140625" style="723"/>
    <col min="9987" max="9987" width="6.28515625" style="723" bestFit="1" customWidth="1"/>
    <col min="9988" max="9988" width="23.85546875" style="723" bestFit="1" customWidth="1"/>
    <col min="9989" max="9989" width="17" style="723" bestFit="1" customWidth="1"/>
    <col min="9990" max="9990" width="14.42578125" style="723" bestFit="1" customWidth="1"/>
    <col min="9991" max="9991" width="19.140625" style="723" bestFit="1" customWidth="1"/>
    <col min="9992" max="9992" width="21.7109375" style="723" bestFit="1" customWidth="1"/>
    <col min="9993" max="9994" width="20.42578125" style="723" bestFit="1" customWidth="1"/>
    <col min="9995" max="10242" width="9.140625" style="723"/>
    <col min="10243" max="10243" width="6.28515625" style="723" bestFit="1" customWidth="1"/>
    <col min="10244" max="10244" width="23.85546875" style="723" bestFit="1" customWidth="1"/>
    <col min="10245" max="10245" width="17" style="723" bestFit="1" customWidth="1"/>
    <col min="10246" max="10246" width="14.42578125" style="723" bestFit="1" customWidth="1"/>
    <col min="10247" max="10247" width="19.140625" style="723" bestFit="1" customWidth="1"/>
    <col min="10248" max="10248" width="21.7109375" style="723" bestFit="1" customWidth="1"/>
    <col min="10249" max="10250" width="20.42578125" style="723" bestFit="1" customWidth="1"/>
    <col min="10251" max="10498" width="9.140625" style="723"/>
    <col min="10499" max="10499" width="6.28515625" style="723" bestFit="1" customWidth="1"/>
    <col min="10500" max="10500" width="23.85546875" style="723" bestFit="1" customWidth="1"/>
    <col min="10501" max="10501" width="17" style="723" bestFit="1" customWidth="1"/>
    <col min="10502" max="10502" width="14.42578125" style="723" bestFit="1" customWidth="1"/>
    <col min="10503" max="10503" width="19.140625" style="723" bestFit="1" customWidth="1"/>
    <col min="10504" max="10504" width="21.7109375" style="723" bestFit="1" customWidth="1"/>
    <col min="10505" max="10506" width="20.42578125" style="723" bestFit="1" customWidth="1"/>
    <col min="10507" max="10754" width="9.140625" style="723"/>
    <col min="10755" max="10755" width="6.28515625" style="723" bestFit="1" customWidth="1"/>
    <col min="10756" max="10756" width="23.85546875" style="723" bestFit="1" customWidth="1"/>
    <col min="10757" max="10757" width="17" style="723" bestFit="1" customWidth="1"/>
    <col min="10758" max="10758" width="14.42578125" style="723" bestFit="1" customWidth="1"/>
    <col min="10759" max="10759" width="19.140625" style="723" bestFit="1" customWidth="1"/>
    <col min="10760" max="10760" width="21.7109375" style="723" bestFit="1" customWidth="1"/>
    <col min="10761" max="10762" width="20.42578125" style="723" bestFit="1" customWidth="1"/>
    <col min="10763" max="11010" width="9.140625" style="723"/>
    <col min="11011" max="11011" width="6.28515625" style="723" bestFit="1" customWidth="1"/>
    <col min="11012" max="11012" width="23.85546875" style="723" bestFit="1" customWidth="1"/>
    <col min="11013" max="11013" width="17" style="723" bestFit="1" customWidth="1"/>
    <col min="11014" max="11014" width="14.42578125" style="723" bestFit="1" customWidth="1"/>
    <col min="11015" max="11015" width="19.140625" style="723" bestFit="1" customWidth="1"/>
    <col min="11016" max="11016" width="21.7109375" style="723" bestFit="1" customWidth="1"/>
    <col min="11017" max="11018" width="20.42578125" style="723" bestFit="1" customWidth="1"/>
    <col min="11019" max="11266" width="9.140625" style="723"/>
    <col min="11267" max="11267" width="6.28515625" style="723" bestFit="1" customWidth="1"/>
    <col min="11268" max="11268" width="23.85546875" style="723" bestFit="1" customWidth="1"/>
    <col min="11269" max="11269" width="17" style="723" bestFit="1" customWidth="1"/>
    <col min="11270" max="11270" width="14.42578125" style="723" bestFit="1" customWidth="1"/>
    <col min="11271" max="11271" width="19.140625" style="723" bestFit="1" customWidth="1"/>
    <col min="11272" max="11272" width="21.7109375" style="723" bestFit="1" customWidth="1"/>
    <col min="11273" max="11274" width="20.42578125" style="723" bestFit="1" customWidth="1"/>
    <col min="11275" max="11522" width="9.140625" style="723"/>
    <col min="11523" max="11523" width="6.28515625" style="723" bestFit="1" customWidth="1"/>
    <col min="11524" max="11524" width="23.85546875" style="723" bestFit="1" customWidth="1"/>
    <col min="11525" max="11525" width="17" style="723" bestFit="1" customWidth="1"/>
    <col min="11526" max="11526" width="14.42578125" style="723" bestFit="1" customWidth="1"/>
    <col min="11527" max="11527" width="19.140625" style="723" bestFit="1" customWidth="1"/>
    <col min="11528" max="11528" width="21.7109375" style="723" bestFit="1" customWidth="1"/>
    <col min="11529" max="11530" width="20.42578125" style="723" bestFit="1" customWidth="1"/>
    <col min="11531" max="11778" width="9.140625" style="723"/>
    <col min="11779" max="11779" width="6.28515625" style="723" bestFit="1" customWidth="1"/>
    <col min="11780" max="11780" width="23.85546875" style="723" bestFit="1" customWidth="1"/>
    <col min="11781" max="11781" width="17" style="723" bestFit="1" customWidth="1"/>
    <col min="11782" max="11782" width="14.42578125" style="723" bestFit="1" customWidth="1"/>
    <col min="11783" max="11783" width="19.140625" style="723" bestFit="1" customWidth="1"/>
    <col min="11784" max="11784" width="21.7109375" style="723" bestFit="1" customWidth="1"/>
    <col min="11785" max="11786" width="20.42578125" style="723" bestFit="1" customWidth="1"/>
    <col min="11787" max="12034" width="9.140625" style="723"/>
    <col min="12035" max="12035" width="6.28515625" style="723" bestFit="1" customWidth="1"/>
    <col min="12036" max="12036" width="23.85546875" style="723" bestFit="1" customWidth="1"/>
    <col min="12037" max="12037" width="17" style="723" bestFit="1" customWidth="1"/>
    <col min="12038" max="12038" width="14.42578125" style="723" bestFit="1" customWidth="1"/>
    <col min="12039" max="12039" width="19.140625" style="723" bestFit="1" customWidth="1"/>
    <col min="12040" max="12040" width="21.7109375" style="723" bestFit="1" customWidth="1"/>
    <col min="12041" max="12042" width="20.42578125" style="723" bestFit="1" customWidth="1"/>
    <col min="12043" max="12290" width="9.140625" style="723"/>
    <col min="12291" max="12291" width="6.28515625" style="723" bestFit="1" customWidth="1"/>
    <col min="12292" max="12292" width="23.85546875" style="723" bestFit="1" customWidth="1"/>
    <col min="12293" max="12293" width="17" style="723" bestFit="1" customWidth="1"/>
    <col min="12294" max="12294" width="14.42578125" style="723" bestFit="1" customWidth="1"/>
    <col min="12295" max="12295" width="19.140625" style="723" bestFit="1" customWidth="1"/>
    <col min="12296" max="12296" width="21.7109375" style="723" bestFit="1" customWidth="1"/>
    <col min="12297" max="12298" width="20.42578125" style="723" bestFit="1" customWidth="1"/>
    <col min="12299" max="12546" width="9.140625" style="723"/>
    <col min="12547" max="12547" width="6.28515625" style="723" bestFit="1" customWidth="1"/>
    <col min="12548" max="12548" width="23.85546875" style="723" bestFit="1" customWidth="1"/>
    <col min="12549" max="12549" width="17" style="723" bestFit="1" customWidth="1"/>
    <col min="12550" max="12550" width="14.42578125" style="723" bestFit="1" customWidth="1"/>
    <col min="12551" max="12551" width="19.140625" style="723" bestFit="1" customWidth="1"/>
    <col min="12552" max="12552" width="21.7109375" style="723" bestFit="1" customWidth="1"/>
    <col min="12553" max="12554" width="20.42578125" style="723" bestFit="1" customWidth="1"/>
    <col min="12555" max="12802" width="9.140625" style="723"/>
    <col min="12803" max="12803" width="6.28515625" style="723" bestFit="1" customWidth="1"/>
    <col min="12804" max="12804" width="23.85546875" style="723" bestFit="1" customWidth="1"/>
    <col min="12805" max="12805" width="17" style="723" bestFit="1" customWidth="1"/>
    <col min="12806" max="12806" width="14.42578125" style="723" bestFit="1" customWidth="1"/>
    <col min="12807" max="12807" width="19.140625" style="723" bestFit="1" customWidth="1"/>
    <col min="12808" max="12808" width="21.7109375" style="723" bestFit="1" customWidth="1"/>
    <col min="12809" max="12810" width="20.42578125" style="723" bestFit="1" customWidth="1"/>
    <col min="12811" max="13058" width="9.140625" style="723"/>
    <col min="13059" max="13059" width="6.28515625" style="723" bestFit="1" customWidth="1"/>
    <col min="13060" max="13060" width="23.85546875" style="723" bestFit="1" customWidth="1"/>
    <col min="13061" max="13061" width="17" style="723" bestFit="1" customWidth="1"/>
    <col min="13062" max="13062" width="14.42578125" style="723" bestFit="1" customWidth="1"/>
    <col min="13063" max="13063" width="19.140625" style="723" bestFit="1" customWidth="1"/>
    <col min="13064" max="13064" width="21.7109375" style="723" bestFit="1" customWidth="1"/>
    <col min="13065" max="13066" width="20.42578125" style="723" bestFit="1" customWidth="1"/>
    <col min="13067" max="13314" width="9.140625" style="723"/>
    <col min="13315" max="13315" width="6.28515625" style="723" bestFit="1" customWidth="1"/>
    <col min="13316" max="13316" width="23.85546875" style="723" bestFit="1" customWidth="1"/>
    <col min="13317" max="13317" width="17" style="723" bestFit="1" customWidth="1"/>
    <col min="13318" max="13318" width="14.42578125" style="723" bestFit="1" customWidth="1"/>
    <col min="13319" max="13319" width="19.140625" style="723" bestFit="1" customWidth="1"/>
    <col min="13320" max="13320" width="21.7109375" style="723" bestFit="1" customWidth="1"/>
    <col min="13321" max="13322" width="20.42578125" style="723" bestFit="1" customWidth="1"/>
    <col min="13323" max="13570" width="9.140625" style="723"/>
    <col min="13571" max="13571" width="6.28515625" style="723" bestFit="1" customWidth="1"/>
    <col min="13572" max="13572" width="23.85546875" style="723" bestFit="1" customWidth="1"/>
    <col min="13573" max="13573" width="17" style="723" bestFit="1" customWidth="1"/>
    <col min="13574" max="13574" width="14.42578125" style="723" bestFit="1" customWidth="1"/>
    <col min="13575" max="13575" width="19.140625" style="723" bestFit="1" customWidth="1"/>
    <col min="13576" max="13576" width="21.7109375" style="723" bestFit="1" customWidth="1"/>
    <col min="13577" max="13578" width="20.42578125" style="723" bestFit="1" customWidth="1"/>
    <col min="13579" max="13826" width="9.140625" style="723"/>
    <col min="13827" max="13827" width="6.28515625" style="723" bestFit="1" customWidth="1"/>
    <col min="13828" max="13828" width="23.85546875" style="723" bestFit="1" customWidth="1"/>
    <col min="13829" max="13829" width="17" style="723" bestFit="1" customWidth="1"/>
    <col min="13830" max="13830" width="14.42578125" style="723" bestFit="1" customWidth="1"/>
    <col min="13831" max="13831" width="19.140625" style="723" bestFit="1" customWidth="1"/>
    <col min="13832" max="13832" width="21.7109375" style="723" bestFit="1" customWidth="1"/>
    <col min="13833" max="13834" width="20.42578125" style="723" bestFit="1" customWidth="1"/>
    <col min="13835" max="14082" width="9.140625" style="723"/>
    <col min="14083" max="14083" width="6.28515625" style="723" bestFit="1" customWidth="1"/>
    <col min="14084" max="14084" width="23.85546875" style="723" bestFit="1" customWidth="1"/>
    <col min="14085" max="14085" width="17" style="723" bestFit="1" customWidth="1"/>
    <col min="14086" max="14086" width="14.42578125" style="723" bestFit="1" customWidth="1"/>
    <col min="14087" max="14087" width="19.140625" style="723" bestFit="1" customWidth="1"/>
    <col min="14088" max="14088" width="21.7109375" style="723" bestFit="1" customWidth="1"/>
    <col min="14089" max="14090" width="20.42578125" style="723" bestFit="1" customWidth="1"/>
    <col min="14091" max="14338" width="9.140625" style="723"/>
    <col min="14339" max="14339" width="6.28515625" style="723" bestFit="1" customWidth="1"/>
    <col min="14340" max="14340" width="23.85546875" style="723" bestFit="1" customWidth="1"/>
    <col min="14341" max="14341" width="17" style="723" bestFit="1" customWidth="1"/>
    <col min="14342" max="14342" width="14.42578125" style="723" bestFit="1" customWidth="1"/>
    <col min="14343" max="14343" width="19.140625" style="723" bestFit="1" customWidth="1"/>
    <col min="14344" max="14344" width="21.7109375" style="723" bestFit="1" customWidth="1"/>
    <col min="14345" max="14346" width="20.42578125" style="723" bestFit="1" customWidth="1"/>
    <col min="14347" max="14594" width="9.140625" style="723"/>
    <col min="14595" max="14595" width="6.28515625" style="723" bestFit="1" customWidth="1"/>
    <col min="14596" max="14596" width="23.85546875" style="723" bestFit="1" customWidth="1"/>
    <col min="14597" max="14597" width="17" style="723" bestFit="1" customWidth="1"/>
    <col min="14598" max="14598" width="14.42578125" style="723" bestFit="1" customWidth="1"/>
    <col min="14599" max="14599" width="19.140625" style="723" bestFit="1" customWidth="1"/>
    <col min="14600" max="14600" width="21.7109375" style="723" bestFit="1" customWidth="1"/>
    <col min="14601" max="14602" width="20.42578125" style="723" bestFit="1" customWidth="1"/>
    <col min="14603" max="14850" width="9.140625" style="723"/>
    <col min="14851" max="14851" width="6.28515625" style="723" bestFit="1" customWidth="1"/>
    <col min="14852" max="14852" width="23.85546875" style="723" bestFit="1" customWidth="1"/>
    <col min="14853" max="14853" width="17" style="723" bestFit="1" customWidth="1"/>
    <col min="14854" max="14854" width="14.42578125" style="723" bestFit="1" customWidth="1"/>
    <col min="14855" max="14855" width="19.140625" style="723" bestFit="1" customWidth="1"/>
    <col min="14856" max="14856" width="21.7109375" style="723" bestFit="1" customWidth="1"/>
    <col min="14857" max="14858" width="20.42578125" style="723" bestFit="1" customWidth="1"/>
    <col min="14859" max="15106" width="9.140625" style="723"/>
    <col min="15107" max="15107" width="6.28515625" style="723" bestFit="1" customWidth="1"/>
    <col min="15108" max="15108" width="23.85546875" style="723" bestFit="1" customWidth="1"/>
    <col min="15109" max="15109" width="17" style="723" bestFit="1" customWidth="1"/>
    <col min="15110" max="15110" width="14.42578125" style="723" bestFit="1" customWidth="1"/>
    <col min="15111" max="15111" width="19.140625" style="723" bestFit="1" customWidth="1"/>
    <col min="15112" max="15112" width="21.7109375" style="723" bestFit="1" customWidth="1"/>
    <col min="15113" max="15114" width="20.42578125" style="723" bestFit="1" customWidth="1"/>
    <col min="15115" max="15362" width="9.140625" style="723"/>
    <col min="15363" max="15363" width="6.28515625" style="723" bestFit="1" customWidth="1"/>
    <col min="15364" max="15364" width="23.85546875" style="723" bestFit="1" customWidth="1"/>
    <col min="15365" max="15365" width="17" style="723" bestFit="1" customWidth="1"/>
    <col min="15366" max="15366" width="14.42578125" style="723" bestFit="1" customWidth="1"/>
    <col min="15367" max="15367" width="19.140625" style="723" bestFit="1" customWidth="1"/>
    <col min="15368" max="15368" width="21.7109375" style="723" bestFit="1" customWidth="1"/>
    <col min="15369" max="15370" width="20.42578125" style="723" bestFit="1" customWidth="1"/>
    <col min="15371" max="15618" width="9.140625" style="723"/>
    <col min="15619" max="15619" width="6.28515625" style="723" bestFit="1" customWidth="1"/>
    <col min="15620" max="15620" width="23.85546875" style="723" bestFit="1" customWidth="1"/>
    <col min="15621" max="15621" width="17" style="723" bestFit="1" customWidth="1"/>
    <col min="15622" max="15622" width="14.42578125" style="723" bestFit="1" customWidth="1"/>
    <col min="15623" max="15623" width="19.140625" style="723" bestFit="1" customWidth="1"/>
    <col min="15624" max="15624" width="21.7109375" style="723" bestFit="1" customWidth="1"/>
    <col min="15625" max="15626" width="20.42578125" style="723" bestFit="1" customWidth="1"/>
    <col min="15627" max="15874" width="9.140625" style="723"/>
    <col min="15875" max="15875" width="6.28515625" style="723" bestFit="1" customWidth="1"/>
    <col min="15876" max="15876" width="23.85546875" style="723" bestFit="1" customWidth="1"/>
    <col min="15877" max="15877" width="17" style="723" bestFit="1" customWidth="1"/>
    <col min="15878" max="15878" width="14.42578125" style="723" bestFit="1" customWidth="1"/>
    <col min="15879" max="15879" width="19.140625" style="723" bestFit="1" customWidth="1"/>
    <col min="15880" max="15880" width="21.7109375" style="723" bestFit="1" customWidth="1"/>
    <col min="15881" max="15882" width="20.42578125" style="723" bestFit="1" customWidth="1"/>
    <col min="15883" max="16130" width="9.140625" style="723"/>
    <col min="16131" max="16131" width="6.28515625" style="723" bestFit="1" customWidth="1"/>
    <col min="16132" max="16132" width="23.85546875" style="723" bestFit="1" customWidth="1"/>
    <col min="16133" max="16133" width="17" style="723" bestFit="1" customWidth="1"/>
    <col min="16134" max="16134" width="14.42578125" style="723" bestFit="1" customWidth="1"/>
    <col min="16135" max="16135" width="19.140625" style="723" bestFit="1" customWidth="1"/>
    <col min="16136" max="16136" width="21.7109375" style="723" bestFit="1" customWidth="1"/>
    <col min="16137" max="16138" width="20.42578125" style="723" bestFit="1" customWidth="1"/>
    <col min="16139" max="16384" width="9.140625" style="723"/>
  </cols>
  <sheetData>
    <row r="1" spans="1:17" ht="22.5">
      <c r="A1" s="796" t="s">
        <v>481</v>
      </c>
      <c r="B1" s="796"/>
      <c r="C1" s="796"/>
      <c r="D1" s="796"/>
      <c r="E1" s="796"/>
      <c r="F1" s="796"/>
      <c r="G1" s="796"/>
      <c r="H1" s="796"/>
      <c r="I1" s="796"/>
      <c r="J1" s="796"/>
    </row>
    <row r="2" spans="1:17">
      <c r="A2" s="793" t="s">
        <v>2265</v>
      </c>
      <c r="B2" s="793"/>
      <c r="C2" s="793"/>
      <c r="D2" s="793"/>
      <c r="E2" s="793"/>
      <c r="F2" s="793"/>
      <c r="G2" s="793"/>
      <c r="H2" s="793"/>
      <c r="I2" s="793"/>
      <c r="J2" s="793"/>
    </row>
    <row r="3" spans="1:17" ht="22.5">
      <c r="A3" s="794" t="s">
        <v>2249</v>
      </c>
      <c r="B3" s="794"/>
      <c r="C3" s="794"/>
      <c r="D3" s="794"/>
      <c r="E3" s="794"/>
      <c r="F3" s="794"/>
      <c r="G3" s="794"/>
      <c r="H3" s="794"/>
      <c r="I3" s="794"/>
      <c r="J3" s="794"/>
    </row>
    <row r="4" spans="1:17" s="213" customFormat="1" ht="45.75" customHeight="1">
      <c r="A4" s="210" t="s">
        <v>0</v>
      </c>
      <c r="B4" s="210" t="s">
        <v>921</v>
      </c>
      <c r="C4" s="210" t="s">
        <v>1</v>
      </c>
      <c r="D4" s="210" t="s">
        <v>484</v>
      </c>
      <c r="E4" s="211" t="s">
        <v>485</v>
      </c>
      <c r="F4" s="212" t="s">
        <v>923</v>
      </c>
      <c r="G4" s="212" t="s">
        <v>487</v>
      </c>
      <c r="H4" s="212" t="s">
        <v>922</v>
      </c>
      <c r="I4" s="212" t="s">
        <v>487</v>
      </c>
      <c r="J4" s="212" t="s">
        <v>489</v>
      </c>
    </row>
    <row r="5" spans="1:17" s="213" customFormat="1" ht="24" customHeight="1">
      <c r="A5" s="724">
        <v>1</v>
      </c>
      <c r="B5" s="725">
        <v>42913</v>
      </c>
      <c r="C5" s="725" t="s">
        <v>2253</v>
      </c>
      <c r="D5" s="719" t="s">
        <v>2254</v>
      </c>
      <c r="E5" s="720">
        <v>3000</v>
      </c>
      <c r="F5" s="721">
        <v>4.55</v>
      </c>
      <c r="G5" s="726">
        <f t="shared" ref="G5:G12" si="0">E5*F5</f>
        <v>13650</v>
      </c>
      <c r="H5" s="726">
        <v>4.45</v>
      </c>
      <c r="I5" s="726">
        <f t="shared" ref="I5:I12" si="1">E5*H5</f>
        <v>13350</v>
      </c>
      <c r="J5" s="722">
        <f t="shared" ref="J5:J12" si="2">G5-I5</f>
        <v>300</v>
      </c>
    </row>
    <row r="6" spans="1:17" s="213" customFormat="1" ht="24" customHeight="1">
      <c r="A6" s="724">
        <v>2</v>
      </c>
      <c r="B6" s="725">
        <v>42913</v>
      </c>
      <c r="C6" s="727" t="s">
        <v>2255</v>
      </c>
      <c r="D6" s="715" t="s">
        <v>2256</v>
      </c>
      <c r="E6" s="716">
        <v>6000</v>
      </c>
      <c r="F6" s="717">
        <v>9.85</v>
      </c>
      <c r="G6" s="728">
        <f t="shared" si="0"/>
        <v>59100</v>
      </c>
      <c r="H6" s="728">
        <v>9.65</v>
      </c>
      <c r="I6" s="728">
        <f t="shared" si="1"/>
        <v>57900</v>
      </c>
      <c r="J6" s="718">
        <f t="shared" si="2"/>
        <v>1200</v>
      </c>
    </row>
    <row r="7" spans="1:17" s="213" customFormat="1" ht="24" customHeight="1">
      <c r="A7" s="724">
        <v>3</v>
      </c>
      <c r="B7" s="727">
        <v>42943</v>
      </c>
      <c r="C7" s="725" t="s">
        <v>2257</v>
      </c>
      <c r="D7" s="715" t="s">
        <v>2261</v>
      </c>
      <c r="E7" s="716">
        <v>4000</v>
      </c>
      <c r="F7" s="717">
        <v>7.95</v>
      </c>
      <c r="G7" s="728">
        <f t="shared" si="0"/>
        <v>31800</v>
      </c>
      <c r="H7" s="728">
        <v>7.85</v>
      </c>
      <c r="I7" s="728">
        <f t="shared" si="1"/>
        <v>31400</v>
      </c>
      <c r="J7" s="718"/>
    </row>
    <row r="8" spans="1:17" s="213" customFormat="1" ht="24" customHeight="1">
      <c r="A8" s="724">
        <v>4</v>
      </c>
      <c r="B8" s="727">
        <v>42943</v>
      </c>
      <c r="C8" s="727" t="s">
        <v>2258</v>
      </c>
      <c r="D8" s="715" t="s">
        <v>2256</v>
      </c>
      <c r="E8" s="716">
        <v>5900</v>
      </c>
      <c r="F8" s="717">
        <v>9.85</v>
      </c>
      <c r="G8" s="728">
        <f t="shared" si="0"/>
        <v>58115</v>
      </c>
      <c r="H8" s="728">
        <v>9.65</v>
      </c>
      <c r="I8" s="728">
        <f t="shared" si="1"/>
        <v>56935</v>
      </c>
      <c r="J8" s="718">
        <f t="shared" si="2"/>
        <v>1180</v>
      </c>
    </row>
    <row r="9" spans="1:17" s="213" customFormat="1" ht="24" customHeight="1">
      <c r="A9" s="724">
        <v>5</v>
      </c>
      <c r="B9" s="727">
        <v>42963</v>
      </c>
      <c r="C9" s="727" t="s">
        <v>2259</v>
      </c>
      <c r="D9" s="715" t="s">
        <v>2256</v>
      </c>
      <c r="E9" s="716">
        <v>12000</v>
      </c>
      <c r="F9" s="717">
        <v>9.75</v>
      </c>
      <c r="G9" s="728">
        <f t="shared" si="0"/>
        <v>117000</v>
      </c>
      <c r="H9" s="728">
        <v>9.5500000000000007</v>
      </c>
      <c r="I9" s="728">
        <f t="shared" si="1"/>
        <v>114600.00000000001</v>
      </c>
      <c r="J9" s="718">
        <f t="shared" si="2"/>
        <v>2399.9999999999854</v>
      </c>
    </row>
    <row r="10" spans="1:17" s="213" customFormat="1" ht="24" customHeight="1">
      <c r="A10" s="724">
        <v>6</v>
      </c>
      <c r="B10" s="727">
        <v>42970</v>
      </c>
      <c r="C10" s="727" t="s">
        <v>2262</v>
      </c>
      <c r="D10" s="715" t="s">
        <v>2263</v>
      </c>
      <c r="E10" s="716">
        <v>6000</v>
      </c>
      <c r="F10" s="717">
        <v>7.5</v>
      </c>
      <c r="G10" s="728">
        <f t="shared" si="0"/>
        <v>45000</v>
      </c>
      <c r="H10" s="728">
        <v>8.1</v>
      </c>
      <c r="I10" s="728">
        <f t="shared" si="1"/>
        <v>48600</v>
      </c>
      <c r="J10" s="718">
        <f t="shared" si="2"/>
        <v>-3600</v>
      </c>
    </row>
    <row r="11" spans="1:17" s="213" customFormat="1" ht="24" customHeight="1">
      <c r="A11" s="724">
        <v>7</v>
      </c>
      <c r="B11" s="727">
        <v>42970</v>
      </c>
      <c r="C11" s="727" t="s">
        <v>2262</v>
      </c>
      <c r="D11" s="715" t="s">
        <v>2256</v>
      </c>
      <c r="E11" s="716">
        <v>4000</v>
      </c>
      <c r="F11" s="717">
        <v>9.8000000000000007</v>
      </c>
      <c r="G11" s="728">
        <f t="shared" ref="G11" si="3">E11*F11</f>
        <v>39200</v>
      </c>
      <c r="H11" s="728">
        <v>9.6999999999999993</v>
      </c>
      <c r="I11" s="728">
        <f t="shared" ref="I11" si="4">E11*H11</f>
        <v>38800</v>
      </c>
      <c r="J11" s="718">
        <f t="shared" ref="J11" si="5">G11-I11</f>
        <v>400</v>
      </c>
    </row>
    <row r="12" spans="1:17" s="213" customFormat="1" ht="24" customHeight="1">
      <c r="A12" s="724">
        <v>8</v>
      </c>
      <c r="B12" s="727">
        <v>43025</v>
      </c>
      <c r="C12" s="727" t="s">
        <v>2260</v>
      </c>
      <c r="D12" s="715" t="s">
        <v>2263</v>
      </c>
      <c r="E12" s="716">
        <v>6000</v>
      </c>
      <c r="F12" s="717">
        <v>8.3000000000000007</v>
      </c>
      <c r="G12" s="728">
        <f t="shared" si="0"/>
        <v>49800.000000000007</v>
      </c>
      <c r="H12" s="728">
        <v>8.1</v>
      </c>
      <c r="I12" s="728">
        <f t="shared" si="1"/>
        <v>48600</v>
      </c>
      <c r="J12" s="718">
        <f t="shared" si="2"/>
        <v>1200.0000000000073</v>
      </c>
    </row>
    <row r="13" spans="1:17" s="213" customFormat="1" ht="24" customHeight="1">
      <c r="A13" s="724">
        <v>9</v>
      </c>
      <c r="B13" s="727">
        <v>43034</v>
      </c>
      <c r="C13" s="727" t="s">
        <v>2264</v>
      </c>
      <c r="D13" s="715" t="s">
        <v>2201</v>
      </c>
      <c r="E13" s="716">
        <v>4800</v>
      </c>
      <c r="F13" s="717">
        <v>8.8000000000000007</v>
      </c>
      <c r="G13" s="728">
        <f t="shared" ref="G13" si="6">E13*F13</f>
        <v>42240</v>
      </c>
      <c r="H13" s="728">
        <v>8.6999999999999993</v>
      </c>
      <c r="I13" s="728">
        <f t="shared" ref="I13" si="7">E13*H13</f>
        <v>41760</v>
      </c>
      <c r="J13" s="718">
        <f t="shared" ref="J13" si="8">G13-I13</f>
        <v>480</v>
      </c>
    </row>
    <row r="14" spans="1:17" ht="24" customHeight="1">
      <c r="A14" s="729"/>
      <c r="B14" s="727"/>
      <c r="C14" s="727"/>
      <c r="D14" s="715"/>
      <c r="E14" s="716"/>
      <c r="F14" s="717"/>
      <c r="G14" s="728"/>
      <c r="H14" s="728"/>
      <c r="I14" s="728"/>
      <c r="J14" s="718"/>
      <c r="K14" s="233"/>
      <c r="L14" s="233"/>
      <c r="M14" s="233"/>
      <c r="N14" s="233"/>
      <c r="O14" s="233"/>
      <c r="P14" s="233"/>
      <c r="Q14" s="233"/>
    </row>
    <row r="15" spans="1:17" ht="24" customHeight="1">
      <c r="A15" s="795" t="s">
        <v>3</v>
      </c>
      <c r="B15" s="795"/>
      <c r="C15" s="795"/>
      <c r="D15" s="795"/>
      <c r="E15" s="795"/>
      <c r="F15" s="795"/>
      <c r="G15" s="660">
        <f>SUM(G5:G14)</f>
        <v>455905</v>
      </c>
      <c r="H15" s="730"/>
      <c r="I15" s="660">
        <f>SUM(I5:I14)</f>
        <v>451945</v>
      </c>
      <c r="J15" s="660">
        <f>SUM(J5:J14)</f>
        <v>3559.9999999999927</v>
      </c>
    </row>
    <row r="16" spans="1:17">
      <c r="I16" s="733" t="s">
        <v>1962</v>
      </c>
      <c r="J16" s="734">
        <v>22700</v>
      </c>
    </row>
    <row r="17" spans="9:10">
      <c r="I17" s="733" t="s">
        <v>1963</v>
      </c>
      <c r="J17" s="734">
        <f>J15*J16</f>
        <v>80811999.999999836</v>
      </c>
    </row>
  </sheetData>
  <mergeCells count="4">
    <mergeCell ref="A2:J2"/>
    <mergeCell ref="A3:J3"/>
    <mergeCell ref="A15:F15"/>
    <mergeCell ref="A1:J1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97" t="s">
        <v>1964</v>
      </c>
      <c r="B1" s="797"/>
      <c r="C1" s="797"/>
      <c r="D1" s="797"/>
      <c r="E1" s="797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98"/>
      <c r="D10" s="798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75" t="s">
        <v>9</v>
      </c>
      <c r="B1" s="775"/>
      <c r="C1" s="775"/>
      <c r="E1" s="358"/>
      <c r="F1" s="38"/>
      <c r="G1" s="39"/>
      <c r="H1" s="39"/>
    </row>
    <row r="2" spans="1:10" s="37" customFormat="1" ht="18" customHeight="1">
      <c r="A2" s="775" t="s">
        <v>10</v>
      </c>
      <c r="B2" s="775"/>
      <c r="C2" s="775"/>
      <c r="D2" s="775"/>
      <c r="E2" s="775"/>
      <c r="F2" s="38"/>
      <c r="G2" s="39"/>
      <c r="H2" s="39"/>
    </row>
    <row r="3" spans="1:10" s="37" customFormat="1" ht="18" customHeight="1">
      <c r="A3" s="775" t="s">
        <v>11</v>
      </c>
      <c r="B3" s="775"/>
      <c r="C3" s="804" t="s">
        <v>511</v>
      </c>
      <c r="D3" s="804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5" t="s">
        <v>12</v>
      </c>
      <c r="B5" s="805"/>
      <c r="C5" s="805"/>
      <c r="D5" s="805"/>
      <c r="E5" s="805"/>
      <c r="F5" s="805"/>
      <c r="G5" s="805"/>
      <c r="H5" s="805"/>
      <c r="I5" s="805"/>
    </row>
    <row r="6" spans="1:10" ht="9" customHeight="1">
      <c r="A6" s="806"/>
      <c r="B6" s="806"/>
      <c r="C6" s="806"/>
      <c r="D6" s="806"/>
      <c r="E6" s="806"/>
      <c r="F6" s="806"/>
      <c r="G6" s="806"/>
      <c r="H6" s="806"/>
      <c r="I6" s="806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99" t="s">
        <v>1319</v>
      </c>
      <c r="B12" s="800"/>
      <c r="C12" s="800"/>
      <c r="D12" s="800"/>
      <c r="E12" s="800"/>
      <c r="F12" s="800"/>
      <c r="G12" s="800"/>
      <c r="H12" s="801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802" t="s">
        <v>3</v>
      </c>
      <c r="B30" s="802"/>
      <c r="C30" s="802"/>
      <c r="D30" s="802"/>
      <c r="E30" s="802"/>
      <c r="F30" s="802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803">
        <f>I30</f>
        <v>9400000</v>
      </c>
      <c r="F32" s="803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75" t="s">
        <v>9</v>
      </c>
      <c r="B1" s="775"/>
      <c r="C1" s="775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75" t="s">
        <v>11</v>
      </c>
      <c r="B3" s="775"/>
      <c r="C3" s="804" t="s">
        <v>511</v>
      </c>
      <c r="D3" s="804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805" t="s">
        <v>12</v>
      </c>
      <c r="B5" s="805"/>
      <c r="C5" s="805"/>
      <c r="D5" s="805"/>
      <c r="E5" s="805"/>
      <c r="F5" s="805"/>
      <c r="G5" s="805"/>
      <c r="H5" s="805"/>
      <c r="I5" s="805"/>
      <c r="J5" s="805"/>
      <c r="K5" s="805"/>
    </row>
    <row r="6" spans="1:12" ht="9" customHeight="1">
      <c r="A6" s="806"/>
      <c r="B6" s="806"/>
      <c r="C6" s="806"/>
      <c r="D6" s="806"/>
      <c r="E6" s="806"/>
      <c r="F6" s="806"/>
      <c r="G6" s="806"/>
      <c r="H6" s="806"/>
      <c r="I6" s="806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99" t="s">
        <v>1319</v>
      </c>
      <c r="B12" s="800"/>
      <c r="C12" s="800"/>
      <c r="D12" s="800"/>
      <c r="E12" s="800"/>
      <c r="F12" s="800"/>
      <c r="G12" s="800"/>
      <c r="H12" s="800"/>
      <c r="I12" s="800"/>
      <c r="J12" s="801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2188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2189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2188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2190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2191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2192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2193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2194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2195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2196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2195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2195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2192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2188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2195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2195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2212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2213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2214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2191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2193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2215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2191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2219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2191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2191</v>
      </c>
      <c r="C128" s="646"/>
      <c r="D128" s="655" t="s">
        <v>2191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2215</v>
      </c>
      <c r="C129" s="646"/>
      <c r="D129" s="655" t="s">
        <v>2215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2195</v>
      </c>
      <c r="C130" s="646"/>
      <c r="D130" s="655" t="s">
        <v>2195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2236</v>
      </c>
      <c r="C131" s="646"/>
      <c r="D131" s="655" t="s">
        <v>2236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2194</v>
      </c>
      <c r="C132" s="646"/>
      <c r="D132" s="655" t="s">
        <v>2194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2237</v>
      </c>
      <c r="C133" s="646"/>
      <c r="D133" s="655" t="s">
        <v>2237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2213</v>
      </c>
      <c r="C134" s="646"/>
      <c r="D134" s="655" t="s">
        <v>2213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2193</v>
      </c>
      <c r="C135" s="646"/>
      <c r="D135" s="655" t="s">
        <v>2193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2196</v>
      </c>
      <c r="C136" s="646"/>
      <c r="D136" s="655" t="s">
        <v>2196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2191</v>
      </c>
      <c r="C138" s="646"/>
      <c r="D138" s="655" t="s">
        <v>2191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2215</v>
      </c>
      <c r="C139" s="646"/>
      <c r="D139" s="655" t="s">
        <v>2215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2238</v>
      </c>
      <c r="C140" s="646"/>
      <c r="D140" s="655" t="s">
        <v>2238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2191</v>
      </c>
      <c r="C141" s="646"/>
      <c r="D141" s="655" t="s">
        <v>2191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807" t="s">
        <v>3</v>
      </c>
      <c r="B153" s="808"/>
      <c r="C153" s="808"/>
      <c r="D153" s="808"/>
      <c r="E153" s="808"/>
      <c r="F153" s="808"/>
      <c r="G153" s="808"/>
      <c r="H153" s="809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803">
        <f>K153</f>
        <v>151767481.5999999</v>
      </c>
      <c r="F155" s="803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J180"/>
  <sheetViews>
    <sheetView topLeftCell="A5" workbookViewId="0">
      <pane ySplit="7" topLeftCell="A132" activePane="bottomLeft" state="frozen"/>
      <selection activeCell="G72" sqref="G72"/>
      <selection pane="bottomLeft" activeCell="F134" sqref="F134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6" customWidth="1"/>
    <col min="10" max="10" width="16.140625" hidden="1" customWidth="1"/>
  </cols>
  <sheetData>
    <row r="1" spans="1:10" s="37" customFormat="1" ht="18" customHeight="1">
      <c r="A1" s="775" t="s">
        <v>9</v>
      </c>
      <c r="B1" s="775"/>
      <c r="C1" s="775"/>
      <c r="E1" s="358"/>
      <c r="F1" s="38"/>
      <c r="G1" s="39"/>
      <c r="H1" s="39"/>
    </row>
    <row r="2" spans="1:10" s="37" customFormat="1" ht="18" customHeight="1">
      <c r="A2" s="775" t="s">
        <v>10</v>
      </c>
      <c r="B2" s="775"/>
      <c r="C2" s="775"/>
      <c r="D2" s="775"/>
      <c r="E2" s="775"/>
      <c r="F2" s="38"/>
      <c r="G2" s="39"/>
      <c r="H2" s="39"/>
    </row>
    <row r="3" spans="1:10" s="37" customFormat="1" ht="18" customHeight="1">
      <c r="A3" s="775" t="s">
        <v>11</v>
      </c>
      <c r="B3" s="775"/>
      <c r="C3" s="804" t="s">
        <v>511</v>
      </c>
      <c r="D3" s="804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5" t="s">
        <v>2224</v>
      </c>
      <c r="B5" s="805"/>
      <c r="C5" s="805"/>
      <c r="D5" s="805"/>
      <c r="E5" s="805"/>
      <c r="F5" s="805"/>
      <c r="G5" s="805"/>
      <c r="H5" s="805"/>
      <c r="I5" s="805"/>
    </row>
    <row r="6" spans="1:10" s="243" customFormat="1" ht="9" customHeight="1">
      <c r="A6" s="806"/>
      <c r="B6" s="806"/>
      <c r="C6" s="806"/>
      <c r="D6" s="806"/>
      <c r="E6" s="806"/>
      <c r="F6" s="806"/>
      <c r="G6" s="806"/>
      <c r="H6" s="806"/>
      <c r="I6" s="806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18" customHeight="1">
      <c r="A12" s="799" t="s">
        <v>2243</v>
      </c>
      <c r="B12" s="800"/>
      <c r="C12" s="800"/>
      <c r="D12" s="800"/>
      <c r="E12" s="800"/>
      <c r="F12" s="800"/>
      <c r="G12" s="800"/>
      <c r="H12" s="801"/>
      <c r="I12" s="335">
        <v>489752000</v>
      </c>
      <c r="J12" s="335"/>
    </row>
    <row r="13" spans="1:10" s="243" customFormat="1" ht="18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18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18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18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18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18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18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18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18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18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18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18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18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18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18" customHeight="1">
      <c r="A27" s="713"/>
      <c r="B27" s="254" t="s">
        <v>2244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18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18" customHeight="1">
      <c r="A29" s="713">
        <v>42833</v>
      </c>
      <c r="B29" s="254" t="s">
        <v>2245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18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18" customHeight="1">
      <c r="A31" s="713"/>
      <c r="B31" s="254" t="s">
        <v>2244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18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18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18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18" customHeight="1">
      <c r="A35" s="253"/>
      <c r="B35" s="254" t="s">
        <v>2246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18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18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18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18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18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18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18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18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18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18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18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18" customHeight="1">
      <c r="A47" s="253"/>
      <c r="B47" s="254" t="s">
        <v>2244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18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18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18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18" customHeight="1">
      <c r="A51" s="253"/>
      <c r="B51" s="254" t="s">
        <v>2245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18" customHeight="1">
      <c r="A52" s="253"/>
      <c r="B52" s="254" t="s">
        <v>2244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18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18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18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18" customHeight="1">
      <c r="A56" s="713"/>
      <c r="B56" s="254" t="s">
        <v>2244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18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18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18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18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18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18" customHeight="1">
      <c r="A62" s="253"/>
      <c r="B62" s="254" t="s">
        <v>2244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18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18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18" customHeight="1">
      <c r="A65" s="253"/>
      <c r="B65" s="254" t="s">
        <v>2244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18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18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18" customHeight="1">
      <c r="A68" s="253"/>
      <c r="B68" s="254" t="s">
        <v>2244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18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18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18" customHeight="1">
      <c r="A71" s="253"/>
      <c r="B71" s="254" t="s">
        <v>2244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18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18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18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18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18" customHeight="1">
      <c r="A76" s="253"/>
      <c r="B76" s="254" t="s">
        <v>2244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18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18" customHeight="1">
      <c r="A78" s="253"/>
      <c r="B78" s="254" t="s">
        <v>2247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18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0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18" customHeight="1">
      <c r="A80" s="253"/>
      <c r="B80" s="254" t="s">
        <v>2248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18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39" si="7">IF(B81&lt;&gt;"",I80+G81-H81,0)</f>
        <v>470892000</v>
      </c>
      <c r="J81" s="344"/>
    </row>
    <row r="82" spans="1:10" s="243" customFormat="1" ht="18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18" customHeight="1">
      <c r="A83" s="253"/>
      <c r="B83" s="254" t="s">
        <v>2244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18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18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18" customHeight="1">
      <c r="A86" s="253"/>
      <c r="B86" s="254" t="s">
        <v>2244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18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18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18" customHeight="1">
      <c r="A89" s="253"/>
      <c r="B89" s="254" t="s">
        <v>2244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18" customHeight="1">
      <c r="A90" s="253">
        <v>42990</v>
      </c>
      <c r="B90" s="254" t="s">
        <v>2245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18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18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18" customHeight="1">
      <c r="A93" s="253"/>
      <c r="B93" s="254" t="s">
        <v>2244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18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18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18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18" customHeight="1">
      <c r="A97" s="253"/>
      <c r="B97" s="254" t="s">
        <v>2244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18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18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18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18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18" customHeight="1">
      <c r="A102" s="253"/>
      <c r="B102" s="254" t="s">
        <v>2244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18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18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16" si="13">IF(B104&lt;&gt;"",I103+G104-H104,0)</f>
        <v>725582000</v>
      </c>
      <c r="J104" s="344"/>
    </row>
    <row r="105" spans="1:10" s="243" customFormat="1" ht="18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18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18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18" customHeight="1">
      <c r="A108" s="253"/>
      <c r="B108" s="254" t="s">
        <v>2246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13"/>
        <v>808132000</v>
      </c>
      <c r="J108" s="344"/>
    </row>
    <row r="109" spans="1:10" s="243" customFormat="1" ht="18" customHeight="1">
      <c r="A109" s="735">
        <v>43029</v>
      </c>
      <c r="B109" s="254" t="s">
        <v>1366</v>
      </c>
      <c r="C109" s="254"/>
      <c r="D109" s="344">
        <v>2000</v>
      </c>
      <c r="E109" s="344">
        <v>16800</v>
      </c>
      <c r="F109" s="377"/>
      <c r="G109" s="344">
        <f t="shared" si="6"/>
        <v>33600000</v>
      </c>
      <c r="H109" s="344"/>
      <c r="I109" s="344">
        <f t="shared" si="13"/>
        <v>841732000</v>
      </c>
      <c r="J109" s="344"/>
    </row>
    <row r="110" spans="1:10" s="243" customFormat="1" ht="18" customHeight="1">
      <c r="A110" s="735"/>
      <c r="B110" s="254" t="s">
        <v>1367</v>
      </c>
      <c r="C110" s="254"/>
      <c r="D110" s="344">
        <v>10</v>
      </c>
      <c r="E110" s="344">
        <v>1050000</v>
      </c>
      <c r="F110" s="377"/>
      <c r="G110" s="344">
        <f t="shared" si="6"/>
        <v>10500000</v>
      </c>
      <c r="H110" s="344"/>
      <c r="I110" s="344">
        <f t="shared" si="13"/>
        <v>852232000</v>
      </c>
      <c r="J110" s="344"/>
    </row>
    <row r="111" spans="1:10" s="243" customFormat="1" ht="18" customHeight="1">
      <c r="A111" s="735"/>
      <c r="B111" s="254" t="s">
        <v>2244</v>
      </c>
      <c r="C111" s="254"/>
      <c r="D111" s="344">
        <v>1</v>
      </c>
      <c r="E111" s="344">
        <v>400000</v>
      </c>
      <c r="F111" s="377"/>
      <c r="G111" s="344">
        <f t="shared" si="6"/>
        <v>400000</v>
      </c>
      <c r="H111" s="344"/>
      <c r="I111" s="344">
        <f t="shared" si="13"/>
        <v>852632000</v>
      </c>
      <c r="J111" s="344"/>
    </row>
    <row r="112" spans="1:10" s="243" customFormat="1" ht="18" customHeight="1">
      <c r="A112" s="735">
        <v>43034</v>
      </c>
      <c r="B112" s="254" t="s">
        <v>17</v>
      </c>
      <c r="C112" s="254"/>
      <c r="D112" s="344"/>
      <c r="E112" s="344"/>
      <c r="F112" s="377"/>
      <c r="G112" s="344">
        <f t="shared" ref="G112:G114" si="14">IF(B112&lt;&gt;"",D112*(E112+F112),0)</f>
        <v>0</v>
      </c>
      <c r="H112" s="344">
        <v>200000000</v>
      </c>
      <c r="I112" s="344">
        <f t="shared" si="13"/>
        <v>652632000</v>
      </c>
      <c r="J112" s="344"/>
    </row>
    <row r="113" spans="1:10" s="243" customFormat="1" ht="18" customHeight="1">
      <c r="A113" s="735">
        <v>43038</v>
      </c>
      <c r="B113" s="254" t="s">
        <v>1365</v>
      </c>
      <c r="C113" s="254"/>
      <c r="D113" s="344">
        <v>500</v>
      </c>
      <c r="E113" s="344">
        <v>78000</v>
      </c>
      <c r="F113" s="377"/>
      <c r="G113" s="344">
        <f t="shared" si="14"/>
        <v>39000000</v>
      </c>
      <c r="H113" s="344"/>
      <c r="I113" s="344">
        <f t="shared" si="13"/>
        <v>691632000</v>
      </c>
      <c r="J113" s="344"/>
    </row>
    <row r="114" spans="1:10" s="243" customFormat="1" ht="18" customHeight="1">
      <c r="A114" s="735"/>
      <c r="B114" s="254" t="s">
        <v>1366</v>
      </c>
      <c r="C114" s="254"/>
      <c r="D114" s="344">
        <v>500</v>
      </c>
      <c r="E114" s="344">
        <v>17800</v>
      </c>
      <c r="F114" s="377"/>
      <c r="G114" s="344">
        <f t="shared" si="14"/>
        <v>8900000</v>
      </c>
      <c r="H114" s="344"/>
      <c r="I114" s="344">
        <f t="shared" si="13"/>
        <v>700532000</v>
      </c>
      <c r="J114" s="344"/>
    </row>
    <row r="115" spans="1:10" s="243" customFormat="1" ht="18" customHeight="1">
      <c r="A115" s="253">
        <v>43046</v>
      </c>
      <c r="B115" s="254" t="s">
        <v>1365</v>
      </c>
      <c r="C115" s="254"/>
      <c r="D115" s="344">
        <v>500</v>
      </c>
      <c r="E115" s="344">
        <v>78000</v>
      </c>
      <c r="F115" s="377"/>
      <c r="G115" s="344">
        <f t="shared" si="6"/>
        <v>39000000</v>
      </c>
      <c r="H115" s="344"/>
      <c r="I115" s="344">
        <f t="shared" si="13"/>
        <v>739532000</v>
      </c>
      <c r="J115" s="344"/>
    </row>
    <row r="116" spans="1:10" s="243" customFormat="1" ht="18" customHeight="1">
      <c r="A116" s="253"/>
      <c r="B116" s="254" t="s">
        <v>1366</v>
      </c>
      <c r="C116" s="254"/>
      <c r="D116" s="344">
        <v>250</v>
      </c>
      <c r="E116" s="344">
        <v>17800</v>
      </c>
      <c r="F116" s="377"/>
      <c r="G116" s="344">
        <f t="shared" si="6"/>
        <v>4450000</v>
      </c>
      <c r="H116" s="344"/>
      <c r="I116" s="344">
        <f t="shared" si="13"/>
        <v>743982000</v>
      </c>
      <c r="J116" s="344"/>
    </row>
    <row r="117" spans="1:10" s="243" customFormat="1" ht="18" customHeight="1">
      <c r="A117" s="253">
        <v>43049</v>
      </c>
      <c r="B117" s="254" t="s">
        <v>1366</v>
      </c>
      <c r="C117" s="254"/>
      <c r="D117" s="344">
        <v>2000</v>
      </c>
      <c r="E117" s="344">
        <v>16400</v>
      </c>
      <c r="F117" s="377"/>
      <c r="G117" s="344">
        <f t="shared" si="6"/>
        <v>32800000</v>
      </c>
      <c r="H117" s="344"/>
      <c r="I117" s="344">
        <f t="shared" si="7"/>
        <v>776782000</v>
      </c>
      <c r="J117" s="344"/>
    </row>
    <row r="118" spans="1:10" s="243" customFormat="1" ht="18" customHeight="1">
      <c r="A118" s="253"/>
      <c r="B118" s="254" t="s">
        <v>1367</v>
      </c>
      <c r="C118" s="254"/>
      <c r="D118" s="344">
        <v>10</v>
      </c>
      <c r="E118" s="344">
        <v>1050000</v>
      </c>
      <c r="F118" s="377"/>
      <c r="G118" s="344">
        <f t="shared" si="6"/>
        <v>10500000</v>
      </c>
      <c r="H118" s="344"/>
      <c r="I118" s="344">
        <f t="shared" si="7"/>
        <v>787282000</v>
      </c>
      <c r="J118" s="344"/>
    </row>
    <row r="119" spans="1:10" s="243" customFormat="1" ht="18" customHeight="1">
      <c r="A119" s="736"/>
      <c r="B119" s="254" t="s">
        <v>2244</v>
      </c>
      <c r="C119" s="254"/>
      <c r="D119" s="344">
        <v>1</v>
      </c>
      <c r="E119" s="344">
        <v>400000</v>
      </c>
      <c r="F119" s="377"/>
      <c r="G119" s="344">
        <f t="shared" ref="G119" si="15">IF(B119&lt;&gt;"",D119*(E119+F119),0)</f>
        <v>400000</v>
      </c>
      <c r="H119" s="344"/>
      <c r="I119" s="344">
        <f t="shared" si="7"/>
        <v>787682000</v>
      </c>
      <c r="J119" s="344"/>
    </row>
    <row r="120" spans="1:10" s="243" customFormat="1" ht="18" customHeight="1">
      <c r="A120" s="253">
        <v>43050</v>
      </c>
      <c r="B120" s="254" t="s">
        <v>1365</v>
      </c>
      <c r="C120" s="254"/>
      <c r="D120" s="344">
        <v>500</v>
      </c>
      <c r="E120" s="344">
        <v>78000</v>
      </c>
      <c r="F120" s="377"/>
      <c r="G120" s="344">
        <f t="shared" si="6"/>
        <v>39000000</v>
      </c>
      <c r="H120" s="344"/>
      <c r="I120" s="344">
        <f t="shared" si="7"/>
        <v>826682000</v>
      </c>
      <c r="J120" s="344"/>
    </row>
    <row r="121" spans="1:10" s="243" customFormat="1" ht="18" customHeight="1">
      <c r="A121" s="253"/>
      <c r="B121" s="254" t="s">
        <v>1366</v>
      </c>
      <c r="C121" s="254"/>
      <c r="D121" s="344">
        <v>250</v>
      </c>
      <c r="E121" s="344">
        <v>17800</v>
      </c>
      <c r="F121" s="377"/>
      <c r="G121" s="344">
        <f t="shared" si="6"/>
        <v>4450000</v>
      </c>
      <c r="H121" s="344"/>
      <c r="I121" s="344">
        <f t="shared" si="7"/>
        <v>831132000</v>
      </c>
      <c r="J121" s="344"/>
    </row>
    <row r="122" spans="1:10" s="243" customFormat="1" ht="18" customHeight="1">
      <c r="A122" s="253">
        <v>43055</v>
      </c>
      <c r="B122" s="254" t="s">
        <v>1365</v>
      </c>
      <c r="C122" s="254"/>
      <c r="D122" s="344">
        <v>500</v>
      </c>
      <c r="E122" s="344">
        <v>74000</v>
      </c>
      <c r="F122" s="377"/>
      <c r="G122" s="344">
        <f t="shared" si="6"/>
        <v>37000000</v>
      </c>
      <c r="H122" s="344"/>
      <c r="I122" s="344">
        <f>IF(B122&lt;&gt;"",I121+G122-H122,0)</f>
        <v>868132000</v>
      </c>
      <c r="J122" s="344"/>
    </row>
    <row r="123" spans="1:10" s="243" customFormat="1" ht="18" customHeight="1">
      <c r="A123" s="253"/>
      <c r="B123" s="254" t="s">
        <v>1366</v>
      </c>
      <c r="C123" s="254"/>
      <c r="D123" s="344">
        <v>500</v>
      </c>
      <c r="E123" s="344">
        <v>17600</v>
      </c>
      <c r="F123" s="377"/>
      <c r="G123" s="344">
        <f t="shared" si="6"/>
        <v>8800000</v>
      </c>
      <c r="H123" s="344"/>
      <c r="I123" s="344">
        <f t="shared" si="7"/>
        <v>876932000</v>
      </c>
      <c r="J123" s="344"/>
    </row>
    <row r="124" spans="1:10" s="243" customFormat="1" ht="18" customHeight="1">
      <c r="A124" s="253">
        <v>43056</v>
      </c>
      <c r="B124" s="254" t="s">
        <v>1365</v>
      </c>
      <c r="C124" s="254"/>
      <c r="D124" s="344">
        <v>700</v>
      </c>
      <c r="E124" s="344">
        <v>74000</v>
      </c>
      <c r="F124" s="377"/>
      <c r="G124" s="344">
        <f t="shared" si="6"/>
        <v>51800000</v>
      </c>
      <c r="H124" s="344"/>
      <c r="I124" s="344">
        <f t="shared" si="7"/>
        <v>928732000</v>
      </c>
      <c r="J124" s="344"/>
    </row>
    <row r="125" spans="1:10" s="243" customFormat="1" ht="18" customHeight="1">
      <c r="A125" s="253"/>
      <c r="B125" s="254" t="s">
        <v>1368</v>
      </c>
      <c r="C125" s="254"/>
      <c r="D125" s="344">
        <v>15</v>
      </c>
      <c r="E125" s="344">
        <v>50000</v>
      </c>
      <c r="F125" s="377"/>
      <c r="G125" s="344">
        <f t="shared" si="6"/>
        <v>750000</v>
      </c>
      <c r="H125" s="344"/>
      <c r="I125" s="344">
        <f t="shared" si="7"/>
        <v>929482000</v>
      </c>
      <c r="J125" s="344"/>
    </row>
    <row r="126" spans="1:10" s="243" customFormat="1" ht="18" customHeight="1">
      <c r="A126" s="253"/>
      <c r="B126" s="254" t="s">
        <v>2266</v>
      </c>
      <c r="C126" s="254"/>
      <c r="D126" s="344">
        <v>2</v>
      </c>
      <c r="E126" s="344">
        <v>110000</v>
      </c>
      <c r="F126" s="377"/>
      <c r="G126" s="344">
        <f t="shared" si="6"/>
        <v>220000</v>
      </c>
      <c r="H126" s="344"/>
      <c r="I126" s="344">
        <f t="shared" si="7"/>
        <v>929702000</v>
      </c>
      <c r="J126" s="344"/>
    </row>
    <row r="127" spans="1:10" s="243" customFormat="1" ht="18" customHeight="1">
      <c r="A127" s="253">
        <v>43060</v>
      </c>
      <c r="B127" s="254" t="s">
        <v>1365</v>
      </c>
      <c r="C127" s="254"/>
      <c r="D127" s="344">
        <v>500</v>
      </c>
      <c r="E127" s="344">
        <v>74000</v>
      </c>
      <c r="F127" s="377"/>
      <c r="G127" s="344">
        <f t="shared" si="6"/>
        <v>37000000</v>
      </c>
      <c r="H127" s="344"/>
      <c r="I127" s="344">
        <f t="shared" si="7"/>
        <v>966702000</v>
      </c>
      <c r="J127" s="344"/>
    </row>
    <row r="128" spans="1:10" s="243" customFormat="1" ht="18" customHeight="1">
      <c r="A128" s="253"/>
      <c r="B128" s="254" t="s">
        <v>1366</v>
      </c>
      <c r="C128" s="254"/>
      <c r="D128" s="344">
        <v>500</v>
      </c>
      <c r="E128" s="344">
        <v>17600</v>
      </c>
      <c r="F128" s="377"/>
      <c r="G128" s="344">
        <f t="shared" si="6"/>
        <v>8800000</v>
      </c>
      <c r="H128" s="344"/>
      <c r="I128" s="344">
        <f t="shared" si="7"/>
        <v>975502000</v>
      </c>
      <c r="J128" s="344"/>
    </row>
    <row r="129" spans="1:10" s="243" customFormat="1" ht="18" customHeight="1">
      <c r="A129" s="253"/>
      <c r="B129" s="254" t="s">
        <v>1367</v>
      </c>
      <c r="C129" s="254"/>
      <c r="D129" s="344">
        <v>10</v>
      </c>
      <c r="E129" s="344">
        <v>1050000</v>
      </c>
      <c r="F129" s="377"/>
      <c r="G129" s="344">
        <f t="shared" si="6"/>
        <v>10500000</v>
      </c>
      <c r="H129" s="344"/>
      <c r="I129" s="344">
        <f t="shared" si="7"/>
        <v>986002000</v>
      </c>
      <c r="J129" s="344"/>
    </row>
    <row r="130" spans="1:10" s="243" customFormat="1" ht="18" customHeight="1">
      <c r="A130" s="253"/>
      <c r="B130" s="254" t="s">
        <v>1368</v>
      </c>
      <c r="C130" s="254"/>
      <c r="D130" s="344">
        <v>2</v>
      </c>
      <c r="E130" s="344">
        <v>50000</v>
      </c>
      <c r="F130" s="377"/>
      <c r="G130" s="344">
        <f t="shared" si="6"/>
        <v>100000</v>
      </c>
      <c r="H130" s="344"/>
      <c r="I130" s="344">
        <f t="shared" si="7"/>
        <v>986102000</v>
      </c>
      <c r="J130" s="344"/>
    </row>
    <row r="131" spans="1:10" s="243" customFormat="1" ht="18" customHeight="1">
      <c r="A131" s="736">
        <v>43061</v>
      </c>
      <c r="B131" s="254" t="s">
        <v>1366</v>
      </c>
      <c r="C131" s="254"/>
      <c r="D131" s="344">
        <v>500</v>
      </c>
      <c r="E131" s="344">
        <v>17600</v>
      </c>
      <c r="F131" s="377"/>
      <c r="G131" s="344">
        <f t="shared" si="6"/>
        <v>8800000</v>
      </c>
      <c r="H131" s="344"/>
      <c r="I131" s="344">
        <f t="shared" si="7"/>
        <v>994902000</v>
      </c>
      <c r="J131" s="344"/>
    </row>
    <row r="132" spans="1:10" s="243" customFormat="1" ht="18" customHeight="1">
      <c r="A132" s="736"/>
      <c r="B132" s="254" t="s">
        <v>2245</v>
      </c>
      <c r="C132" s="254"/>
      <c r="D132" s="344">
        <v>3</v>
      </c>
      <c r="E132" s="344">
        <v>610000</v>
      </c>
      <c r="F132" s="377"/>
      <c r="G132" s="344">
        <f t="shared" si="6"/>
        <v>1830000</v>
      </c>
      <c r="H132" s="344"/>
      <c r="I132" s="344">
        <f t="shared" si="7"/>
        <v>996732000</v>
      </c>
      <c r="J132" s="344"/>
    </row>
    <row r="133" spans="1:10" s="243" customFormat="1" ht="18" customHeight="1">
      <c r="A133" s="736">
        <v>43063</v>
      </c>
      <c r="B133" s="254" t="s">
        <v>1365</v>
      </c>
      <c r="C133" s="254"/>
      <c r="D133" s="344">
        <v>700</v>
      </c>
      <c r="E133" s="344">
        <v>74000</v>
      </c>
      <c r="F133" s="377"/>
      <c r="G133" s="344">
        <f t="shared" si="6"/>
        <v>51800000</v>
      </c>
      <c r="H133" s="344"/>
      <c r="I133" s="344">
        <f t="shared" si="7"/>
        <v>1048532000</v>
      </c>
      <c r="J133" s="344"/>
    </row>
    <row r="134" spans="1:10" s="243" customFormat="1" ht="18" customHeight="1">
      <c r="A134" s="736">
        <v>43064</v>
      </c>
      <c r="B134" s="254" t="s">
        <v>1366</v>
      </c>
      <c r="C134" s="254"/>
      <c r="D134" s="344">
        <v>2000</v>
      </c>
      <c r="E134" s="344">
        <v>16400</v>
      </c>
      <c r="F134" s="377"/>
      <c r="G134" s="344">
        <f t="shared" si="6"/>
        <v>32800000</v>
      </c>
      <c r="H134" s="344"/>
      <c r="I134" s="344">
        <f t="shared" si="7"/>
        <v>1081332000</v>
      </c>
      <c r="J134" s="344"/>
    </row>
    <row r="135" spans="1:10" s="243" customFormat="1" ht="18" customHeight="1">
      <c r="A135" s="736"/>
      <c r="B135" s="254" t="s">
        <v>1367</v>
      </c>
      <c r="C135" s="254"/>
      <c r="D135" s="344">
        <v>10</v>
      </c>
      <c r="E135" s="344">
        <v>1050000</v>
      </c>
      <c r="F135" s="377"/>
      <c r="G135" s="344">
        <f t="shared" si="6"/>
        <v>10500000</v>
      </c>
      <c r="H135" s="344"/>
      <c r="I135" s="344">
        <f t="shared" si="7"/>
        <v>1091832000</v>
      </c>
      <c r="J135" s="344"/>
    </row>
    <row r="136" spans="1:10" s="243" customFormat="1" ht="18" customHeight="1">
      <c r="A136" s="736"/>
      <c r="B136" s="254" t="s">
        <v>2244</v>
      </c>
      <c r="C136" s="254"/>
      <c r="D136" s="344">
        <v>1</v>
      </c>
      <c r="E136" s="344">
        <v>400000</v>
      </c>
      <c r="F136" s="377"/>
      <c r="G136" s="344">
        <f t="shared" si="6"/>
        <v>400000</v>
      </c>
      <c r="H136" s="344"/>
      <c r="I136" s="344">
        <f t="shared" si="7"/>
        <v>1092232000</v>
      </c>
      <c r="J136" s="344"/>
    </row>
    <row r="137" spans="1:10" s="243" customFormat="1" ht="18" customHeight="1">
      <c r="A137" s="736">
        <v>43066</v>
      </c>
      <c r="B137" s="254" t="s">
        <v>1365</v>
      </c>
      <c r="C137" s="254"/>
      <c r="D137" s="344">
        <v>700</v>
      </c>
      <c r="E137" s="344">
        <v>74000</v>
      </c>
      <c r="F137" s="377"/>
      <c r="G137" s="344">
        <f t="shared" si="6"/>
        <v>51800000</v>
      </c>
      <c r="H137" s="344"/>
      <c r="I137" s="344">
        <f t="shared" si="7"/>
        <v>1144032000</v>
      </c>
      <c r="J137" s="344"/>
    </row>
    <row r="138" spans="1:10" s="243" customFormat="1" ht="18" customHeight="1">
      <c r="A138" s="736">
        <v>43045</v>
      </c>
      <c r="B138" s="254" t="s">
        <v>17</v>
      </c>
      <c r="C138" s="254"/>
      <c r="D138" s="344"/>
      <c r="E138" s="344"/>
      <c r="F138" s="377"/>
      <c r="G138" s="344">
        <f t="shared" si="6"/>
        <v>0</v>
      </c>
      <c r="H138" s="344">
        <v>250000000</v>
      </c>
      <c r="I138" s="344">
        <f t="shared" si="7"/>
        <v>894032000</v>
      </c>
      <c r="J138" s="344"/>
    </row>
    <row r="139" spans="1:10" s="243" customFormat="1" ht="18" customHeight="1">
      <c r="A139" s="736"/>
      <c r="B139" s="254" t="s">
        <v>2267</v>
      </c>
      <c r="C139" s="254"/>
      <c r="D139" s="344"/>
      <c r="E139" s="344"/>
      <c r="F139" s="377"/>
      <c r="G139" s="344">
        <f t="shared" si="6"/>
        <v>0</v>
      </c>
      <c r="H139" s="344">
        <v>1600000</v>
      </c>
      <c r="I139" s="344">
        <f t="shared" si="7"/>
        <v>892432000</v>
      </c>
      <c r="J139" s="344"/>
    </row>
    <row r="140" spans="1:10" s="243" customFormat="1" ht="18" customHeight="1">
      <c r="A140" s="736">
        <v>43119</v>
      </c>
      <c r="B140" s="254" t="s">
        <v>17</v>
      </c>
      <c r="C140" s="254"/>
      <c r="D140" s="344"/>
      <c r="E140" s="344"/>
      <c r="F140" s="377"/>
      <c r="G140" s="344">
        <f t="shared" si="6"/>
        <v>0</v>
      </c>
      <c r="H140" s="344">
        <v>200000000</v>
      </c>
      <c r="I140" s="344">
        <f t="shared" ref="I140:I158" si="16">IF(B140&lt;&gt;"",I139+G140-H140,0)</f>
        <v>692432000</v>
      </c>
      <c r="J140" s="344"/>
    </row>
    <row r="141" spans="1:10" s="243" customFormat="1" ht="18" customHeight="1">
      <c r="A141" s="736"/>
      <c r="B141" s="254"/>
      <c r="C141" s="254"/>
      <c r="D141" s="344"/>
      <c r="E141" s="344"/>
      <c r="F141" s="377"/>
      <c r="G141" s="344">
        <f t="shared" ref="G141:G158" si="17">IF(B141&lt;&gt;"",D141*(E141+F141),0)</f>
        <v>0</v>
      </c>
      <c r="H141" s="344"/>
      <c r="I141" s="344">
        <f t="shared" si="16"/>
        <v>0</v>
      </c>
      <c r="J141" s="344"/>
    </row>
    <row r="142" spans="1:10" s="243" customFormat="1" ht="18" customHeight="1">
      <c r="A142" s="736"/>
      <c r="B142" s="254"/>
      <c r="C142" s="254"/>
      <c r="D142" s="344"/>
      <c r="E142" s="344"/>
      <c r="F142" s="377"/>
      <c r="G142" s="344">
        <f t="shared" si="17"/>
        <v>0</v>
      </c>
      <c r="H142" s="344"/>
      <c r="I142" s="344">
        <f t="shared" si="16"/>
        <v>0</v>
      </c>
      <c r="J142" s="344"/>
    </row>
    <row r="143" spans="1:10" s="243" customFormat="1" ht="18" customHeight="1">
      <c r="A143" s="736"/>
      <c r="B143" s="254"/>
      <c r="C143" s="254"/>
      <c r="D143" s="344"/>
      <c r="E143" s="344"/>
      <c r="F143" s="377"/>
      <c r="G143" s="344">
        <f t="shared" si="17"/>
        <v>0</v>
      </c>
      <c r="H143" s="344"/>
      <c r="I143" s="344">
        <f t="shared" si="16"/>
        <v>0</v>
      </c>
      <c r="J143" s="344"/>
    </row>
    <row r="144" spans="1:10" s="243" customFormat="1" ht="18" customHeight="1">
      <c r="A144" s="736"/>
      <c r="B144" s="254"/>
      <c r="C144" s="254"/>
      <c r="D144" s="344"/>
      <c r="E144" s="344"/>
      <c r="F144" s="377"/>
      <c r="G144" s="344">
        <f t="shared" si="17"/>
        <v>0</v>
      </c>
      <c r="H144" s="344"/>
      <c r="I144" s="344">
        <f t="shared" si="16"/>
        <v>0</v>
      </c>
      <c r="J144" s="344"/>
    </row>
    <row r="145" spans="1:10" s="243" customFormat="1" ht="18" customHeight="1">
      <c r="A145" s="736"/>
      <c r="B145" s="254"/>
      <c r="C145" s="254"/>
      <c r="D145" s="344"/>
      <c r="E145" s="344"/>
      <c r="F145" s="377"/>
      <c r="G145" s="344">
        <f t="shared" si="17"/>
        <v>0</v>
      </c>
      <c r="H145" s="344"/>
      <c r="I145" s="344">
        <f t="shared" si="16"/>
        <v>0</v>
      </c>
      <c r="J145" s="344"/>
    </row>
    <row r="146" spans="1:10" s="243" customFormat="1" ht="18" customHeight="1">
      <c r="A146" s="736"/>
      <c r="B146" s="254"/>
      <c r="C146" s="254"/>
      <c r="D146" s="344"/>
      <c r="E146" s="344"/>
      <c r="F146" s="377"/>
      <c r="G146" s="344">
        <f t="shared" si="17"/>
        <v>0</v>
      </c>
      <c r="H146" s="344"/>
      <c r="I146" s="344">
        <f t="shared" si="16"/>
        <v>0</v>
      </c>
      <c r="J146" s="344"/>
    </row>
    <row r="147" spans="1:10" s="243" customFormat="1" ht="18" customHeight="1">
      <c r="A147" s="736"/>
      <c r="B147" s="254"/>
      <c r="C147" s="254"/>
      <c r="D147" s="344"/>
      <c r="E147" s="344"/>
      <c r="F147" s="377"/>
      <c r="G147" s="344">
        <f t="shared" si="17"/>
        <v>0</v>
      </c>
      <c r="H147" s="344"/>
      <c r="I147" s="344">
        <f t="shared" si="16"/>
        <v>0</v>
      </c>
      <c r="J147" s="344"/>
    </row>
    <row r="148" spans="1:10" s="243" customFormat="1" ht="18" customHeight="1">
      <c r="A148" s="736"/>
      <c r="B148" s="254"/>
      <c r="C148" s="254"/>
      <c r="D148" s="344"/>
      <c r="E148" s="344"/>
      <c r="F148" s="377"/>
      <c r="G148" s="344">
        <f t="shared" si="17"/>
        <v>0</v>
      </c>
      <c r="H148" s="344"/>
      <c r="I148" s="344">
        <f t="shared" si="16"/>
        <v>0</v>
      </c>
      <c r="J148" s="344"/>
    </row>
    <row r="149" spans="1:10" s="243" customFormat="1" ht="18" customHeight="1">
      <c r="A149" s="736"/>
      <c r="B149" s="254"/>
      <c r="C149" s="254"/>
      <c r="D149" s="344"/>
      <c r="E149" s="344"/>
      <c r="F149" s="377"/>
      <c r="G149" s="344">
        <f t="shared" si="17"/>
        <v>0</v>
      </c>
      <c r="H149" s="344"/>
      <c r="I149" s="344">
        <f t="shared" si="16"/>
        <v>0</v>
      </c>
      <c r="J149" s="344"/>
    </row>
    <row r="150" spans="1:10" s="243" customFormat="1" ht="18" customHeight="1">
      <c r="A150" s="736"/>
      <c r="B150" s="254"/>
      <c r="C150" s="254"/>
      <c r="D150" s="344"/>
      <c r="E150" s="344"/>
      <c r="F150" s="377"/>
      <c r="G150" s="344">
        <f t="shared" si="17"/>
        <v>0</v>
      </c>
      <c r="H150" s="344"/>
      <c r="I150" s="344">
        <f t="shared" si="16"/>
        <v>0</v>
      </c>
      <c r="J150" s="344"/>
    </row>
    <row r="151" spans="1:10" s="243" customFormat="1" ht="18" customHeight="1">
      <c r="A151" s="736"/>
      <c r="B151" s="254"/>
      <c r="C151" s="254"/>
      <c r="D151" s="344"/>
      <c r="E151" s="344"/>
      <c r="F151" s="377"/>
      <c r="G151" s="344">
        <f t="shared" si="17"/>
        <v>0</v>
      </c>
      <c r="H151" s="344"/>
      <c r="I151" s="344">
        <f t="shared" si="16"/>
        <v>0</v>
      </c>
      <c r="J151" s="344"/>
    </row>
    <row r="152" spans="1:10" s="243" customFormat="1" ht="18" customHeight="1">
      <c r="A152" s="736"/>
      <c r="B152" s="254"/>
      <c r="C152" s="254"/>
      <c r="D152" s="344"/>
      <c r="E152" s="344"/>
      <c r="F152" s="377"/>
      <c r="G152" s="344">
        <f t="shared" si="17"/>
        <v>0</v>
      </c>
      <c r="H152" s="344"/>
      <c r="I152" s="344">
        <f t="shared" si="16"/>
        <v>0</v>
      </c>
      <c r="J152" s="344"/>
    </row>
    <row r="153" spans="1:10" s="243" customFormat="1" ht="18" customHeight="1">
      <c r="A153" s="736"/>
      <c r="B153" s="254"/>
      <c r="C153" s="254"/>
      <c r="D153" s="344"/>
      <c r="E153" s="344"/>
      <c r="F153" s="377"/>
      <c r="G153" s="344">
        <f t="shared" si="17"/>
        <v>0</v>
      </c>
      <c r="H153" s="344"/>
      <c r="I153" s="344">
        <f t="shared" si="16"/>
        <v>0</v>
      </c>
      <c r="J153" s="344"/>
    </row>
    <row r="154" spans="1:10" s="243" customFormat="1" ht="18" customHeight="1">
      <c r="A154" s="736"/>
      <c r="B154" s="254"/>
      <c r="C154" s="254"/>
      <c r="D154" s="344"/>
      <c r="E154" s="344"/>
      <c r="F154" s="377"/>
      <c r="G154" s="344">
        <f t="shared" si="17"/>
        <v>0</v>
      </c>
      <c r="H154" s="344"/>
      <c r="I154" s="344">
        <f t="shared" si="16"/>
        <v>0</v>
      </c>
      <c r="J154" s="344"/>
    </row>
    <row r="155" spans="1:10" s="243" customFormat="1" ht="18" customHeight="1">
      <c r="A155" s="736"/>
      <c r="B155" s="254"/>
      <c r="C155" s="254"/>
      <c r="D155" s="344"/>
      <c r="E155" s="344"/>
      <c r="F155" s="377"/>
      <c r="G155" s="344">
        <f t="shared" si="17"/>
        <v>0</v>
      </c>
      <c r="H155" s="344"/>
      <c r="I155" s="344">
        <f t="shared" si="16"/>
        <v>0</v>
      </c>
      <c r="J155" s="344"/>
    </row>
    <row r="156" spans="1:10" s="243" customFormat="1" ht="18" customHeight="1">
      <c r="A156" s="736"/>
      <c r="B156" s="254"/>
      <c r="C156" s="254"/>
      <c r="D156" s="344"/>
      <c r="E156" s="344"/>
      <c r="F156" s="377"/>
      <c r="G156" s="344">
        <f t="shared" si="17"/>
        <v>0</v>
      </c>
      <c r="H156" s="344"/>
      <c r="I156" s="344">
        <f t="shared" si="16"/>
        <v>0</v>
      </c>
      <c r="J156" s="344"/>
    </row>
    <row r="157" spans="1:10" s="243" customFormat="1" ht="18" customHeight="1">
      <c r="A157" s="736"/>
      <c r="B157" s="254"/>
      <c r="C157" s="254"/>
      <c r="D157" s="344"/>
      <c r="E157" s="344"/>
      <c r="F157" s="377"/>
      <c r="G157" s="344">
        <f t="shared" si="17"/>
        <v>0</v>
      </c>
      <c r="H157" s="344"/>
      <c r="I157" s="344">
        <f t="shared" si="16"/>
        <v>0</v>
      </c>
      <c r="J157" s="344"/>
    </row>
    <row r="158" spans="1:10" s="243" customFormat="1" ht="18" customHeight="1">
      <c r="A158" s="253"/>
      <c r="B158" s="254"/>
      <c r="C158" s="254"/>
      <c r="D158" s="344"/>
      <c r="E158" s="344"/>
      <c r="F158" s="377"/>
      <c r="G158" s="344">
        <f t="shared" si="17"/>
        <v>0</v>
      </c>
      <c r="H158" s="344"/>
      <c r="I158" s="344">
        <f t="shared" si="16"/>
        <v>0</v>
      </c>
      <c r="J158" s="344"/>
    </row>
    <row r="159" spans="1:10" s="243" customFormat="1" ht="18" customHeight="1">
      <c r="A159" s="253"/>
      <c r="B159" s="254"/>
      <c r="C159" s="254"/>
      <c r="D159" s="344"/>
      <c r="E159" s="344"/>
      <c r="F159" s="377"/>
      <c r="G159" s="344">
        <f t="shared" ref="G159" si="18">IF(B159&lt;&gt;"",D159*(E159+F159),0)</f>
        <v>0</v>
      </c>
      <c r="H159" s="344"/>
      <c r="I159" s="344">
        <f>IF(B159&lt;&gt;"",#REF!+G159-H159,0)</f>
        <v>0</v>
      </c>
      <c r="J159" s="344"/>
    </row>
    <row r="160" spans="1:10" s="259" customFormat="1" ht="18" customHeight="1">
      <c r="A160" s="802" t="s">
        <v>3</v>
      </c>
      <c r="B160" s="802"/>
      <c r="C160" s="802"/>
      <c r="D160" s="802"/>
      <c r="E160" s="802"/>
      <c r="F160" s="802"/>
      <c r="G160" s="379">
        <f>SUM(G13:G159)</f>
        <v>2018320000</v>
      </c>
      <c r="H160" s="379">
        <f>SUM(H13:H159)</f>
        <v>1815640000</v>
      </c>
      <c r="I160" s="351">
        <f>I12+G160-H160</f>
        <v>692432000</v>
      </c>
      <c r="J160" s="351"/>
    </row>
    <row r="161" spans="1:9" s="243" customFormat="1" ht="21" customHeight="1">
      <c r="A161" s="246"/>
      <c r="C161" s="247"/>
      <c r="D161" s="332"/>
      <c r="E161" s="357"/>
      <c r="F161" s="364"/>
      <c r="G161" s="332"/>
      <c r="H161" s="332"/>
      <c r="I161" s="332"/>
    </row>
    <row r="162" spans="1:9" s="243" customFormat="1" ht="21" customHeight="1">
      <c r="A162" s="246"/>
      <c r="B162" s="260" t="s">
        <v>515</v>
      </c>
      <c r="C162" s="247"/>
      <c r="D162" s="332"/>
      <c r="E162" s="803">
        <f>I160</f>
        <v>692432000</v>
      </c>
      <c r="F162" s="803"/>
      <c r="G162" s="355" t="s">
        <v>20</v>
      </c>
      <c r="H162" s="332"/>
      <c r="I162" s="332"/>
    </row>
    <row r="163" spans="1:9" s="243" customFormat="1" ht="21" customHeight="1">
      <c r="A163" s="246"/>
      <c r="B163" s="260" t="s">
        <v>516</v>
      </c>
      <c r="C163" s="261" t="e">
        <f ca="1">[3]!VND(E162, TRUE)</f>
        <v>#NAME?</v>
      </c>
      <c r="D163" s="332"/>
      <c r="E163" s="357"/>
      <c r="F163" s="364"/>
      <c r="G163" s="332"/>
      <c r="H163" s="332"/>
      <c r="I163" s="332"/>
    </row>
    <row r="164" spans="1:9" s="243" customFormat="1" ht="21" customHeight="1">
      <c r="A164" s="246"/>
      <c r="C164" s="247"/>
      <c r="D164" s="332"/>
      <c r="E164" s="357"/>
      <c r="F164" s="364"/>
      <c r="G164" s="332"/>
      <c r="H164" s="332"/>
      <c r="I164" s="332"/>
    </row>
    <row r="165" spans="1:9" s="243" customFormat="1" ht="14.25" customHeight="1">
      <c r="A165" s="246"/>
      <c r="C165" s="247"/>
      <c r="D165" s="332"/>
      <c r="E165" s="357"/>
      <c r="F165" s="364"/>
      <c r="G165" s="332"/>
      <c r="H165" s="354" t="s">
        <v>21</v>
      </c>
      <c r="I165" s="332"/>
    </row>
    <row r="166" spans="1:9" s="243" customFormat="1" ht="21" customHeight="1">
      <c r="A166" s="332" t="s">
        <v>22</v>
      </c>
      <c r="C166" s="247"/>
      <c r="D166" s="332"/>
      <c r="E166" s="357"/>
      <c r="F166" s="364"/>
      <c r="G166" s="332" t="s">
        <v>23</v>
      </c>
      <c r="H166" s="332"/>
      <c r="I166" s="332"/>
    </row>
    <row r="167" spans="1:9" s="243" customFormat="1" ht="21" customHeight="1">
      <c r="A167" s="246"/>
      <c r="C167" s="247"/>
      <c r="D167" s="332"/>
      <c r="E167" s="357"/>
      <c r="F167" s="364"/>
      <c r="G167" s="332"/>
      <c r="H167" s="332"/>
      <c r="I167" s="332"/>
    </row>
    <row r="168" spans="1:9" ht="21" customHeight="1"/>
    <row r="169" spans="1:9" ht="21" customHeight="1"/>
    <row r="170" spans="1:9" ht="21" customHeight="1"/>
    <row r="171" spans="1:9" ht="21" customHeight="1"/>
    <row r="172" spans="1:9" ht="21" customHeight="1"/>
    <row r="173" spans="1:9" ht="21" customHeight="1"/>
    <row r="174" spans="1:9" ht="21" customHeight="1"/>
    <row r="175" spans="1:9" ht="21" customHeight="1"/>
    <row r="176" spans="1:9" ht="21" customHeight="1"/>
    <row r="177" ht="21" customHeight="1"/>
    <row r="178" ht="21" customHeight="1"/>
    <row r="179" ht="21" customHeight="1"/>
    <row r="180" ht="21" customHeight="1"/>
  </sheetData>
  <mergeCells count="9">
    <mergeCell ref="A12:H12"/>
    <mergeCell ref="A160:F160"/>
    <mergeCell ref="E162:F16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812" t="s">
        <v>9</v>
      </c>
      <c r="B1" s="812"/>
      <c r="C1" s="812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813" t="s">
        <v>11</v>
      </c>
      <c r="B3" s="813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814" t="s">
        <v>12</v>
      </c>
      <c r="B5" s="814"/>
      <c r="C5" s="814"/>
      <c r="D5" s="814"/>
      <c r="E5" s="814"/>
      <c r="F5" s="814"/>
      <c r="G5" s="814"/>
      <c r="H5" s="814"/>
    </row>
    <row r="6" spans="1:10" ht="9" customHeight="1">
      <c r="A6" s="815"/>
      <c r="B6" s="815"/>
      <c r="C6" s="815"/>
      <c r="D6" s="815"/>
      <c r="E6" s="815"/>
      <c r="F6" s="815"/>
      <c r="G6" s="815"/>
      <c r="H6" s="815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811"/>
      <c r="B19" s="811"/>
      <c r="C19" s="811"/>
      <c r="D19" s="811"/>
      <c r="E19" s="811"/>
      <c r="F19" s="811"/>
      <c r="G19" s="811"/>
      <c r="H19" s="811"/>
      <c r="I19" s="811"/>
      <c r="J19" s="811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811"/>
      <c r="B35" s="811"/>
      <c r="C35" s="811"/>
      <c r="D35" s="811"/>
      <c r="E35" s="811"/>
      <c r="F35" s="811"/>
      <c r="G35" s="811"/>
      <c r="H35" s="811"/>
      <c r="I35" s="811"/>
      <c r="J35" s="811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802" t="s">
        <v>3</v>
      </c>
      <c r="B74" s="802"/>
      <c r="C74" s="802"/>
      <c r="D74" s="802"/>
      <c r="E74" s="802"/>
      <c r="F74" s="802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810">
        <f>I74</f>
        <v>40072000</v>
      </c>
      <c r="F76" s="810"/>
      <c r="G76" s="409" t="s">
        <v>20</v>
      </c>
    </row>
    <row r="77" spans="1:12" ht="21" customHeight="1">
      <c r="B77" s="408" t="s">
        <v>516</v>
      </c>
      <c r="C77" s="410" t="str">
        <f>[4]!VND(E76, TRUE)</f>
        <v>Bốn mươi triệu, không trăm bảy mươi hai ngàn đồng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79" t="s">
        <v>9</v>
      </c>
      <c r="B1" s="779"/>
      <c r="C1" s="779"/>
      <c r="D1" s="484"/>
      <c r="E1" s="86"/>
      <c r="F1" s="485"/>
      <c r="G1" s="485"/>
      <c r="H1" s="486"/>
      <c r="I1" s="485"/>
    </row>
    <row r="2" spans="1:11" s="19" customFormat="1" ht="18" customHeight="1">
      <c r="A2" s="779" t="s">
        <v>10</v>
      </c>
      <c r="B2" s="779"/>
      <c r="C2" s="779"/>
      <c r="D2" s="779"/>
      <c r="E2" s="779"/>
      <c r="F2" s="485"/>
      <c r="G2" s="485"/>
      <c r="H2" s="486"/>
      <c r="I2" s="485"/>
    </row>
    <row r="3" spans="1:11" s="19" customFormat="1" ht="18" customHeight="1">
      <c r="A3" s="779" t="s">
        <v>11</v>
      </c>
      <c r="B3" s="779"/>
      <c r="C3" s="820" t="s">
        <v>511</v>
      </c>
      <c r="D3" s="820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805" t="s">
        <v>12</v>
      </c>
      <c r="B5" s="805"/>
      <c r="C5" s="805"/>
      <c r="D5" s="805"/>
      <c r="E5" s="805"/>
      <c r="F5" s="805"/>
      <c r="G5" s="805"/>
      <c r="H5" s="805"/>
      <c r="I5" s="805"/>
    </row>
    <row r="6" spans="1:11" ht="9" customHeight="1">
      <c r="A6" s="806"/>
      <c r="B6" s="806"/>
      <c r="C6" s="806"/>
      <c r="D6" s="806"/>
      <c r="E6" s="806"/>
      <c r="F6" s="806"/>
      <c r="G6" s="806"/>
      <c r="H6" s="806"/>
      <c r="I6" s="806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2126</v>
      </c>
      <c r="C12" s="252" t="s">
        <v>2127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2128</v>
      </c>
      <c r="C13" s="254" t="s">
        <v>2127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2129</v>
      </c>
      <c r="C14" s="254" t="s">
        <v>2127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2130</v>
      </c>
      <c r="C15" s="254" t="s">
        <v>2127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2131</v>
      </c>
      <c r="C16" s="254" t="s">
        <v>2127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2132</v>
      </c>
      <c r="C17" s="254" t="s">
        <v>2127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2133</v>
      </c>
      <c r="C18" s="254" t="s">
        <v>2127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2134</v>
      </c>
      <c r="C19" s="254" t="s">
        <v>2127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2135</v>
      </c>
      <c r="C20" s="254" t="s">
        <v>2127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2136</v>
      </c>
      <c r="C21" s="254" t="s">
        <v>2127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2137</v>
      </c>
      <c r="C22" s="254" t="s">
        <v>2138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2139</v>
      </c>
      <c r="C23" s="254" t="s">
        <v>2138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2140</v>
      </c>
      <c r="C24" s="254" t="s">
        <v>2127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2141</v>
      </c>
      <c r="C25" s="254" t="s">
        <v>2127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2142</v>
      </c>
      <c r="C26" s="254" t="s">
        <v>2138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2142</v>
      </c>
      <c r="C27" s="254" t="s">
        <v>2138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2126</v>
      </c>
      <c r="C28" s="254" t="s">
        <v>2127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2129</v>
      </c>
      <c r="C29" s="254" t="s">
        <v>2127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2131</v>
      </c>
      <c r="C30" s="254" t="s">
        <v>2127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2133</v>
      </c>
      <c r="C31" s="254" t="s">
        <v>2127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2142</v>
      </c>
      <c r="C32" s="254" t="s">
        <v>2138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2131</v>
      </c>
      <c r="C33" s="254" t="s">
        <v>2127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2129</v>
      </c>
      <c r="C34" s="254" t="s">
        <v>2127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2142</v>
      </c>
      <c r="C35" s="254" t="s">
        <v>2138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2126</v>
      </c>
      <c r="C36" s="254" t="s">
        <v>2127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2129</v>
      </c>
      <c r="C37" s="254" t="s">
        <v>2127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2135</v>
      </c>
      <c r="C38" s="254" t="s">
        <v>2127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2143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2135</v>
      </c>
      <c r="C40" s="254" t="s">
        <v>2127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2135</v>
      </c>
      <c r="C41" s="254" t="s">
        <v>2127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2144</v>
      </c>
      <c r="C42" s="254" t="s">
        <v>2127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2145</v>
      </c>
      <c r="C43" s="254" t="s">
        <v>2127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2146</v>
      </c>
      <c r="C44" s="254" t="s">
        <v>2127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2145</v>
      </c>
      <c r="C45" s="254" t="s">
        <v>2127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2146</v>
      </c>
      <c r="C46" s="254" t="s">
        <v>2127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2147</v>
      </c>
      <c r="C47" s="254" t="s">
        <v>2127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2148</v>
      </c>
      <c r="C48" s="254" t="s">
        <v>2127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2149</v>
      </c>
      <c r="C49" s="254" t="s">
        <v>2127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2147</v>
      </c>
      <c r="C50" s="254" t="s">
        <v>2127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2148</v>
      </c>
      <c r="C51" s="254" t="s">
        <v>2127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2146</v>
      </c>
      <c r="C52" s="254" t="s">
        <v>2127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2149</v>
      </c>
      <c r="C53" s="254" t="s">
        <v>2127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2150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2150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2150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2151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816" t="s">
        <v>3</v>
      </c>
      <c r="B64" s="816"/>
      <c r="C64" s="816"/>
      <c r="D64" s="816"/>
      <c r="E64" s="816"/>
      <c r="F64" s="816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2152</v>
      </c>
      <c r="B66" s="533" t="s">
        <v>484</v>
      </c>
      <c r="C66" s="533" t="s">
        <v>512</v>
      </c>
      <c r="D66" s="534" t="s">
        <v>2153</v>
      </c>
      <c r="E66" s="534" t="s">
        <v>2154</v>
      </c>
      <c r="F66" s="534" t="s">
        <v>2155</v>
      </c>
      <c r="G66" s="533" t="s">
        <v>1966</v>
      </c>
      <c r="H66" s="535" t="s">
        <v>487</v>
      </c>
      <c r="I66" s="533" t="s">
        <v>15</v>
      </c>
      <c r="J66" s="533" t="s">
        <v>2156</v>
      </c>
    </row>
    <row r="67" spans="1:10">
      <c r="A67" s="536">
        <v>41527</v>
      </c>
      <c r="B67" s="537" t="s">
        <v>2157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2158</v>
      </c>
    </row>
    <row r="68" spans="1:10">
      <c r="A68" s="536">
        <v>41497</v>
      </c>
      <c r="B68" s="537" t="s">
        <v>2159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2160</v>
      </c>
    </row>
    <row r="69" spans="1:10">
      <c r="A69" s="536">
        <v>41619</v>
      </c>
      <c r="B69" s="537" t="s">
        <v>2159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2161</v>
      </c>
    </row>
    <row r="70" spans="1:10">
      <c r="A70" s="536"/>
      <c r="B70" s="537" t="s">
        <v>2162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2163</v>
      </c>
      <c r="B71" s="544" t="s">
        <v>2164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2165</v>
      </c>
      <c r="B72" s="544" t="s">
        <v>2164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2166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2164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2167</v>
      </c>
      <c r="B75" s="544" t="s">
        <v>2164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2166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2164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2168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2169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2164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2169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817" t="s">
        <v>3</v>
      </c>
      <c r="B84" s="818"/>
      <c r="C84" s="818"/>
      <c r="D84" s="818"/>
      <c r="E84" s="818"/>
      <c r="F84" s="818"/>
      <c r="G84" s="819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2170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31"/>
  </sheetPr>
  <dimension ref="A1:WVT186"/>
  <sheetViews>
    <sheetView tabSelected="1" topLeftCell="A5" zoomScale="95" workbookViewId="0">
      <pane ySplit="4" topLeftCell="A9" activePane="bottomLeft" state="frozen"/>
      <selection activeCell="A5" sqref="A5"/>
      <selection pane="bottomLeft" activeCell="F144" sqref="F144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79" t="s">
        <v>9</v>
      </c>
      <c r="B1" s="779"/>
      <c r="C1" s="779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79" t="s">
        <v>10</v>
      </c>
      <c r="B2" s="779"/>
      <c r="C2" s="779"/>
      <c r="D2" s="779"/>
      <c r="E2" s="779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79" t="s">
        <v>11</v>
      </c>
      <c r="B3" s="779"/>
      <c r="C3" s="820" t="s">
        <v>511</v>
      </c>
      <c r="D3" s="820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805" t="s">
        <v>2185</v>
      </c>
      <c r="B5" s="805"/>
      <c r="C5" s="805"/>
      <c r="D5" s="805"/>
      <c r="E5" s="805"/>
      <c r="F5" s="805"/>
      <c r="G5" s="805"/>
      <c r="H5" s="805"/>
      <c r="I5" s="805"/>
      <c r="J5" s="805"/>
      <c r="K5" s="805"/>
      <c r="L5" s="805"/>
    </row>
    <row r="6" spans="1:13" ht="9" customHeight="1">
      <c r="A6" s="806"/>
      <c r="B6" s="806"/>
      <c r="C6" s="806"/>
      <c r="D6" s="806"/>
      <c r="E6" s="806"/>
      <c r="F6" s="806"/>
      <c r="G6" s="806"/>
      <c r="H6" s="806"/>
      <c r="I6" s="806"/>
      <c r="J6" s="806"/>
      <c r="K6" s="806"/>
      <c r="L6" s="806"/>
    </row>
    <row r="7" spans="1:13" s="250" customFormat="1" ht="32.25" customHeight="1">
      <c r="A7" s="823" t="s">
        <v>13</v>
      </c>
      <c r="B7" s="823" t="s">
        <v>14</v>
      </c>
      <c r="C7" s="249" t="s">
        <v>512</v>
      </c>
      <c r="D7" s="825" t="s">
        <v>2178</v>
      </c>
      <c r="E7" s="826"/>
      <c r="F7" s="826"/>
      <c r="G7" s="827"/>
      <c r="H7" s="825" t="s">
        <v>2179</v>
      </c>
      <c r="I7" s="826"/>
      <c r="J7" s="827"/>
      <c r="K7" s="828" t="s">
        <v>17</v>
      </c>
      <c r="L7" s="830" t="s">
        <v>18</v>
      </c>
      <c r="M7" s="821" t="s">
        <v>19</v>
      </c>
    </row>
    <row r="8" spans="1:13" s="250" customFormat="1" ht="32.25" customHeight="1">
      <c r="A8" s="824"/>
      <c r="B8" s="824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829"/>
      <c r="L8" s="831"/>
      <c r="M8" s="822"/>
    </row>
    <row r="9" spans="1:13" ht="18.75" hidden="1" customHeight="1">
      <c r="A9" s="251">
        <v>42681</v>
      </c>
      <c r="B9" s="587" t="s">
        <v>2171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hidden="1" customHeight="1">
      <c r="A10" s="573">
        <v>42681</v>
      </c>
      <c r="B10" s="587" t="s">
        <v>2172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hidden="1" customHeight="1">
      <c r="A11" s="573">
        <v>42681</v>
      </c>
      <c r="B11" s="587" t="s">
        <v>2173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hidden="1" customHeight="1">
      <c r="A12" s="573">
        <v>42681</v>
      </c>
      <c r="B12" s="587" t="s">
        <v>2174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hidden="1" customHeight="1">
      <c r="A13" s="573">
        <v>42681</v>
      </c>
      <c r="B13" s="587" t="s">
        <v>2175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hidden="1" customHeight="1">
      <c r="A14" s="573">
        <v>42681</v>
      </c>
      <c r="B14" s="587" t="s">
        <v>2176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hidden="1" customHeight="1">
      <c r="A15" s="573">
        <v>42681</v>
      </c>
      <c r="B15" s="587" t="s">
        <v>2177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hidden="1" customHeight="1">
      <c r="A16" s="573">
        <v>42681</v>
      </c>
      <c r="B16" s="587" t="s">
        <v>2182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hidden="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hidden="1" customHeight="1">
      <c r="A18" s="573">
        <v>42686</v>
      </c>
      <c r="B18" s="587" t="s">
        <v>2175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hidden="1" customHeight="1">
      <c r="A19" s="573">
        <v>42688</v>
      </c>
      <c r="B19" s="587" t="s">
        <v>2175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hidden="1" customHeight="1">
      <c r="A20" s="573">
        <v>42688</v>
      </c>
      <c r="B20" s="587" t="s">
        <v>2175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hidden="1" customHeight="1">
      <c r="A21" s="573">
        <v>42697</v>
      </c>
      <c r="B21" s="587" t="s">
        <v>2175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hidden="1" customHeight="1">
      <c r="A22" s="573">
        <v>42697</v>
      </c>
      <c r="B22" s="587" t="s">
        <v>2176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hidden="1" customHeight="1">
      <c r="A23" s="573">
        <v>42697</v>
      </c>
      <c r="B23" s="587" t="s">
        <v>2177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hidden="1" customHeight="1">
      <c r="A24" s="573">
        <v>42700</v>
      </c>
      <c r="B24" s="587" t="s">
        <v>2175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hidden="1" customHeight="1">
      <c r="A25" s="573">
        <v>42700</v>
      </c>
      <c r="B25" s="587" t="s">
        <v>2176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hidden="1" customHeight="1">
      <c r="A26" s="573">
        <v>42700</v>
      </c>
      <c r="B26" s="587" t="s">
        <v>2177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hidden="1" customHeight="1">
      <c r="A27" s="573">
        <v>42700</v>
      </c>
      <c r="B27" s="587" t="s">
        <v>2175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hidden="1" customHeight="1">
      <c r="A28" s="573">
        <v>42705</v>
      </c>
      <c r="B28" s="587" t="s">
        <v>2175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hidden="1" customHeight="1">
      <c r="A29" s="573">
        <v>42713</v>
      </c>
      <c r="B29" s="587" t="s">
        <v>2175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hidden="1" customHeight="1">
      <c r="A30" s="573">
        <v>42714</v>
      </c>
      <c r="B30" s="587" t="s">
        <v>2175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hidden="1" customHeight="1">
      <c r="A31" s="573">
        <v>42716</v>
      </c>
      <c r="B31" s="587" t="s">
        <v>2175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hidden="1" customHeight="1">
      <c r="A32" s="573">
        <v>42718</v>
      </c>
      <c r="B32" s="587" t="s">
        <v>2175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hidden="1" customHeight="1">
      <c r="A33" s="573">
        <v>42720</v>
      </c>
      <c r="B33" s="587" t="s">
        <v>2175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hidden="1" customHeight="1">
      <c r="A34" s="573">
        <v>42721</v>
      </c>
      <c r="B34" s="587" t="s">
        <v>2175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hidden="1" customHeight="1">
      <c r="A35" s="573">
        <v>42722</v>
      </c>
      <c r="B35" s="587" t="s">
        <v>2175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hidden="1" customHeight="1">
      <c r="A36" s="573">
        <v>42725</v>
      </c>
      <c r="B36" s="587" t="s">
        <v>2175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hidden="1" customHeight="1">
      <c r="A37" s="573">
        <v>42729</v>
      </c>
      <c r="B37" s="587" t="s">
        <v>2175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hidden="1" customHeight="1">
      <c r="A38" s="573">
        <v>42732</v>
      </c>
      <c r="B38" s="587" t="s">
        <v>2175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hidden="1" customHeight="1">
      <c r="A39" s="573">
        <v>42737</v>
      </c>
      <c r="B39" s="587" t="s">
        <v>2175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3">
        <v>42737</v>
      </c>
      <c r="B40" s="587" t="s">
        <v>2180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hidden="1" customHeight="1">
      <c r="A41" s="573">
        <v>42737</v>
      </c>
      <c r="B41" s="587" t="s">
        <v>2181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hidden="1" customHeight="1">
      <c r="A42" s="573">
        <v>42741</v>
      </c>
      <c r="B42" s="587" t="s">
        <v>2177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hidden="1" customHeight="1">
      <c r="A43" s="573">
        <v>42741</v>
      </c>
      <c r="B43" s="587" t="s">
        <v>2180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hidden="1" customHeight="1">
      <c r="A44" s="573">
        <v>42741</v>
      </c>
      <c r="B44" s="587" t="s">
        <v>2181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hidden="1" customHeight="1">
      <c r="A45" s="573">
        <v>42741</v>
      </c>
      <c r="B45" s="587" t="s">
        <v>2174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hidden="1" customHeight="1">
      <c r="A46" s="573">
        <v>42741</v>
      </c>
      <c r="B46" s="587" t="s">
        <v>2180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hidden="1" customHeight="1">
      <c r="A47" s="573">
        <v>42747</v>
      </c>
      <c r="B47" s="587" t="s">
        <v>2175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hidden="1" customHeight="1">
      <c r="A48" s="573">
        <v>42747</v>
      </c>
      <c r="B48" s="587" t="s">
        <v>2177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hidden="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hidden="1" customHeight="1">
      <c r="A50" s="573">
        <v>42751</v>
      </c>
      <c r="B50" s="587" t="s">
        <v>2183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hidden="1" customHeight="1">
      <c r="A51" s="573">
        <v>42751</v>
      </c>
      <c r="B51" s="587" t="s">
        <v>2177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hidden="1" customHeight="1">
      <c r="A52" s="573">
        <v>42751</v>
      </c>
      <c r="B52" s="587" t="s">
        <v>2184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hidden="1" customHeight="1">
      <c r="A53" s="573">
        <v>42758</v>
      </c>
      <c r="B53" s="587" t="s">
        <v>2175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hidden="1" customHeight="1">
      <c r="A54" s="573">
        <v>42758</v>
      </c>
      <c r="B54" s="587" t="s">
        <v>2183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hidden="1" customHeight="1">
      <c r="A55" s="573">
        <v>42758</v>
      </c>
      <c r="B55" s="587" t="s">
        <v>2177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hidden="1" customHeight="1">
      <c r="A56" s="573">
        <v>42758</v>
      </c>
      <c r="B56" s="587" t="s">
        <v>2183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hidden="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hidden="1" customHeight="1">
      <c r="A58" s="573">
        <v>42791</v>
      </c>
      <c r="B58" s="587" t="s">
        <v>2175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hidden="1" customHeight="1">
      <c r="A59" s="666">
        <v>42791</v>
      </c>
      <c r="B59" s="587" t="s">
        <v>2177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hidden="1" customHeight="1">
      <c r="A60" s="666">
        <v>42791</v>
      </c>
      <c r="B60" s="587" t="s">
        <v>2184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hidden="1" customHeight="1">
      <c r="A61" s="573">
        <v>42805</v>
      </c>
      <c r="B61" s="587" t="s">
        <v>2207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hidden="1" customHeight="1">
      <c r="A62" s="666">
        <v>42805</v>
      </c>
      <c r="B62" s="587" t="s">
        <v>2208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hidden="1" customHeight="1">
      <c r="A63" s="667">
        <v>42805</v>
      </c>
      <c r="B63" s="587" t="s">
        <v>2177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hidden="1" customHeight="1">
      <c r="A64" s="667">
        <v>42805</v>
      </c>
      <c r="B64" s="587" t="s">
        <v>2184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hidden="1" customHeight="1">
      <c r="A65" s="666">
        <v>42818</v>
      </c>
      <c r="B65" s="587" t="s">
        <v>2177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hidden="1" customHeight="1">
      <c r="A66" s="668">
        <v>42818</v>
      </c>
      <c r="B66" s="587" t="s">
        <v>2184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hidden="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hidden="1" customHeight="1">
      <c r="A68" s="666">
        <v>42830</v>
      </c>
      <c r="B68" s="587" t="s">
        <v>2175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hidden="1" customHeight="1">
      <c r="A69" s="666">
        <v>42830</v>
      </c>
      <c r="B69" s="587" t="s">
        <v>2177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hidden="1" customHeight="1">
      <c r="A70" s="671">
        <v>42830</v>
      </c>
      <c r="B70" s="587" t="s">
        <v>2184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hidden="1" customHeight="1">
      <c r="A71" s="666">
        <v>42832</v>
      </c>
      <c r="B71" s="587" t="s">
        <v>2208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hidden="1" customHeight="1">
      <c r="A72" s="666">
        <v>42832</v>
      </c>
      <c r="B72" s="587" t="s">
        <v>2210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hidden="1" customHeight="1">
      <c r="A73" s="666">
        <v>42832</v>
      </c>
      <c r="B73" s="587" t="s">
        <v>2177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hidden="1" customHeight="1">
      <c r="A74" s="671">
        <v>42832</v>
      </c>
      <c r="B74" s="587" t="s">
        <v>2184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hidden="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hidden="1" customHeight="1">
      <c r="A76" s="666">
        <v>42887</v>
      </c>
      <c r="B76" s="587" t="s">
        <v>2208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18" si="11">IF(B76&lt;&gt;"",L75+F76+G76-J76-K76,0)</f>
        <v>7500</v>
      </c>
      <c r="M76" s="510"/>
    </row>
    <row r="77" spans="1:13" ht="21" hidden="1" customHeight="1">
      <c r="A77" s="675">
        <v>42887</v>
      </c>
      <c r="B77" s="587" t="s">
        <v>2207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hidden="1" customHeight="1">
      <c r="A78" s="675">
        <v>42897</v>
      </c>
      <c r="B78" s="587" t="s">
        <v>2220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hidden="1" customHeight="1">
      <c r="A79" s="675">
        <v>42887</v>
      </c>
      <c r="B79" s="587" t="s">
        <v>2216</v>
      </c>
      <c r="C79" s="254"/>
      <c r="D79" s="564">
        <v>30</v>
      </c>
      <c r="E79" s="508">
        <v>210</v>
      </c>
      <c r="F79" s="508"/>
      <c r="G79" s="508">
        <f t="shared" ref="G79:G121" si="12">IF(B79&lt;&gt;"",D79*E79,0)</f>
        <v>6300</v>
      </c>
      <c r="H79" s="564"/>
      <c r="I79" s="508"/>
      <c r="J79" s="508">
        <f t="shared" ref="J79:J121" si="13">IF(B79&lt;&gt;"",H79*I79,0)</f>
        <v>0</v>
      </c>
      <c r="K79" s="111"/>
      <c r="L79" s="111">
        <f t="shared" si="11"/>
        <v>39160</v>
      </c>
      <c r="M79" s="510"/>
    </row>
    <row r="80" spans="1:13" ht="21" hidden="1" customHeight="1">
      <c r="A80" s="675">
        <v>42887</v>
      </c>
      <c r="B80" s="587" t="s">
        <v>2218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hidden="1" customHeight="1">
      <c r="A81" s="675">
        <v>42897</v>
      </c>
      <c r="B81" s="587" t="s">
        <v>2223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hidden="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hidden="1" customHeight="1">
      <c r="A83" s="675">
        <v>42897</v>
      </c>
      <c r="B83" s="587" t="s">
        <v>2222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hidden="1" customHeight="1">
      <c r="A84" s="675">
        <v>42887</v>
      </c>
      <c r="B84" s="587" t="s">
        <v>2217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hidden="1" customHeight="1">
      <c r="A85" s="675">
        <v>42887</v>
      </c>
      <c r="B85" s="587" t="s">
        <v>2221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hidden="1" customHeight="1">
      <c r="A86" s="674">
        <v>42905</v>
      </c>
      <c r="B86" s="587" t="s">
        <v>2176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hidden="1" customHeight="1">
      <c r="A87" s="675">
        <v>42905</v>
      </c>
      <c r="B87" s="587" t="s">
        <v>2177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hidden="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4.75" hidden="1" customHeight="1">
      <c r="A89" s="674">
        <v>42921</v>
      </c>
      <c r="B89" s="587" t="s">
        <v>2230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4.75" hidden="1" customHeight="1">
      <c r="A90" s="709">
        <v>42921</v>
      </c>
      <c r="B90" s="587" t="s">
        <v>2231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4.75" hidden="1" customHeight="1">
      <c r="A91" s="709">
        <v>42921</v>
      </c>
      <c r="B91" s="587" t="s">
        <v>2232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4.75" hidden="1" customHeight="1">
      <c r="A92" s="709">
        <v>42921</v>
      </c>
      <c r="B92" s="587" t="s">
        <v>2233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4.75" hidden="1" customHeight="1">
      <c r="A93" s="709">
        <v>42921</v>
      </c>
      <c r="B93" s="587" t="s">
        <v>2234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4.75" hidden="1" customHeight="1">
      <c r="A94" s="709">
        <v>42921</v>
      </c>
      <c r="B94" s="587" t="s">
        <v>2223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4.75" hidden="1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4.75" hidden="1" customHeight="1">
      <c r="A96" s="709">
        <v>42921</v>
      </c>
      <c r="B96" s="587" t="s">
        <v>2217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4.75" hidden="1" customHeight="1">
      <c r="A97" s="709">
        <v>42921</v>
      </c>
      <c r="B97" s="587" t="s">
        <v>2175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4.75" hidden="1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si="11"/>
        <v>0</v>
      </c>
      <c r="M98" s="510"/>
    </row>
    <row r="99" spans="1:13" ht="24.75" hidden="1" customHeight="1">
      <c r="A99" s="745">
        <v>42979</v>
      </c>
      <c r="B99" s="587" t="s">
        <v>2207</v>
      </c>
      <c r="C99" s="254"/>
      <c r="D99" s="564">
        <v>100</v>
      </c>
      <c r="E99" s="508">
        <v>156</v>
      </c>
      <c r="F99" s="508"/>
      <c r="G99" s="508">
        <f t="shared" ref="G99:G104" si="16">IF(B99&lt;&gt;"",D99*E99,0)</f>
        <v>15600</v>
      </c>
      <c r="H99" s="564"/>
      <c r="I99" s="508"/>
      <c r="J99" s="508">
        <f t="shared" ref="J99:J104" si="17">IF(B99&lt;&gt;"",H99*I99,0)</f>
        <v>0</v>
      </c>
      <c r="K99" s="111"/>
      <c r="L99" s="111">
        <f t="shared" si="11"/>
        <v>15600</v>
      </c>
      <c r="M99" s="510"/>
    </row>
    <row r="100" spans="1:13" ht="24.75" hidden="1" customHeight="1">
      <c r="A100" s="745">
        <v>42979</v>
      </c>
      <c r="B100" s="587" t="s">
        <v>2208</v>
      </c>
      <c r="C100" s="254"/>
      <c r="D100" s="564">
        <v>100</v>
      </c>
      <c r="E100" s="508">
        <v>150</v>
      </c>
      <c r="F100" s="508"/>
      <c r="G100" s="508">
        <f t="shared" si="16"/>
        <v>15000</v>
      </c>
      <c r="H100" s="564"/>
      <c r="I100" s="508"/>
      <c r="J100" s="508">
        <f t="shared" si="17"/>
        <v>0</v>
      </c>
      <c r="K100" s="111"/>
      <c r="L100" s="111">
        <f t="shared" si="11"/>
        <v>30600</v>
      </c>
      <c r="M100" s="510"/>
    </row>
    <row r="101" spans="1:13" ht="24.75" hidden="1" customHeight="1">
      <c r="A101" s="745">
        <v>42979</v>
      </c>
      <c r="B101" s="587" t="s">
        <v>2177</v>
      </c>
      <c r="C101" s="254"/>
      <c r="D101" s="564">
        <v>35.5</v>
      </c>
      <c r="E101" s="508">
        <v>220</v>
      </c>
      <c r="F101" s="508"/>
      <c r="G101" s="508">
        <f t="shared" ref="G101" si="18">IF(B101&lt;&gt;"",D101*E101,0)</f>
        <v>7810</v>
      </c>
      <c r="H101" s="564"/>
      <c r="I101" s="508"/>
      <c r="J101" s="508">
        <f t="shared" ref="J101" si="19">IF(B101&lt;&gt;"",H101*I101,0)</f>
        <v>0</v>
      </c>
      <c r="K101" s="111"/>
      <c r="L101" s="111">
        <f t="shared" ref="L101:L106" si="20">IF(B101&lt;&gt;"",L100+F101+G101-J101-K101,0)</f>
        <v>38410</v>
      </c>
      <c r="M101" s="526" t="s">
        <v>1301</v>
      </c>
    </row>
    <row r="102" spans="1:13" ht="24.75" hidden="1" customHeight="1">
      <c r="A102" s="745">
        <v>42979</v>
      </c>
      <c r="B102" s="587" t="s">
        <v>2242</v>
      </c>
      <c r="C102" s="254"/>
      <c r="D102" s="564">
        <v>60</v>
      </c>
      <c r="E102" s="508">
        <v>100</v>
      </c>
      <c r="F102" s="508"/>
      <c r="G102" s="508">
        <f t="shared" si="16"/>
        <v>6000</v>
      </c>
      <c r="H102" s="564"/>
      <c r="I102" s="508"/>
      <c r="J102" s="508">
        <f t="shared" si="17"/>
        <v>0</v>
      </c>
      <c r="K102" s="111"/>
      <c r="L102" s="111">
        <f t="shared" si="20"/>
        <v>44410</v>
      </c>
      <c r="M102" s="526" t="s">
        <v>1301</v>
      </c>
    </row>
    <row r="103" spans="1:13" ht="24.75" hidden="1" customHeight="1">
      <c r="A103" s="745">
        <v>42979</v>
      </c>
      <c r="B103" s="587" t="s">
        <v>1334</v>
      </c>
      <c r="C103" s="254"/>
      <c r="D103" s="564">
        <v>10</v>
      </c>
      <c r="E103" s="508">
        <v>690</v>
      </c>
      <c r="F103" s="508"/>
      <c r="G103" s="508">
        <f t="shared" si="16"/>
        <v>6900</v>
      </c>
      <c r="H103" s="564"/>
      <c r="I103" s="508"/>
      <c r="J103" s="508">
        <f t="shared" si="17"/>
        <v>0</v>
      </c>
      <c r="K103" s="111"/>
      <c r="L103" s="111">
        <f t="shared" si="20"/>
        <v>51310</v>
      </c>
      <c r="M103" s="526"/>
    </row>
    <row r="104" spans="1:13" ht="24.75" hidden="1" customHeight="1">
      <c r="A104" s="745">
        <v>43003</v>
      </c>
      <c r="B104" s="587" t="s">
        <v>17</v>
      </c>
      <c r="C104" s="254"/>
      <c r="D104" s="564"/>
      <c r="E104" s="508"/>
      <c r="F104" s="508">
        <v>5131</v>
      </c>
      <c r="G104" s="508">
        <f t="shared" si="16"/>
        <v>0</v>
      </c>
      <c r="H104" s="564"/>
      <c r="I104" s="508"/>
      <c r="J104" s="508">
        <f t="shared" si="17"/>
        <v>0</v>
      </c>
      <c r="K104" s="111">
        <v>56441</v>
      </c>
      <c r="L104" s="111">
        <f t="shared" si="20"/>
        <v>0</v>
      </c>
      <c r="M104" s="510"/>
    </row>
    <row r="105" spans="1:13" ht="24.75" hidden="1" customHeight="1">
      <c r="A105" s="257"/>
      <c r="B105" s="587" t="s">
        <v>2208</v>
      </c>
      <c r="C105" s="258"/>
      <c r="D105" s="566">
        <v>40</v>
      </c>
      <c r="E105" s="508">
        <v>150</v>
      </c>
      <c r="F105" s="524"/>
      <c r="G105" s="508">
        <f t="shared" si="12"/>
        <v>6000</v>
      </c>
      <c r="H105" s="566"/>
      <c r="I105" s="524"/>
      <c r="J105" s="508">
        <f t="shared" si="13"/>
        <v>0</v>
      </c>
      <c r="K105" s="712"/>
      <c r="L105" s="111">
        <f t="shared" si="20"/>
        <v>6000</v>
      </c>
      <c r="M105" s="526"/>
    </row>
    <row r="106" spans="1:13" ht="24.75" hidden="1" customHeight="1">
      <c r="A106" s="257"/>
      <c r="B106" s="587" t="s">
        <v>2207</v>
      </c>
      <c r="C106" s="258"/>
      <c r="D106" s="566">
        <v>100</v>
      </c>
      <c r="E106" s="508">
        <v>156</v>
      </c>
      <c r="F106" s="524"/>
      <c r="G106" s="508">
        <f t="shared" si="12"/>
        <v>15600</v>
      </c>
      <c r="H106" s="566"/>
      <c r="I106" s="524"/>
      <c r="J106" s="508">
        <f t="shared" si="13"/>
        <v>0</v>
      </c>
      <c r="K106" s="712"/>
      <c r="L106" s="111">
        <f t="shared" si="20"/>
        <v>21600</v>
      </c>
      <c r="M106" s="526"/>
    </row>
    <row r="107" spans="1:13" ht="24.75" hidden="1" customHeight="1">
      <c r="A107" s="257"/>
      <c r="B107" s="587" t="s">
        <v>2234</v>
      </c>
      <c r="C107" s="258"/>
      <c r="D107" s="566">
        <v>54</v>
      </c>
      <c r="E107" s="524">
        <v>100</v>
      </c>
      <c r="F107" s="524"/>
      <c r="G107" s="508">
        <f t="shared" si="12"/>
        <v>5400</v>
      </c>
      <c r="H107" s="566"/>
      <c r="I107" s="524"/>
      <c r="J107" s="508">
        <f t="shared" si="13"/>
        <v>0</v>
      </c>
      <c r="K107" s="712"/>
      <c r="L107" s="111">
        <f t="shared" si="11"/>
        <v>27000</v>
      </c>
      <c r="M107" s="526"/>
    </row>
    <row r="108" spans="1:13" ht="24.75" hidden="1" customHeight="1">
      <c r="A108" s="257"/>
      <c r="B108" s="587" t="s">
        <v>2175</v>
      </c>
      <c r="C108" s="258"/>
      <c r="D108" s="566">
        <v>100</v>
      </c>
      <c r="E108" s="524">
        <v>160</v>
      </c>
      <c r="F108" s="524"/>
      <c r="G108" s="508">
        <f t="shared" si="12"/>
        <v>16000</v>
      </c>
      <c r="H108" s="566"/>
      <c r="I108" s="524"/>
      <c r="J108" s="508">
        <f t="shared" si="13"/>
        <v>0</v>
      </c>
      <c r="K108" s="712"/>
      <c r="L108" s="111">
        <f t="shared" si="11"/>
        <v>43000</v>
      </c>
      <c r="M108" s="526"/>
    </row>
    <row r="109" spans="1:13" ht="24.75" hidden="1" customHeight="1">
      <c r="A109" s="257">
        <v>43013</v>
      </c>
      <c r="B109" s="587" t="s">
        <v>2177</v>
      </c>
      <c r="C109" s="258"/>
      <c r="D109" s="566">
        <v>30</v>
      </c>
      <c r="E109" s="524">
        <v>220</v>
      </c>
      <c r="F109" s="524"/>
      <c r="G109" s="508">
        <f t="shared" si="12"/>
        <v>6600</v>
      </c>
      <c r="H109" s="566"/>
      <c r="I109" s="524"/>
      <c r="J109" s="508">
        <f t="shared" si="13"/>
        <v>0</v>
      </c>
      <c r="K109" s="712"/>
      <c r="L109" s="111">
        <f t="shared" si="11"/>
        <v>49600</v>
      </c>
      <c r="M109" s="526" t="s">
        <v>1301</v>
      </c>
    </row>
    <row r="110" spans="1:13" ht="24.75" hidden="1" customHeight="1">
      <c r="A110" s="257"/>
      <c r="B110" s="587" t="s">
        <v>1334</v>
      </c>
      <c r="C110" s="258"/>
      <c r="D110" s="566">
        <v>10</v>
      </c>
      <c r="E110" s="524">
        <v>690</v>
      </c>
      <c r="F110" s="524"/>
      <c r="G110" s="508">
        <f t="shared" si="12"/>
        <v>6900</v>
      </c>
      <c r="H110" s="566"/>
      <c r="I110" s="524"/>
      <c r="J110" s="508">
        <f t="shared" si="13"/>
        <v>0</v>
      </c>
      <c r="K110" s="712"/>
      <c r="L110" s="111">
        <f t="shared" si="11"/>
        <v>56500</v>
      </c>
      <c r="M110" s="526"/>
    </row>
    <row r="111" spans="1:13" ht="24.75" hidden="1" customHeight="1">
      <c r="A111" s="744">
        <v>43050</v>
      </c>
      <c r="B111" s="587" t="s">
        <v>17</v>
      </c>
      <c r="C111" s="254"/>
      <c r="D111" s="564"/>
      <c r="E111" s="508"/>
      <c r="F111" s="508">
        <v>5650</v>
      </c>
      <c r="G111" s="508">
        <f t="shared" ref="G111" si="21">IF(B111&lt;&gt;"",D111*E111,0)</f>
        <v>0</v>
      </c>
      <c r="H111" s="564"/>
      <c r="I111" s="508"/>
      <c r="J111" s="508">
        <f t="shared" ref="J111" si="22">IF(B111&lt;&gt;"",H111*I111,0)</f>
        <v>0</v>
      </c>
      <c r="K111" s="111">
        <v>62150</v>
      </c>
      <c r="L111" s="111">
        <f t="shared" si="11"/>
        <v>0</v>
      </c>
      <c r="M111" s="510"/>
    </row>
    <row r="112" spans="1:13" ht="24.75" hidden="1" customHeight="1">
      <c r="A112" s="257">
        <v>43054</v>
      </c>
      <c r="B112" s="587" t="s">
        <v>2207</v>
      </c>
      <c r="C112" s="258"/>
      <c r="D112" s="566">
        <v>100</v>
      </c>
      <c r="E112" s="508">
        <v>156</v>
      </c>
      <c r="F112" s="524"/>
      <c r="G112" s="508">
        <f t="shared" si="12"/>
        <v>15600</v>
      </c>
      <c r="H112" s="566"/>
      <c r="I112" s="524"/>
      <c r="J112" s="508">
        <f t="shared" si="13"/>
        <v>0</v>
      </c>
      <c r="K112" s="712"/>
      <c r="L112" s="111">
        <f t="shared" si="11"/>
        <v>15600</v>
      </c>
      <c r="M112" s="526"/>
    </row>
    <row r="113" spans="1:13" ht="24.75" hidden="1" customHeight="1">
      <c r="A113" s="257"/>
      <c r="B113" s="587" t="s">
        <v>2208</v>
      </c>
      <c r="C113" s="258"/>
      <c r="D113" s="566">
        <v>60</v>
      </c>
      <c r="E113" s="508">
        <v>150</v>
      </c>
      <c r="F113" s="524"/>
      <c r="G113" s="508">
        <f t="shared" si="12"/>
        <v>9000</v>
      </c>
      <c r="H113" s="566"/>
      <c r="I113" s="524"/>
      <c r="J113" s="508">
        <f t="shared" si="13"/>
        <v>0</v>
      </c>
      <c r="K113" s="712"/>
      <c r="L113" s="111">
        <f t="shared" si="11"/>
        <v>24600</v>
      </c>
      <c r="M113" s="526"/>
    </row>
    <row r="114" spans="1:13" ht="24.75" hidden="1" customHeight="1">
      <c r="A114" s="257"/>
      <c r="B114" s="587" t="s">
        <v>2233</v>
      </c>
      <c r="C114" s="258"/>
      <c r="D114" s="566">
        <v>20</v>
      </c>
      <c r="E114" s="524">
        <v>210</v>
      </c>
      <c r="F114" s="524"/>
      <c r="G114" s="508">
        <f t="shared" si="12"/>
        <v>4200</v>
      </c>
      <c r="H114" s="566"/>
      <c r="I114" s="524"/>
      <c r="J114" s="508">
        <f t="shared" si="13"/>
        <v>0</v>
      </c>
      <c r="K114" s="712"/>
      <c r="L114" s="111">
        <f t="shared" si="11"/>
        <v>28800</v>
      </c>
      <c r="M114" s="526"/>
    </row>
    <row r="115" spans="1:13" ht="24.75" hidden="1" customHeight="1">
      <c r="A115" s="257"/>
      <c r="B115" s="587" t="s">
        <v>2176</v>
      </c>
      <c r="C115" s="258"/>
      <c r="D115" s="566">
        <v>60</v>
      </c>
      <c r="E115" s="524">
        <v>185</v>
      </c>
      <c r="F115" s="524"/>
      <c r="G115" s="508">
        <f t="shared" si="12"/>
        <v>11100</v>
      </c>
      <c r="H115" s="566"/>
      <c r="I115" s="524"/>
      <c r="J115" s="508">
        <f t="shared" si="13"/>
        <v>0</v>
      </c>
      <c r="K115" s="712"/>
      <c r="L115" s="111">
        <f t="shared" si="11"/>
        <v>39900</v>
      </c>
      <c r="M115" s="526" t="s">
        <v>1301</v>
      </c>
    </row>
    <row r="116" spans="1:13" ht="24.75" hidden="1" customHeight="1">
      <c r="A116" s="257"/>
      <c r="B116" s="587" t="s">
        <v>2220</v>
      </c>
      <c r="C116" s="258"/>
      <c r="D116" s="566">
        <v>20</v>
      </c>
      <c r="E116" s="524">
        <v>280</v>
      </c>
      <c r="F116" s="524"/>
      <c r="G116" s="508">
        <f t="shared" si="12"/>
        <v>5600</v>
      </c>
      <c r="H116" s="566"/>
      <c r="I116" s="524"/>
      <c r="J116" s="508">
        <f t="shared" si="13"/>
        <v>0</v>
      </c>
      <c r="K116" s="712"/>
      <c r="L116" s="111">
        <f t="shared" si="11"/>
        <v>45500</v>
      </c>
      <c r="M116" s="526" t="s">
        <v>1301</v>
      </c>
    </row>
    <row r="117" spans="1:13" ht="24.75" hidden="1" customHeight="1">
      <c r="A117" s="257"/>
      <c r="B117" s="587" t="s">
        <v>2242</v>
      </c>
      <c r="C117" s="258"/>
      <c r="D117" s="566">
        <v>60</v>
      </c>
      <c r="E117" s="524">
        <v>100</v>
      </c>
      <c r="F117" s="524"/>
      <c r="G117" s="508">
        <f t="shared" si="12"/>
        <v>6000</v>
      </c>
      <c r="H117" s="566"/>
      <c r="I117" s="524"/>
      <c r="J117" s="508">
        <f t="shared" si="13"/>
        <v>0</v>
      </c>
      <c r="K117" s="712"/>
      <c r="L117" s="111">
        <f t="shared" si="11"/>
        <v>51500</v>
      </c>
      <c r="M117" s="526" t="s">
        <v>1301</v>
      </c>
    </row>
    <row r="118" spans="1:13" ht="24.75" hidden="1" customHeight="1">
      <c r="A118" s="257">
        <v>43055</v>
      </c>
      <c r="B118" s="587" t="s">
        <v>2177</v>
      </c>
      <c r="C118" s="258"/>
      <c r="D118" s="566">
        <v>40</v>
      </c>
      <c r="E118" s="524">
        <v>220</v>
      </c>
      <c r="F118" s="524"/>
      <c r="G118" s="508">
        <f t="shared" si="12"/>
        <v>8800</v>
      </c>
      <c r="H118" s="566"/>
      <c r="I118" s="524"/>
      <c r="J118" s="508">
        <f t="shared" si="13"/>
        <v>0</v>
      </c>
      <c r="K118" s="712"/>
      <c r="L118" s="111">
        <f t="shared" si="11"/>
        <v>60300</v>
      </c>
      <c r="M118" s="526" t="s">
        <v>1301</v>
      </c>
    </row>
    <row r="119" spans="1:13" ht="24.75" hidden="1" customHeight="1">
      <c r="A119" s="744">
        <v>43083</v>
      </c>
      <c r="B119" s="587" t="s">
        <v>17</v>
      </c>
      <c r="C119" s="254"/>
      <c r="D119" s="564"/>
      <c r="E119" s="508"/>
      <c r="F119" s="508">
        <v>6030</v>
      </c>
      <c r="G119" s="508">
        <f t="shared" si="12"/>
        <v>0</v>
      </c>
      <c r="H119" s="564"/>
      <c r="I119" s="508"/>
      <c r="J119" s="508">
        <f t="shared" si="13"/>
        <v>0</v>
      </c>
      <c r="K119" s="111">
        <v>66330</v>
      </c>
      <c r="L119" s="111">
        <f t="shared" ref="L119:L148" si="23">IF(B119&lt;&gt;"",L118+F119+G119-J119-K119,0)</f>
        <v>0</v>
      </c>
      <c r="M119" s="510"/>
    </row>
    <row r="120" spans="1:13" ht="24.75" hidden="1" customHeight="1">
      <c r="A120" s="257">
        <v>43063</v>
      </c>
      <c r="B120" s="587" t="s">
        <v>2232</v>
      </c>
      <c r="C120" s="258"/>
      <c r="D120" s="566">
        <v>60</v>
      </c>
      <c r="E120" s="524">
        <v>150</v>
      </c>
      <c r="F120" s="524"/>
      <c r="G120" s="508">
        <f t="shared" si="12"/>
        <v>9000</v>
      </c>
      <c r="H120" s="566"/>
      <c r="I120" s="524"/>
      <c r="J120" s="508">
        <f t="shared" si="13"/>
        <v>0</v>
      </c>
      <c r="K120" s="712"/>
      <c r="L120" s="111">
        <f t="shared" si="23"/>
        <v>9000</v>
      </c>
      <c r="M120" s="526"/>
    </row>
    <row r="121" spans="1:13" ht="24.75" hidden="1" customHeight="1">
      <c r="A121" s="257"/>
      <c r="B121" s="587" t="s">
        <v>2223</v>
      </c>
      <c r="C121" s="258"/>
      <c r="D121" s="566">
        <v>60</v>
      </c>
      <c r="E121" s="524">
        <v>680</v>
      </c>
      <c r="F121" s="524"/>
      <c r="G121" s="508">
        <f t="shared" si="12"/>
        <v>40800</v>
      </c>
      <c r="H121" s="566"/>
      <c r="I121" s="524"/>
      <c r="J121" s="508">
        <f t="shared" si="13"/>
        <v>0</v>
      </c>
      <c r="K121" s="712"/>
      <c r="L121" s="111">
        <f t="shared" si="23"/>
        <v>49800</v>
      </c>
      <c r="M121" s="526"/>
    </row>
    <row r="122" spans="1:13" ht="24.75" hidden="1" customHeight="1">
      <c r="A122" s="744">
        <v>43083</v>
      </c>
      <c r="B122" s="587" t="s">
        <v>17</v>
      </c>
      <c r="C122" s="254"/>
      <c r="D122" s="564"/>
      <c r="E122" s="508"/>
      <c r="F122" s="508">
        <v>4980</v>
      </c>
      <c r="G122" s="508">
        <f t="shared" ref="G122:G130" si="24">IF(B122&lt;&gt;"",D122*E122,0)</f>
        <v>0</v>
      </c>
      <c r="H122" s="564"/>
      <c r="I122" s="508"/>
      <c r="J122" s="508">
        <f t="shared" ref="J122:J130" si="25">IF(B122&lt;&gt;"",H122*I122,0)</f>
        <v>0</v>
      </c>
      <c r="K122" s="111">
        <v>54780</v>
      </c>
      <c r="L122" s="111">
        <f t="shared" si="23"/>
        <v>0</v>
      </c>
      <c r="M122" s="510"/>
    </row>
    <row r="123" spans="1:13" ht="24.75" hidden="1" customHeight="1">
      <c r="A123" s="257">
        <v>43096</v>
      </c>
      <c r="B123" s="587" t="s">
        <v>2274</v>
      </c>
      <c r="C123" s="258"/>
      <c r="D123" s="566">
        <v>200</v>
      </c>
      <c r="E123" s="508">
        <v>156</v>
      </c>
      <c r="F123" s="524"/>
      <c r="G123" s="508">
        <f t="shared" si="24"/>
        <v>31200</v>
      </c>
      <c r="H123" s="566"/>
      <c r="I123" s="524"/>
      <c r="J123" s="508">
        <f t="shared" si="25"/>
        <v>0</v>
      </c>
      <c r="K123" s="712"/>
      <c r="L123" s="111">
        <f t="shared" si="23"/>
        <v>31200</v>
      </c>
      <c r="M123" s="526"/>
    </row>
    <row r="124" spans="1:13" ht="24.75" hidden="1" customHeight="1">
      <c r="A124" s="257"/>
      <c r="B124" s="587" t="s">
        <v>2208</v>
      </c>
      <c r="C124" s="258"/>
      <c r="D124" s="566">
        <v>150</v>
      </c>
      <c r="E124" s="508">
        <v>150</v>
      </c>
      <c r="F124" s="524"/>
      <c r="G124" s="508">
        <f t="shared" si="24"/>
        <v>22500</v>
      </c>
      <c r="H124" s="566"/>
      <c r="I124" s="524"/>
      <c r="J124" s="508">
        <f t="shared" si="25"/>
        <v>0</v>
      </c>
      <c r="K124" s="712"/>
      <c r="L124" s="111">
        <f t="shared" si="23"/>
        <v>53700</v>
      </c>
      <c r="M124" s="526"/>
    </row>
    <row r="125" spans="1:13" ht="24.75" hidden="1" customHeight="1">
      <c r="A125" s="257"/>
      <c r="B125" s="587" t="s">
        <v>2233</v>
      </c>
      <c r="C125" s="258"/>
      <c r="D125" s="566">
        <v>50</v>
      </c>
      <c r="E125" s="524">
        <v>200</v>
      </c>
      <c r="F125" s="524"/>
      <c r="G125" s="508">
        <f t="shared" si="24"/>
        <v>10000</v>
      </c>
      <c r="H125" s="566"/>
      <c r="I125" s="524"/>
      <c r="J125" s="508">
        <f t="shared" si="25"/>
        <v>0</v>
      </c>
      <c r="K125" s="712"/>
      <c r="L125" s="111">
        <f t="shared" si="23"/>
        <v>63700</v>
      </c>
      <c r="M125" s="526"/>
    </row>
    <row r="126" spans="1:13" ht="24.75" hidden="1" customHeight="1">
      <c r="A126" s="257"/>
      <c r="B126" s="587" t="s">
        <v>2223</v>
      </c>
      <c r="C126" s="258"/>
      <c r="D126" s="566">
        <v>100</v>
      </c>
      <c r="E126" s="524">
        <v>680</v>
      </c>
      <c r="F126" s="524"/>
      <c r="G126" s="508">
        <f t="shared" si="24"/>
        <v>68000</v>
      </c>
      <c r="H126" s="566"/>
      <c r="I126" s="524"/>
      <c r="J126" s="508">
        <f t="shared" si="25"/>
        <v>0</v>
      </c>
      <c r="K126" s="712"/>
      <c r="L126" s="111">
        <f t="shared" si="23"/>
        <v>131700</v>
      </c>
      <c r="M126" s="526"/>
    </row>
    <row r="127" spans="1:13" ht="24.75" hidden="1" customHeight="1">
      <c r="A127" s="257"/>
      <c r="B127" s="587" t="s">
        <v>2220</v>
      </c>
      <c r="C127" s="258"/>
      <c r="D127" s="566">
        <v>20</v>
      </c>
      <c r="E127" s="524">
        <v>280</v>
      </c>
      <c r="F127" s="524"/>
      <c r="G127" s="508">
        <f>IF(B127&lt;&gt;"",D127*E127,0)</f>
        <v>5600</v>
      </c>
      <c r="H127" s="566"/>
      <c r="I127" s="524"/>
      <c r="J127" s="508">
        <f>IF(B127&lt;&gt;"",H127*I127,0)</f>
        <v>0</v>
      </c>
      <c r="K127" s="712"/>
      <c r="L127" s="111">
        <f t="shared" si="23"/>
        <v>137300</v>
      </c>
      <c r="M127" s="526" t="s">
        <v>1301</v>
      </c>
    </row>
    <row r="128" spans="1:13" ht="24.75" hidden="1" customHeight="1">
      <c r="A128" s="257"/>
      <c r="B128" s="587" t="s">
        <v>2177</v>
      </c>
      <c r="C128" s="258"/>
      <c r="D128" s="566">
        <v>20</v>
      </c>
      <c r="E128" s="524">
        <v>220</v>
      </c>
      <c r="F128" s="524"/>
      <c r="G128" s="508">
        <f t="shared" ref="G128" si="26">IF(B128&lt;&gt;"",D128*E128,0)</f>
        <v>4400</v>
      </c>
      <c r="H128" s="566"/>
      <c r="I128" s="524"/>
      <c r="J128" s="508">
        <f t="shared" si="25"/>
        <v>0</v>
      </c>
      <c r="K128" s="712"/>
      <c r="L128" s="111">
        <f t="shared" si="23"/>
        <v>141700</v>
      </c>
      <c r="M128" s="526" t="s">
        <v>1301</v>
      </c>
    </row>
    <row r="129" spans="1:13" ht="24.75" hidden="1" customHeight="1">
      <c r="A129" s="257"/>
      <c r="B129" s="587" t="s">
        <v>2176</v>
      </c>
      <c r="C129" s="258"/>
      <c r="D129" s="566">
        <v>100</v>
      </c>
      <c r="E129" s="524">
        <v>185</v>
      </c>
      <c r="F129" s="524"/>
      <c r="G129" s="508">
        <f t="shared" si="24"/>
        <v>18500</v>
      </c>
      <c r="H129" s="566"/>
      <c r="I129" s="524"/>
      <c r="J129" s="508">
        <f t="shared" si="25"/>
        <v>0</v>
      </c>
      <c r="K129" s="712"/>
      <c r="L129" s="111">
        <f t="shared" si="23"/>
        <v>160200</v>
      </c>
      <c r="M129" s="526" t="s">
        <v>1301</v>
      </c>
    </row>
    <row r="130" spans="1:13" ht="24.75" hidden="1" customHeight="1">
      <c r="A130" s="257"/>
      <c r="B130" s="587" t="s">
        <v>2242</v>
      </c>
      <c r="C130" s="258"/>
      <c r="D130" s="566">
        <v>100</v>
      </c>
      <c r="E130" s="524">
        <v>100</v>
      </c>
      <c r="F130" s="524"/>
      <c r="G130" s="508">
        <f t="shared" si="24"/>
        <v>10000</v>
      </c>
      <c r="H130" s="566"/>
      <c r="I130" s="524"/>
      <c r="J130" s="508">
        <f t="shared" si="25"/>
        <v>0</v>
      </c>
      <c r="K130" s="712"/>
      <c r="L130" s="111">
        <f t="shared" si="23"/>
        <v>170200</v>
      </c>
      <c r="M130" s="526" t="s">
        <v>1301</v>
      </c>
    </row>
    <row r="131" spans="1:13" ht="24.75" hidden="1" customHeight="1">
      <c r="A131" s="257"/>
      <c r="B131" s="587" t="s">
        <v>2275</v>
      </c>
      <c r="C131" s="258"/>
      <c r="D131" s="566">
        <v>50</v>
      </c>
      <c r="E131" s="524">
        <v>690</v>
      </c>
      <c r="F131" s="524"/>
      <c r="G131" s="508">
        <f t="shared" ref="G131" si="27">IF(B131&lt;&gt;"",D131*E131,0)</f>
        <v>34500</v>
      </c>
      <c r="H131" s="566"/>
      <c r="I131" s="524"/>
      <c r="J131" s="508">
        <f t="shared" ref="J131" si="28">IF(B131&lt;&gt;"",H131*I131,0)</f>
        <v>0</v>
      </c>
      <c r="K131" s="712"/>
      <c r="L131" s="111">
        <f t="shared" si="23"/>
        <v>204700</v>
      </c>
      <c r="M131" s="526" t="s">
        <v>1301</v>
      </c>
    </row>
    <row r="132" spans="1:13" ht="24.75" hidden="1" customHeight="1">
      <c r="A132" s="257">
        <v>43098</v>
      </c>
      <c r="B132" s="587" t="s">
        <v>17</v>
      </c>
      <c r="C132" s="258"/>
      <c r="D132" s="566"/>
      <c r="E132" s="524"/>
      <c r="F132" s="524">
        <v>20470</v>
      </c>
      <c r="G132" s="508">
        <f t="shared" ref="G132:G148" si="29">IF(B132&lt;&gt;"",D132*E132,0)</f>
        <v>0</v>
      </c>
      <c r="H132" s="566"/>
      <c r="I132" s="524"/>
      <c r="J132" s="508">
        <f t="shared" ref="J132:J148" si="30">IF(B132&lt;&gt;"",H132*I132,0)</f>
        <v>0</v>
      </c>
      <c r="K132" s="712">
        <v>225170</v>
      </c>
      <c r="L132" s="111">
        <f t="shared" si="23"/>
        <v>0</v>
      </c>
      <c r="M132" s="526" t="s">
        <v>1301</v>
      </c>
    </row>
    <row r="133" spans="1:13" ht="24.75" customHeight="1">
      <c r="A133" s="257">
        <v>43122</v>
      </c>
      <c r="B133" s="587" t="s">
        <v>2223</v>
      </c>
      <c r="C133" s="258"/>
      <c r="D133" s="566">
        <v>40</v>
      </c>
      <c r="E133" s="524">
        <v>670</v>
      </c>
      <c r="F133" s="524"/>
      <c r="G133" s="508">
        <f t="shared" si="29"/>
        <v>26800</v>
      </c>
      <c r="H133" s="566"/>
      <c r="I133" s="524"/>
      <c r="J133" s="508">
        <f t="shared" si="30"/>
        <v>0</v>
      </c>
      <c r="K133" s="712"/>
      <c r="L133" s="111">
        <f t="shared" si="23"/>
        <v>26800</v>
      </c>
      <c r="M133" s="526"/>
    </row>
    <row r="134" spans="1:13" ht="24.75" customHeight="1">
      <c r="A134" s="257">
        <v>43122</v>
      </c>
      <c r="B134" s="587" t="s">
        <v>2289</v>
      </c>
      <c r="C134" s="258"/>
      <c r="D134" s="566">
        <v>30</v>
      </c>
      <c r="E134" s="524">
        <v>210</v>
      </c>
      <c r="F134" s="524"/>
      <c r="G134" s="508">
        <f t="shared" si="29"/>
        <v>6300</v>
      </c>
      <c r="H134" s="566"/>
      <c r="I134" s="524"/>
      <c r="J134" s="508">
        <f t="shared" si="30"/>
        <v>0</v>
      </c>
      <c r="K134" s="712"/>
      <c r="L134" s="111">
        <f t="shared" si="23"/>
        <v>33100</v>
      </c>
      <c r="M134" s="526"/>
    </row>
    <row r="135" spans="1:13" ht="24.75" customHeight="1">
      <c r="A135" s="257">
        <v>43122</v>
      </c>
      <c r="B135" s="587" t="s">
        <v>2290</v>
      </c>
      <c r="C135" s="258"/>
      <c r="D135" s="566">
        <v>50</v>
      </c>
      <c r="E135" s="524">
        <v>220</v>
      </c>
      <c r="F135" s="524"/>
      <c r="G135" s="508">
        <f t="shared" si="29"/>
        <v>11000</v>
      </c>
      <c r="H135" s="566"/>
      <c r="I135" s="524"/>
      <c r="J135" s="508">
        <f t="shared" si="30"/>
        <v>0</v>
      </c>
      <c r="K135" s="712"/>
      <c r="L135" s="111">
        <f t="shared" si="23"/>
        <v>44100</v>
      </c>
      <c r="M135" s="526"/>
    </row>
    <row r="136" spans="1:13" ht="24.75" customHeight="1">
      <c r="A136" s="257">
        <v>43122</v>
      </c>
      <c r="B136" s="587" t="s">
        <v>2292</v>
      </c>
      <c r="C136" s="258"/>
      <c r="D136" s="566">
        <v>50</v>
      </c>
      <c r="E136" s="524">
        <v>156</v>
      </c>
      <c r="F136" s="524"/>
      <c r="G136" s="508">
        <f t="shared" si="29"/>
        <v>7800</v>
      </c>
      <c r="H136" s="566"/>
      <c r="I136" s="524"/>
      <c r="J136" s="508">
        <f t="shared" si="30"/>
        <v>0</v>
      </c>
      <c r="K136" s="712"/>
      <c r="L136" s="111">
        <f t="shared" si="23"/>
        <v>51900</v>
      </c>
      <c r="M136" s="526"/>
    </row>
    <row r="137" spans="1:13" ht="24.75" customHeight="1">
      <c r="A137" s="257">
        <v>43122</v>
      </c>
      <c r="B137" s="587" t="s">
        <v>2275</v>
      </c>
      <c r="C137" s="258"/>
      <c r="D137" s="566">
        <v>50</v>
      </c>
      <c r="E137" s="524">
        <v>690</v>
      </c>
      <c r="F137" s="524"/>
      <c r="G137" s="508">
        <f t="shared" si="29"/>
        <v>34500</v>
      </c>
      <c r="H137" s="566"/>
      <c r="I137" s="524"/>
      <c r="J137" s="508">
        <f t="shared" si="30"/>
        <v>0</v>
      </c>
      <c r="K137" s="712"/>
      <c r="L137" s="111">
        <f t="shared" si="23"/>
        <v>86400</v>
      </c>
      <c r="M137" s="526"/>
    </row>
    <row r="138" spans="1:13" ht="24.75" customHeight="1">
      <c r="A138" s="257">
        <v>43141</v>
      </c>
      <c r="B138" s="587" t="s">
        <v>17</v>
      </c>
      <c r="C138" s="258"/>
      <c r="D138" s="566"/>
      <c r="E138" s="524"/>
      <c r="F138" s="524">
        <v>8640</v>
      </c>
      <c r="G138" s="508">
        <f t="shared" si="29"/>
        <v>0</v>
      </c>
      <c r="H138" s="566"/>
      <c r="I138" s="524"/>
      <c r="J138" s="508">
        <f t="shared" si="30"/>
        <v>0</v>
      </c>
      <c r="K138" s="712">
        <v>95040</v>
      </c>
      <c r="L138" s="111">
        <f t="shared" si="23"/>
        <v>0</v>
      </c>
      <c r="M138" s="526"/>
    </row>
    <row r="139" spans="1:13" ht="24.75" customHeight="1">
      <c r="A139" s="257">
        <v>43203</v>
      </c>
      <c r="B139" s="587" t="s">
        <v>2223</v>
      </c>
      <c r="C139" s="258"/>
      <c r="D139" s="566">
        <v>40</v>
      </c>
      <c r="E139" s="524">
        <v>670</v>
      </c>
      <c r="F139" s="524"/>
      <c r="G139" s="508">
        <f t="shared" si="29"/>
        <v>26800</v>
      </c>
      <c r="H139" s="566"/>
      <c r="I139" s="524"/>
      <c r="J139" s="508">
        <f t="shared" si="30"/>
        <v>0</v>
      </c>
      <c r="K139" s="712"/>
      <c r="L139" s="111">
        <f t="shared" si="23"/>
        <v>26800</v>
      </c>
      <c r="M139" s="526"/>
    </row>
    <row r="140" spans="1:13" ht="24.75" customHeight="1">
      <c r="A140" s="257">
        <v>43203</v>
      </c>
      <c r="B140" s="587" t="s">
        <v>2175</v>
      </c>
      <c r="C140" s="258"/>
      <c r="D140" s="566">
        <v>120</v>
      </c>
      <c r="E140" s="524">
        <v>160</v>
      </c>
      <c r="F140" s="524"/>
      <c r="G140" s="508">
        <f t="shared" si="29"/>
        <v>19200</v>
      </c>
      <c r="H140" s="566"/>
      <c r="I140" s="524"/>
      <c r="J140" s="508">
        <f t="shared" si="30"/>
        <v>0</v>
      </c>
      <c r="K140" s="712"/>
      <c r="L140" s="111">
        <f t="shared" si="23"/>
        <v>46000</v>
      </c>
      <c r="M140" s="526"/>
    </row>
    <row r="141" spans="1:13" ht="24.75" customHeight="1">
      <c r="A141" s="257">
        <v>43214</v>
      </c>
      <c r="B141" s="587" t="s">
        <v>2223</v>
      </c>
      <c r="C141" s="258"/>
      <c r="D141" s="566">
        <v>56</v>
      </c>
      <c r="E141" s="524">
        <v>670</v>
      </c>
      <c r="F141" s="524"/>
      <c r="G141" s="508">
        <f t="shared" si="29"/>
        <v>37520</v>
      </c>
      <c r="H141" s="566"/>
      <c r="I141" s="524"/>
      <c r="J141" s="508">
        <f t="shared" si="30"/>
        <v>0</v>
      </c>
      <c r="K141" s="712"/>
      <c r="L141" s="111">
        <f t="shared" si="23"/>
        <v>83520</v>
      </c>
      <c r="M141" s="526"/>
    </row>
    <row r="142" spans="1:13" ht="24.75" customHeight="1">
      <c r="A142" s="257">
        <v>43223</v>
      </c>
      <c r="B142" s="587" t="s">
        <v>2291</v>
      </c>
      <c r="C142" s="258"/>
      <c r="D142" s="566">
        <v>20</v>
      </c>
      <c r="E142" s="524">
        <v>156</v>
      </c>
      <c r="F142" s="524"/>
      <c r="G142" s="508">
        <f t="shared" si="29"/>
        <v>3120</v>
      </c>
      <c r="H142" s="566"/>
      <c r="I142" s="524"/>
      <c r="J142" s="508">
        <f t="shared" si="30"/>
        <v>0</v>
      </c>
      <c r="K142" s="712"/>
      <c r="L142" s="111">
        <f t="shared" si="23"/>
        <v>86640</v>
      </c>
      <c r="M142" s="526"/>
    </row>
    <row r="143" spans="1:13" ht="24.75" customHeight="1">
      <c r="A143" s="257">
        <v>43223</v>
      </c>
      <c r="B143" s="587" t="s">
        <v>2290</v>
      </c>
      <c r="C143" s="258"/>
      <c r="D143" s="566">
        <v>40</v>
      </c>
      <c r="E143" s="524">
        <v>220</v>
      </c>
      <c r="F143" s="524"/>
      <c r="G143" s="508">
        <f t="shared" si="29"/>
        <v>8800</v>
      </c>
      <c r="H143" s="566"/>
      <c r="I143" s="524"/>
      <c r="J143" s="508">
        <f t="shared" si="30"/>
        <v>0</v>
      </c>
      <c r="K143" s="712"/>
      <c r="L143" s="111">
        <f t="shared" si="23"/>
        <v>95440</v>
      </c>
      <c r="M143" s="526" t="s">
        <v>2293</v>
      </c>
    </row>
    <row r="144" spans="1:13" ht="24.75" customHeight="1">
      <c r="A144" s="257">
        <v>43215</v>
      </c>
      <c r="B144" s="587" t="s">
        <v>2294</v>
      </c>
      <c r="C144" s="258"/>
      <c r="D144" s="566"/>
      <c r="E144" s="524"/>
      <c r="F144" s="508">
        <v>9544</v>
      </c>
      <c r="G144" s="508"/>
      <c r="H144" s="566"/>
      <c r="I144" s="524"/>
      <c r="J144" s="508">
        <f t="shared" ref="J144" si="31">IF(B144&lt;&gt;"",H144*I144,0)</f>
        <v>0</v>
      </c>
      <c r="K144" s="712"/>
      <c r="L144" s="111">
        <f t="shared" ref="L144" si="32">IF(B144&lt;&gt;"",L143+F144+G144-J144-K144,0)</f>
        <v>104984</v>
      </c>
      <c r="M144" s="526"/>
    </row>
    <row r="145" spans="1:13" ht="24.75" customHeight="1">
      <c r="A145" s="257"/>
      <c r="B145" s="587"/>
      <c r="C145" s="258"/>
      <c r="D145" s="566"/>
      <c r="E145" s="524"/>
      <c r="F145" s="524"/>
      <c r="G145" s="508">
        <f t="shared" si="29"/>
        <v>0</v>
      </c>
      <c r="H145" s="566"/>
      <c r="I145" s="524"/>
      <c r="J145" s="508">
        <f t="shared" si="30"/>
        <v>0</v>
      </c>
      <c r="K145" s="712"/>
      <c r="L145" s="111">
        <f t="shared" si="23"/>
        <v>0</v>
      </c>
      <c r="M145" s="526"/>
    </row>
    <row r="146" spans="1:13" ht="24.75" customHeight="1">
      <c r="A146" s="257"/>
      <c r="B146" s="587"/>
      <c r="C146" s="258"/>
      <c r="D146" s="566"/>
      <c r="E146" s="524"/>
      <c r="F146" s="524"/>
      <c r="G146" s="508">
        <f t="shared" si="29"/>
        <v>0</v>
      </c>
      <c r="H146" s="566"/>
      <c r="I146" s="524"/>
      <c r="J146" s="508">
        <f t="shared" si="30"/>
        <v>0</v>
      </c>
      <c r="K146" s="712"/>
      <c r="L146" s="111">
        <f t="shared" si="23"/>
        <v>0</v>
      </c>
      <c r="M146" s="526"/>
    </row>
    <row r="147" spans="1:13" ht="24.75" customHeight="1">
      <c r="A147" s="257"/>
      <c r="B147" s="587"/>
      <c r="C147" s="258"/>
      <c r="D147" s="566"/>
      <c r="E147" s="524"/>
      <c r="F147" s="524"/>
      <c r="G147" s="508">
        <f t="shared" si="29"/>
        <v>0</v>
      </c>
      <c r="H147" s="566"/>
      <c r="I147" s="524"/>
      <c r="J147" s="508">
        <f t="shared" si="30"/>
        <v>0</v>
      </c>
      <c r="K147" s="712"/>
      <c r="L147" s="111">
        <f t="shared" si="23"/>
        <v>0</v>
      </c>
      <c r="M147" s="526"/>
    </row>
    <row r="148" spans="1:13" ht="24.75" customHeight="1">
      <c r="A148" s="257"/>
      <c r="B148" s="587"/>
      <c r="C148" s="258"/>
      <c r="D148" s="566"/>
      <c r="E148" s="524"/>
      <c r="F148" s="524"/>
      <c r="G148" s="508">
        <f t="shared" si="29"/>
        <v>0</v>
      </c>
      <c r="H148" s="566"/>
      <c r="I148" s="524"/>
      <c r="J148" s="508">
        <f t="shared" si="30"/>
        <v>0</v>
      </c>
      <c r="K148" s="712"/>
      <c r="L148" s="111">
        <f t="shared" si="23"/>
        <v>0</v>
      </c>
      <c r="M148" s="526"/>
    </row>
    <row r="149" spans="1:13" ht="24.75" customHeight="1">
      <c r="A149" s="257"/>
      <c r="B149" s="587"/>
      <c r="C149" s="258"/>
      <c r="D149" s="566"/>
      <c r="E149" s="524"/>
      <c r="F149" s="524"/>
      <c r="G149" s="508">
        <f t="shared" ref="G149:G185" si="33">IF(B149&lt;&gt;"",D149*E149,0)</f>
        <v>0</v>
      </c>
      <c r="H149" s="566"/>
      <c r="I149" s="524"/>
      <c r="J149" s="508">
        <f t="shared" ref="J149:J185" si="34">IF(B149&lt;&gt;"",H149*I149,0)</f>
        <v>0</v>
      </c>
      <c r="K149" s="712"/>
      <c r="L149" s="111">
        <f t="shared" ref="L149:L185" si="35">IF(B149&lt;&gt;"",L148+F149+G149-J149-K149,0)</f>
        <v>0</v>
      </c>
      <c r="M149" s="526"/>
    </row>
    <row r="150" spans="1:13" ht="24.75" customHeight="1">
      <c r="A150" s="257"/>
      <c r="B150" s="587"/>
      <c r="C150" s="258"/>
      <c r="D150" s="566"/>
      <c r="E150" s="524"/>
      <c r="F150" s="524"/>
      <c r="G150" s="508">
        <f t="shared" si="33"/>
        <v>0</v>
      </c>
      <c r="H150" s="566"/>
      <c r="I150" s="524"/>
      <c r="J150" s="508">
        <f t="shared" si="34"/>
        <v>0</v>
      </c>
      <c r="K150" s="712"/>
      <c r="L150" s="111">
        <f t="shared" si="35"/>
        <v>0</v>
      </c>
      <c r="M150" s="526"/>
    </row>
    <row r="151" spans="1:13" ht="24.75" customHeight="1">
      <c r="A151" s="257"/>
      <c r="B151" s="587"/>
      <c r="C151" s="258"/>
      <c r="D151" s="566"/>
      <c r="E151" s="524"/>
      <c r="F151" s="524"/>
      <c r="G151" s="508">
        <f t="shared" si="33"/>
        <v>0</v>
      </c>
      <c r="H151" s="566"/>
      <c r="I151" s="524"/>
      <c r="J151" s="508">
        <f t="shared" si="34"/>
        <v>0</v>
      </c>
      <c r="K151" s="712"/>
      <c r="L151" s="111">
        <f t="shared" si="35"/>
        <v>0</v>
      </c>
      <c r="M151" s="526"/>
    </row>
    <row r="152" spans="1:13" ht="24.75" customHeight="1">
      <c r="A152" s="257"/>
      <c r="B152" s="587"/>
      <c r="C152" s="258"/>
      <c r="D152" s="566"/>
      <c r="E152" s="524"/>
      <c r="F152" s="524"/>
      <c r="G152" s="508">
        <f t="shared" si="33"/>
        <v>0</v>
      </c>
      <c r="H152" s="566"/>
      <c r="I152" s="524"/>
      <c r="J152" s="508">
        <f t="shared" si="34"/>
        <v>0</v>
      </c>
      <c r="K152" s="712"/>
      <c r="L152" s="111">
        <f t="shared" si="35"/>
        <v>0</v>
      </c>
      <c r="M152" s="526"/>
    </row>
    <row r="153" spans="1:13" ht="24.75" customHeight="1">
      <c r="A153" s="257"/>
      <c r="B153" s="587"/>
      <c r="C153" s="258"/>
      <c r="D153" s="566"/>
      <c r="E153" s="524"/>
      <c r="F153" s="524"/>
      <c r="G153" s="508">
        <f t="shared" si="33"/>
        <v>0</v>
      </c>
      <c r="H153" s="566"/>
      <c r="I153" s="524"/>
      <c r="J153" s="508">
        <f t="shared" si="34"/>
        <v>0</v>
      </c>
      <c r="K153" s="712"/>
      <c r="L153" s="111">
        <f t="shared" si="35"/>
        <v>0</v>
      </c>
      <c r="M153" s="526"/>
    </row>
    <row r="154" spans="1:13" ht="24.75" customHeight="1">
      <c r="A154" s="257"/>
      <c r="B154" s="587"/>
      <c r="C154" s="258"/>
      <c r="D154" s="566"/>
      <c r="E154" s="524"/>
      <c r="F154" s="524"/>
      <c r="G154" s="508">
        <f t="shared" si="33"/>
        <v>0</v>
      </c>
      <c r="H154" s="566"/>
      <c r="I154" s="524"/>
      <c r="J154" s="508">
        <f t="shared" si="34"/>
        <v>0</v>
      </c>
      <c r="K154" s="712"/>
      <c r="L154" s="111">
        <f t="shared" si="35"/>
        <v>0</v>
      </c>
      <c r="M154" s="526"/>
    </row>
    <row r="155" spans="1:13" ht="24.75" customHeight="1">
      <c r="A155" s="257"/>
      <c r="B155" s="587"/>
      <c r="C155" s="258"/>
      <c r="D155" s="566"/>
      <c r="E155" s="524"/>
      <c r="F155" s="524"/>
      <c r="G155" s="508">
        <f t="shared" si="33"/>
        <v>0</v>
      </c>
      <c r="H155" s="566"/>
      <c r="I155" s="524"/>
      <c r="J155" s="508">
        <f t="shared" si="34"/>
        <v>0</v>
      </c>
      <c r="K155" s="712"/>
      <c r="L155" s="111">
        <f t="shared" si="35"/>
        <v>0</v>
      </c>
      <c r="M155" s="526"/>
    </row>
    <row r="156" spans="1:13" ht="24.75" customHeight="1">
      <c r="A156" s="257"/>
      <c r="B156" s="587"/>
      <c r="C156" s="258"/>
      <c r="D156" s="566"/>
      <c r="E156" s="524"/>
      <c r="F156" s="524"/>
      <c r="G156" s="508">
        <f t="shared" si="33"/>
        <v>0</v>
      </c>
      <c r="H156" s="566"/>
      <c r="I156" s="524"/>
      <c r="J156" s="508">
        <f t="shared" si="34"/>
        <v>0</v>
      </c>
      <c r="K156" s="712"/>
      <c r="L156" s="111">
        <f t="shared" si="35"/>
        <v>0</v>
      </c>
      <c r="M156" s="526"/>
    </row>
    <row r="157" spans="1:13" ht="24.75" customHeight="1">
      <c r="A157" s="257"/>
      <c r="B157" s="587"/>
      <c r="C157" s="258"/>
      <c r="D157" s="566"/>
      <c r="E157" s="524"/>
      <c r="F157" s="524"/>
      <c r="G157" s="508">
        <f t="shared" si="33"/>
        <v>0</v>
      </c>
      <c r="H157" s="566"/>
      <c r="I157" s="524"/>
      <c r="J157" s="508">
        <f t="shared" si="34"/>
        <v>0</v>
      </c>
      <c r="K157" s="712"/>
      <c r="L157" s="111">
        <f t="shared" si="35"/>
        <v>0</v>
      </c>
      <c r="M157" s="526"/>
    </row>
    <row r="158" spans="1:13" ht="24.75" customHeight="1">
      <c r="A158" s="257"/>
      <c r="B158" s="587"/>
      <c r="C158" s="258"/>
      <c r="D158" s="566"/>
      <c r="E158" s="524"/>
      <c r="F158" s="524"/>
      <c r="G158" s="508">
        <f t="shared" si="33"/>
        <v>0</v>
      </c>
      <c r="H158" s="566"/>
      <c r="I158" s="524"/>
      <c r="J158" s="508">
        <f t="shared" si="34"/>
        <v>0</v>
      </c>
      <c r="K158" s="712"/>
      <c r="L158" s="111">
        <f t="shared" si="35"/>
        <v>0</v>
      </c>
      <c r="M158" s="526"/>
    </row>
    <row r="159" spans="1:13" ht="24.75" customHeight="1">
      <c r="A159" s="257"/>
      <c r="B159" s="587"/>
      <c r="C159" s="258"/>
      <c r="D159" s="566"/>
      <c r="E159" s="524"/>
      <c r="F159" s="524"/>
      <c r="G159" s="508">
        <f t="shared" si="33"/>
        <v>0</v>
      </c>
      <c r="H159" s="566"/>
      <c r="I159" s="524"/>
      <c r="J159" s="508">
        <f t="shared" si="34"/>
        <v>0</v>
      </c>
      <c r="K159" s="712"/>
      <c r="L159" s="111">
        <f t="shared" si="35"/>
        <v>0</v>
      </c>
      <c r="M159" s="526"/>
    </row>
    <row r="160" spans="1:13" ht="24.75" customHeight="1">
      <c r="A160" s="257"/>
      <c r="B160" s="587"/>
      <c r="C160" s="258"/>
      <c r="D160" s="566"/>
      <c r="E160" s="524"/>
      <c r="F160" s="524"/>
      <c r="G160" s="508">
        <f t="shared" si="33"/>
        <v>0</v>
      </c>
      <c r="H160" s="566"/>
      <c r="I160" s="524"/>
      <c r="J160" s="508">
        <f t="shared" si="34"/>
        <v>0</v>
      </c>
      <c r="K160" s="712"/>
      <c r="L160" s="111">
        <f t="shared" si="35"/>
        <v>0</v>
      </c>
      <c r="M160" s="526"/>
    </row>
    <row r="161" spans="1:13" ht="24.75" customHeight="1">
      <c r="A161" s="257"/>
      <c r="B161" s="587"/>
      <c r="C161" s="258"/>
      <c r="D161" s="566"/>
      <c r="E161" s="524"/>
      <c r="F161" s="524"/>
      <c r="G161" s="508">
        <f t="shared" si="33"/>
        <v>0</v>
      </c>
      <c r="H161" s="566"/>
      <c r="I161" s="524"/>
      <c r="J161" s="508">
        <f t="shared" si="34"/>
        <v>0</v>
      </c>
      <c r="K161" s="712"/>
      <c r="L161" s="111">
        <f t="shared" si="35"/>
        <v>0</v>
      </c>
      <c r="M161" s="526"/>
    </row>
    <row r="162" spans="1:13" ht="24.75" customHeight="1">
      <c r="A162" s="257"/>
      <c r="B162" s="587"/>
      <c r="C162" s="258"/>
      <c r="D162" s="566"/>
      <c r="E162" s="524"/>
      <c r="F162" s="524"/>
      <c r="G162" s="508">
        <f t="shared" si="33"/>
        <v>0</v>
      </c>
      <c r="H162" s="566"/>
      <c r="I162" s="524"/>
      <c r="J162" s="508">
        <f t="shared" si="34"/>
        <v>0</v>
      </c>
      <c r="K162" s="712"/>
      <c r="L162" s="111">
        <f t="shared" si="35"/>
        <v>0</v>
      </c>
      <c r="M162" s="526"/>
    </row>
    <row r="163" spans="1:13" ht="24.75" customHeight="1">
      <c r="A163" s="257"/>
      <c r="B163" s="587"/>
      <c r="C163" s="258"/>
      <c r="D163" s="566"/>
      <c r="E163" s="524"/>
      <c r="F163" s="524"/>
      <c r="G163" s="508">
        <f t="shared" si="33"/>
        <v>0</v>
      </c>
      <c r="H163" s="566"/>
      <c r="I163" s="524"/>
      <c r="J163" s="508">
        <f t="shared" si="34"/>
        <v>0</v>
      </c>
      <c r="K163" s="712"/>
      <c r="L163" s="111">
        <f t="shared" si="35"/>
        <v>0</v>
      </c>
      <c r="M163" s="526"/>
    </row>
    <row r="164" spans="1:13" ht="24.75" customHeight="1">
      <c r="A164" s="257"/>
      <c r="B164" s="587"/>
      <c r="C164" s="258"/>
      <c r="D164" s="566"/>
      <c r="E164" s="524"/>
      <c r="F164" s="524"/>
      <c r="G164" s="508">
        <f t="shared" si="33"/>
        <v>0</v>
      </c>
      <c r="H164" s="566"/>
      <c r="I164" s="524"/>
      <c r="J164" s="508">
        <f t="shared" si="34"/>
        <v>0</v>
      </c>
      <c r="K164" s="712"/>
      <c r="L164" s="111">
        <f t="shared" si="35"/>
        <v>0</v>
      </c>
      <c r="M164" s="526"/>
    </row>
    <row r="165" spans="1:13" ht="24.75" customHeight="1">
      <c r="A165" s="257"/>
      <c r="B165" s="587"/>
      <c r="C165" s="258"/>
      <c r="D165" s="566"/>
      <c r="E165" s="524"/>
      <c r="F165" s="524"/>
      <c r="G165" s="508">
        <f t="shared" si="33"/>
        <v>0</v>
      </c>
      <c r="H165" s="566"/>
      <c r="I165" s="524"/>
      <c r="J165" s="508">
        <f t="shared" si="34"/>
        <v>0</v>
      </c>
      <c r="K165" s="712"/>
      <c r="L165" s="111">
        <f t="shared" si="35"/>
        <v>0</v>
      </c>
      <c r="M165" s="526"/>
    </row>
    <row r="166" spans="1:13" ht="24.75" customHeight="1">
      <c r="A166" s="257"/>
      <c r="B166" s="587"/>
      <c r="C166" s="258"/>
      <c r="D166" s="566"/>
      <c r="E166" s="524"/>
      <c r="F166" s="524"/>
      <c r="G166" s="508">
        <f t="shared" si="33"/>
        <v>0</v>
      </c>
      <c r="H166" s="566"/>
      <c r="I166" s="524"/>
      <c r="J166" s="508">
        <f t="shared" si="34"/>
        <v>0</v>
      </c>
      <c r="K166" s="712"/>
      <c r="L166" s="111">
        <f t="shared" si="35"/>
        <v>0</v>
      </c>
      <c r="M166" s="526"/>
    </row>
    <row r="167" spans="1:13" ht="24.75" customHeight="1">
      <c r="A167" s="257"/>
      <c r="B167" s="587"/>
      <c r="C167" s="258"/>
      <c r="D167" s="566"/>
      <c r="E167" s="524"/>
      <c r="F167" s="524"/>
      <c r="G167" s="508">
        <f t="shared" si="33"/>
        <v>0</v>
      </c>
      <c r="H167" s="566"/>
      <c r="I167" s="524"/>
      <c r="J167" s="508">
        <f t="shared" si="34"/>
        <v>0</v>
      </c>
      <c r="K167" s="712"/>
      <c r="L167" s="111">
        <f t="shared" si="35"/>
        <v>0</v>
      </c>
      <c r="M167" s="526"/>
    </row>
    <row r="168" spans="1:13" ht="24.75" customHeight="1">
      <c r="A168" s="257"/>
      <c r="B168" s="587"/>
      <c r="C168" s="258"/>
      <c r="D168" s="566"/>
      <c r="E168" s="524"/>
      <c r="F168" s="524"/>
      <c r="G168" s="508">
        <f t="shared" si="33"/>
        <v>0</v>
      </c>
      <c r="H168" s="566"/>
      <c r="I168" s="524"/>
      <c r="J168" s="508">
        <f t="shared" si="34"/>
        <v>0</v>
      </c>
      <c r="K168" s="712"/>
      <c r="L168" s="111">
        <f t="shared" si="35"/>
        <v>0</v>
      </c>
      <c r="M168" s="526"/>
    </row>
    <row r="169" spans="1:13" ht="24.75" customHeight="1">
      <c r="A169" s="257"/>
      <c r="B169" s="587"/>
      <c r="C169" s="258"/>
      <c r="D169" s="566"/>
      <c r="E169" s="524"/>
      <c r="F169" s="524"/>
      <c r="G169" s="508">
        <f t="shared" si="33"/>
        <v>0</v>
      </c>
      <c r="H169" s="566"/>
      <c r="I169" s="524"/>
      <c r="J169" s="508">
        <f t="shared" si="34"/>
        <v>0</v>
      </c>
      <c r="K169" s="712"/>
      <c r="L169" s="111">
        <f t="shared" si="35"/>
        <v>0</v>
      </c>
      <c r="M169" s="526"/>
    </row>
    <row r="170" spans="1:13" ht="24.75" customHeight="1">
      <c r="A170" s="257"/>
      <c r="B170" s="587"/>
      <c r="C170" s="258"/>
      <c r="D170" s="566"/>
      <c r="E170" s="524"/>
      <c r="F170" s="524"/>
      <c r="G170" s="508">
        <f t="shared" si="33"/>
        <v>0</v>
      </c>
      <c r="H170" s="566"/>
      <c r="I170" s="524"/>
      <c r="J170" s="508">
        <f t="shared" si="34"/>
        <v>0</v>
      </c>
      <c r="K170" s="712"/>
      <c r="L170" s="111">
        <f t="shared" si="35"/>
        <v>0</v>
      </c>
      <c r="M170" s="526"/>
    </row>
    <row r="171" spans="1:13" ht="24.75" customHeight="1">
      <c r="A171" s="257"/>
      <c r="B171" s="587"/>
      <c r="C171" s="258"/>
      <c r="D171" s="566"/>
      <c r="E171" s="524"/>
      <c r="F171" s="524"/>
      <c r="G171" s="508">
        <f t="shared" si="33"/>
        <v>0</v>
      </c>
      <c r="H171" s="566"/>
      <c r="I171" s="524"/>
      <c r="J171" s="508">
        <f t="shared" si="34"/>
        <v>0</v>
      </c>
      <c r="K171" s="712"/>
      <c r="L171" s="111">
        <f t="shared" si="35"/>
        <v>0</v>
      </c>
      <c r="M171" s="526"/>
    </row>
    <row r="172" spans="1:13" ht="24.75" customHeight="1">
      <c r="A172" s="257"/>
      <c r="B172" s="587"/>
      <c r="C172" s="258"/>
      <c r="D172" s="566"/>
      <c r="E172" s="524"/>
      <c r="F172" s="524"/>
      <c r="G172" s="508">
        <f t="shared" si="33"/>
        <v>0</v>
      </c>
      <c r="H172" s="566"/>
      <c r="I172" s="524"/>
      <c r="J172" s="508">
        <f t="shared" si="34"/>
        <v>0</v>
      </c>
      <c r="K172" s="712"/>
      <c r="L172" s="111">
        <f t="shared" si="35"/>
        <v>0</v>
      </c>
      <c r="M172" s="526"/>
    </row>
    <row r="173" spans="1:13" ht="24.75" customHeight="1">
      <c r="A173" s="257"/>
      <c r="B173" s="587"/>
      <c r="C173" s="258"/>
      <c r="D173" s="566"/>
      <c r="E173" s="524"/>
      <c r="F173" s="524"/>
      <c r="G173" s="508">
        <f t="shared" si="33"/>
        <v>0</v>
      </c>
      <c r="H173" s="566"/>
      <c r="I173" s="524"/>
      <c r="J173" s="508">
        <f t="shared" si="34"/>
        <v>0</v>
      </c>
      <c r="K173" s="712"/>
      <c r="L173" s="111">
        <f t="shared" si="35"/>
        <v>0</v>
      </c>
      <c r="M173" s="526"/>
    </row>
    <row r="174" spans="1:13" ht="24.75" customHeight="1">
      <c r="A174" s="257"/>
      <c r="B174" s="587"/>
      <c r="C174" s="258"/>
      <c r="D174" s="566"/>
      <c r="E174" s="524"/>
      <c r="F174" s="524"/>
      <c r="G174" s="508">
        <f t="shared" si="33"/>
        <v>0</v>
      </c>
      <c r="H174" s="566"/>
      <c r="I174" s="524"/>
      <c r="J174" s="508">
        <f t="shared" si="34"/>
        <v>0</v>
      </c>
      <c r="K174" s="712"/>
      <c r="L174" s="111">
        <f t="shared" si="35"/>
        <v>0</v>
      </c>
      <c r="M174" s="526"/>
    </row>
    <row r="175" spans="1:13" ht="24.75" customHeight="1">
      <c r="A175" s="257"/>
      <c r="B175" s="587"/>
      <c r="C175" s="258"/>
      <c r="D175" s="566"/>
      <c r="E175" s="524"/>
      <c r="F175" s="524"/>
      <c r="G175" s="508">
        <f t="shared" si="33"/>
        <v>0</v>
      </c>
      <c r="H175" s="566"/>
      <c r="I175" s="524"/>
      <c r="J175" s="508">
        <f t="shared" si="34"/>
        <v>0</v>
      </c>
      <c r="K175" s="712"/>
      <c r="L175" s="111">
        <f t="shared" si="35"/>
        <v>0</v>
      </c>
      <c r="M175" s="526"/>
    </row>
    <row r="176" spans="1:13" ht="24.75" customHeight="1">
      <c r="A176" s="257"/>
      <c r="B176" s="587"/>
      <c r="C176" s="258"/>
      <c r="D176" s="566"/>
      <c r="E176" s="524"/>
      <c r="F176" s="524"/>
      <c r="G176" s="508">
        <f t="shared" si="33"/>
        <v>0</v>
      </c>
      <c r="H176" s="566"/>
      <c r="I176" s="524"/>
      <c r="J176" s="508">
        <f t="shared" si="34"/>
        <v>0</v>
      </c>
      <c r="K176" s="712"/>
      <c r="L176" s="111">
        <f t="shared" si="35"/>
        <v>0</v>
      </c>
      <c r="M176" s="526"/>
    </row>
    <row r="177" spans="1:13" ht="24.75" customHeight="1">
      <c r="A177" s="257"/>
      <c r="B177" s="587"/>
      <c r="C177" s="258"/>
      <c r="D177" s="566"/>
      <c r="E177" s="524"/>
      <c r="F177" s="524"/>
      <c r="G177" s="508">
        <f t="shared" si="33"/>
        <v>0</v>
      </c>
      <c r="H177" s="566"/>
      <c r="I177" s="524"/>
      <c r="J177" s="508">
        <f t="shared" si="34"/>
        <v>0</v>
      </c>
      <c r="K177" s="712"/>
      <c r="L177" s="111">
        <f t="shared" si="35"/>
        <v>0</v>
      </c>
      <c r="M177" s="526"/>
    </row>
    <row r="178" spans="1:13" ht="24.75" customHeight="1">
      <c r="A178" s="257"/>
      <c r="B178" s="587"/>
      <c r="C178" s="258"/>
      <c r="D178" s="566"/>
      <c r="E178" s="524"/>
      <c r="F178" s="524"/>
      <c r="G178" s="508">
        <f t="shared" si="33"/>
        <v>0</v>
      </c>
      <c r="H178" s="566"/>
      <c r="I178" s="524"/>
      <c r="J178" s="508">
        <f t="shared" si="34"/>
        <v>0</v>
      </c>
      <c r="K178" s="712"/>
      <c r="L178" s="111">
        <f t="shared" si="35"/>
        <v>0</v>
      </c>
      <c r="M178" s="526"/>
    </row>
    <row r="179" spans="1:13" ht="24.75" customHeight="1">
      <c r="A179" s="257"/>
      <c r="B179" s="587"/>
      <c r="C179" s="258"/>
      <c r="D179" s="566"/>
      <c r="E179" s="524"/>
      <c r="F179" s="524"/>
      <c r="G179" s="508">
        <f t="shared" si="33"/>
        <v>0</v>
      </c>
      <c r="H179" s="566"/>
      <c r="I179" s="524"/>
      <c r="J179" s="508">
        <f t="shared" si="34"/>
        <v>0</v>
      </c>
      <c r="K179" s="712"/>
      <c r="L179" s="111">
        <f t="shared" si="35"/>
        <v>0</v>
      </c>
      <c r="M179" s="526"/>
    </row>
    <row r="180" spans="1:13" ht="24.75" customHeight="1">
      <c r="A180" s="257"/>
      <c r="B180" s="587"/>
      <c r="C180" s="258"/>
      <c r="D180" s="566"/>
      <c r="E180" s="524"/>
      <c r="F180" s="524"/>
      <c r="G180" s="508">
        <f t="shared" si="33"/>
        <v>0</v>
      </c>
      <c r="H180" s="566"/>
      <c r="I180" s="524"/>
      <c r="J180" s="508">
        <f t="shared" si="34"/>
        <v>0</v>
      </c>
      <c r="K180" s="712"/>
      <c r="L180" s="111">
        <f t="shared" si="35"/>
        <v>0</v>
      </c>
      <c r="M180" s="526"/>
    </row>
    <row r="181" spans="1:13" ht="24.75" customHeight="1">
      <c r="A181" s="257"/>
      <c r="B181" s="587"/>
      <c r="C181" s="258"/>
      <c r="D181" s="566"/>
      <c r="E181" s="524"/>
      <c r="F181" s="524"/>
      <c r="G181" s="508">
        <f t="shared" si="33"/>
        <v>0</v>
      </c>
      <c r="H181" s="566"/>
      <c r="I181" s="524"/>
      <c r="J181" s="508">
        <f t="shared" si="34"/>
        <v>0</v>
      </c>
      <c r="K181" s="712"/>
      <c r="L181" s="111">
        <f t="shared" si="35"/>
        <v>0</v>
      </c>
      <c r="M181" s="526"/>
    </row>
    <row r="182" spans="1:13" ht="24.75" customHeight="1">
      <c r="A182" s="257"/>
      <c r="B182" s="587"/>
      <c r="C182" s="258"/>
      <c r="D182" s="566"/>
      <c r="E182" s="524"/>
      <c r="F182" s="524"/>
      <c r="G182" s="508">
        <f t="shared" si="33"/>
        <v>0</v>
      </c>
      <c r="H182" s="566"/>
      <c r="I182" s="524"/>
      <c r="J182" s="508">
        <f t="shared" si="34"/>
        <v>0</v>
      </c>
      <c r="K182" s="712"/>
      <c r="L182" s="111">
        <f t="shared" si="35"/>
        <v>0</v>
      </c>
      <c r="M182" s="526"/>
    </row>
    <row r="183" spans="1:13" ht="24.75" customHeight="1">
      <c r="A183" s="257"/>
      <c r="B183" s="587"/>
      <c r="C183" s="258"/>
      <c r="D183" s="566"/>
      <c r="E183" s="524"/>
      <c r="F183" s="524"/>
      <c r="G183" s="508">
        <f t="shared" si="33"/>
        <v>0</v>
      </c>
      <c r="H183" s="566"/>
      <c r="I183" s="524"/>
      <c r="J183" s="508">
        <f t="shared" si="34"/>
        <v>0</v>
      </c>
      <c r="K183" s="712"/>
      <c r="L183" s="111">
        <f t="shared" si="35"/>
        <v>0</v>
      </c>
      <c r="M183" s="526"/>
    </row>
    <row r="184" spans="1:13" ht="24.75" customHeight="1">
      <c r="A184" s="257"/>
      <c r="B184" s="587"/>
      <c r="C184" s="258"/>
      <c r="D184" s="566"/>
      <c r="E184" s="524"/>
      <c r="F184" s="524"/>
      <c r="G184" s="508">
        <f t="shared" si="33"/>
        <v>0</v>
      </c>
      <c r="H184" s="566"/>
      <c r="I184" s="524"/>
      <c r="J184" s="508">
        <f t="shared" si="34"/>
        <v>0</v>
      </c>
      <c r="K184" s="712"/>
      <c r="L184" s="111">
        <f t="shared" si="35"/>
        <v>0</v>
      </c>
      <c r="M184" s="526"/>
    </row>
    <row r="185" spans="1:13" ht="24.75" customHeight="1">
      <c r="A185" s="257"/>
      <c r="B185" s="587"/>
      <c r="C185" s="258"/>
      <c r="D185" s="566"/>
      <c r="E185" s="524"/>
      <c r="F185" s="524"/>
      <c r="G185" s="508">
        <f t="shared" si="33"/>
        <v>0</v>
      </c>
      <c r="H185" s="566"/>
      <c r="I185" s="524"/>
      <c r="J185" s="508">
        <f t="shared" si="34"/>
        <v>0</v>
      </c>
      <c r="K185" s="712"/>
      <c r="L185" s="111">
        <f t="shared" si="35"/>
        <v>0</v>
      </c>
      <c r="M185" s="526"/>
    </row>
    <row r="186" spans="1:13" s="259" customFormat="1" ht="27.75" customHeight="1">
      <c r="A186" s="816" t="s">
        <v>3</v>
      </c>
      <c r="B186" s="816"/>
      <c r="C186" s="571"/>
      <c r="D186" s="567"/>
      <c r="E186" s="567"/>
      <c r="F186" s="570"/>
      <c r="G186" s="527"/>
      <c r="H186" s="567"/>
      <c r="I186" s="567"/>
      <c r="J186" s="570"/>
      <c r="K186" s="570"/>
      <c r="L186" s="529">
        <f>L143</f>
        <v>95440</v>
      </c>
      <c r="M186" s="574"/>
    </row>
  </sheetData>
  <autoFilter ref="A8:WVT186"/>
  <sortState ref="A9:WVT47">
    <sortCondition ref="A9:A47"/>
  </sortState>
  <mergeCells count="14">
    <mergeCell ref="A6:L6"/>
    <mergeCell ref="A186:B186"/>
    <mergeCell ref="A1:C1"/>
    <mergeCell ref="A2:E2"/>
    <mergeCell ref="A3:B3"/>
    <mergeCell ref="C3:D3"/>
    <mergeCell ref="A5:L5"/>
    <mergeCell ref="K7:K8"/>
    <mergeCell ref="L7:L8"/>
    <mergeCell ref="M7:M8"/>
    <mergeCell ref="A7:A8"/>
    <mergeCell ref="B7:B8"/>
    <mergeCell ref="D7:G7"/>
    <mergeCell ref="H7:J7"/>
  </mergeCells>
  <pageMargins left="0.16" right="0.15" top="0.51" bottom="0.54" header="0.5" footer="0.5"/>
  <pageSetup scale="7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832" t="s">
        <v>10</v>
      </c>
      <c r="B2" s="832"/>
      <c r="C2" s="832"/>
      <c r="D2" s="832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833" t="s">
        <v>2224</v>
      </c>
      <c r="B5" s="833"/>
      <c r="C5" s="833"/>
      <c r="D5" s="833"/>
      <c r="E5" s="833"/>
      <c r="F5" s="833"/>
      <c r="G5" s="833"/>
      <c r="H5" s="833"/>
      <c r="I5" s="833"/>
      <c r="J5" s="689"/>
    </row>
    <row r="6" spans="1:10" ht="9" hidden="1" customHeight="1">
      <c r="A6" s="834"/>
      <c r="B6" s="834"/>
      <c r="C6" s="834"/>
      <c r="D6" s="834"/>
      <c r="E6" s="834"/>
      <c r="F6" s="834"/>
      <c r="G6" s="834"/>
      <c r="H6" s="834"/>
      <c r="I6" s="834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2187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2225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2225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2241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2225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2225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81" t="s">
        <v>3</v>
      </c>
      <c r="B34" s="781"/>
      <c r="C34" s="781"/>
      <c r="D34" s="781"/>
      <c r="E34" s="781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82">
        <f>I34</f>
        <v>89989582.400000006</v>
      </c>
      <c r="E36" s="782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2125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topLeftCell="A4" workbookViewId="0">
      <selection activeCell="D22" sqref="D22"/>
    </sheetView>
  </sheetViews>
  <sheetFormatPr defaultColWidth="19.7109375" defaultRowHeight="21.75" customHeight="1"/>
  <cols>
    <col min="1" max="1" width="19.7109375" style="738"/>
    <col min="2" max="3" width="19.7109375" style="737"/>
    <col min="4" max="4" width="13.85546875" style="740" customWidth="1"/>
    <col min="5" max="6" width="19.7109375" style="737"/>
    <col min="7" max="7" width="19.7109375" style="746"/>
    <col min="8" max="16384" width="19.7109375" style="737"/>
  </cols>
  <sheetData>
    <row r="1" spans="1:7" s="738" customFormat="1" ht="21.75" customHeight="1">
      <c r="A1" s="738" t="s">
        <v>2270</v>
      </c>
      <c r="B1" s="738" t="s">
        <v>2268</v>
      </c>
      <c r="C1" s="738" t="s">
        <v>2269</v>
      </c>
      <c r="D1" s="747"/>
      <c r="E1" s="738" t="s">
        <v>2273</v>
      </c>
      <c r="G1" s="747"/>
    </row>
    <row r="2" spans="1:7" ht="21.75" customHeight="1">
      <c r="A2" s="739">
        <v>42649</v>
      </c>
      <c r="B2" s="740">
        <v>1000000000</v>
      </c>
      <c r="C2" s="740"/>
      <c r="F2" s="746">
        <f>B2-C2</f>
        <v>1000000000</v>
      </c>
      <c r="G2" s="740"/>
    </row>
    <row r="3" spans="1:7" ht="21.75" customHeight="1">
      <c r="A3" s="739">
        <v>42717</v>
      </c>
      <c r="B3" s="740"/>
      <c r="C3" s="740">
        <v>500000000</v>
      </c>
      <c r="F3" s="746">
        <f>F2+B3-C3</f>
        <v>500000000</v>
      </c>
      <c r="G3" s="740"/>
    </row>
    <row r="4" spans="1:7" ht="21.75" customHeight="1">
      <c r="A4" s="739">
        <v>42740</v>
      </c>
      <c r="B4" s="740">
        <v>1000000000</v>
      </c>
      <c r="C4" s="740"/>
      <c r="F4" s="746">
        <f t="shared" ref="F4:F22" si="0">F3+B4-C4</f>
        <v>1500000000</v>
      </c>
      <c r="G4" s="740"/>
    </row>
    <row r="5" spans="1:7" ht="21.75" customHeight="1">
      <c r="A5" s="739">
        <v>42755</v>
      </c>
      <c r="B5" s="740"/>
      <c r="C5" s="740">
        <v>500000000</v>
      </c>
      <c r="D5" s="740">
        <v>19000000</v>
      </c>
      <c r="F5" s="746">
        <f t="shared" si="0"/>
        <v>1000000000</v>
      </c>
      <c r="G5" s="740"/>
    </row>
    <row r="6" spans="1:7" ht="21.75" customHeight="1">
      <c r="A6" s="739">
        <v>42758</v>
      </c>
      <c r="B6" s="740">
        <v>1000000000</v>
      </c>
      <c r="C6" s="740"/>
      <c r="F6" s="746">
        <f t="shared" si="0"/>
        <v>2000000000</v>
      </c>
      <c r="G6" s="740"/>
    </row>
    <row r="7" spans="1:7" ht="21.75" customHeight="1">
      <c r="A7" s="739">
        <v>42828</v>
      </c>
      <c r="B7" s="740">
        <v>700000000</v>
      </c>
      <c r="C7" s="740"/>
      <c r="F7" s="746">
        <f t="shared" si="0"/>
        <v>2700000000</v>
      </c>
      <c r="G7" s="740"/>
    </row>
    <row r="8" spans="1:7" ht="21.75" customHeight="1">
      <c r="A8" s="739">
        <v>42842</v>
      </c>
      <c r="B8" s="740"/>
      <c r="C8" s="740">
        <v>100000000</v>
      </c>
      <c r="F8" s="746">
        <f t="shared" si="0"/>
        <v>2600000000</v>
      </c>
      <c r="G8" s="740"/>
    </row>
    <row r="9" spans="1:7" ht="21.75" customHeight="1">
      <c r="A9" s="739">
        <v>42846</v>
      </c>
      <c r="B9" s="740"/>
      <c r="C9" s="740">
        <v>600000000</v>
      </c>
      <c r="D9" s="740">
        <v>40212000</v>
      </c>
      <c r="F9" s="746">
        <f t="shared" si="0"/>
        <v>2000000000</v>
      </c>
      <c r="G9" s="740"/>
    </row>
    <row r="10" spans="1:7" ht="21.75" customHeight="1">
      <c r="A10" s="739">
        <v>42851</v>
      </c>
      <c r="B10" s="740">
        <v>780000000</v>
      </c>
      <c r="C10" s="740"/>
      <c r="F10" s="746">
        <f t="shared" si="0"/>
        <v>2780000000</v>
      </c>
      <c r="G10" s="740"/>
    </row>
    <row r="11" spans="1:7" ht="21.75" customHeight="1">
      <c r="A11" s="739">
        <v>42853</v>
      </c>
      <c r="B11" s="740"/>
      <c r="C11" s="740">
        <v>780000000</v>
      </c>
      <c r="D11" s="740">
        <f>808267000-C11</f>
        <v>28267000</v>
      </c>
      <c r="F11" s="746">
        <f t="shared" si="0"/>
        <v>2000000000</v>
      </c>
      <c r="G11" s="740"/>
    </row>
    <row r="12" spans="1:7" ht="21.75" customHeight="1">
      <c r="A12" s="739">
        <v>42859</v>
      </c>
      <c r="B12" s="740">
        <v>500000000</v>
      </c>
      <c r="C12" s="740"/>
      <c r="F12" s="746">
        <f t="shared" si="0"/>
        <v>2500000000</v>
      </c>
      <c r="G12" s="740"/>
    </row>
    <row r="13" spans="1:7" ht="21.75" customHeight="1">
      <c r="A13" s="739">
        <v>42863</v>
      </c>
      <c r="B13" s="740"/>
      <c r="C13" s="740">
        <v>500000000</v>
      </c>
      <c r="D13" s="740">
        <v>3000000</v>
      </c>
      <c r="F13" s="746">
        <f t="shared" si="0"/>
        <v>2000000000</v>
      </c>
      <c r="G13" s="740"/>
    </row>
    <row r="14" spans="1:7" ht="21.75" customHeight="1">
      <c r="A14" s="739">
        <v>42876</v>
      </c>
      <c r="B14" s="740">
        <v>524483000</v>
      </c>
      <c r="C14" s="740">
        <v>524483000</v>
      </c>
      <c r="E14" s="737" t="s">
        <v>2271</v>
      </c>
      <c r="F14" s="746">
        <f t="shared" si="0"/>
        <v>2000000000</v>
      </c>
      <c r="G14" s="740"/>
    </row>
    <row r="15" spans="1:7" ht="21.75" customHeight="1">
      <c r="A15" s="739">
        <v>42879</v>
      </c>
      <c r="B15" s="740"/>
      <c r="C15" s="740">
        <v>1000000000</v>
      </c>
      <c r="D15" s="740">
        <v>20000000</v>
      </c>
      <c r="F15" s="746">
        <f t="shared" si="0"/>
        <v>1000000000</v>
      </c>
      <c r="G15" s="740"/>
    </row>
    <row r="16" spans="1:7" ht="21.75" customHeight="1">
      <c r="A16" s="739">
        <v>42882</v>
      </c>
      <c r="B16" s="740">
        <v>250000000</v>
      </c>
      <c r="C16" s="740"/>
      <c r="F16" s="746">
        <f t="shared" si="0"/>
        <v>1250000000</v>
      </c>
      <c r="G16" s="740"/>
    </row>
    <row r="17" spans="1:7" ht="21.75" customHeight="1">
      <c r="A17" s="739">
        <v>42900</v>
      </c>
      <c r="B17" s="740"/>
      <c r="C17" s="740">
        <v>800000000</v>
      </c>
      <c r="D17" s="740">
        <f>841278000-C17</f>
        <v>41278000</v>
      </c>
      <c r="F17" s="746">
        <f t="shared" si="0"/>
        <v>450000000</v>
      </c>
      <c r="G17" s="740"/>
    </row>
    <row r="18" spans="1:7" ht="21.75" customHeight="1">
      <c r="A18" s="739">
        <v>42903</v>
      </c>
      <c r="B18" s="740">
        <v>500000000</v>
      </c>
      <c r="C18" s="740"/>
      <c r="F18" s="746">
        <f t="shared" si="0"/>
        <v>950000000</v>
      </c>
      <c r="G18" s="740"/>
    </row>
    <row r="19" spans="1:7" ht="21.75" customHeight="1">
      <c r="A19" s="739">
        <v>42914</v>
      </c>
      <c r="B19" s="740"/>
      <c r="C19" s="740">
        <v>700000000</v>
      </c>
      <c r="D19" s="740">
        <v>30241000</v>
      </c>
      <c r="F19" s="746">
        <f t="shared" si="0"/>
        <v>250000000</v>
      </c>
      <c r="G19" s="740"/>
    </row>
    <row r="20" spans="1:7" ht="21.75" customHeight="1">
      <c r="A20" s="739">
        <v>42957</v>
      </c>
      <c r="B20" s="740">
        <v>800000000</v>
      </c>
      <c r="C20" s="740"/>
      <c r="D20" s="740">
        <v>60000000</v>
      </c>
      <c r="E20" s="737" t="s">
        <v>2284</v>
      </c>
      <c r="F20" s="746">
        <f t="shared" si="0"/>
        <v>1050000000</v>
      </c>
      <c r="G20" s="740"/>
    </row>
    <row r="21" spans="1:7" ht="21.75" customHeight="1">
      <c r="A21" s="739">
        <v>43011</v>
      </c>
      <c r="B21" s="740"/>
      <c r="C21" s="740">
        <v>800000000</v>
      </c>
      <c r="D21" s="740">
        <v>20000000</v>
      </c>
      <c r="E21" s="737" t="s">
        <v>2285</v>
      </c>
      <c r="F21" s="746">
        <f t="shared" si="0"/>
        <v>250000000</v>
      </c>
      <c r="G21" s="740"/>
    </row>
    <row r="22" spans="1:7" ht="21.75" customHeight="1">
      <c r="A22" s="739">
        <v>43041</v>
      </c>
      <c r="B22" s="740">
        <v>600000000</v>
      </c>
      <c r="C22" s="740"/>
      <c r="E22" s="737" t="s">
        <v>2286</v>
      </c>
      <c r="F22" s="746">
        <f t="shared" si="0"/>
        <v>850000000</v>
      </c>
      <c r="G22" s="740"/>
    </row>
    <row r="23" spans="1:7" s="743" customFormat="1" ht="21.75" customHeight="1">
      <c r="A23" s="741" t="s">
        <v>2272</v>
      </c>
      <c r="B23" s="742">
        <f>SUM(B2:B22)</f>
        <v>7654483000</v>
      </c>
      <c r="C23" s="742">
        <f>SUM(C2:C22)</f>
        <v>6804483000</v>
      </c>
      <c r="D23" s="748"/>
      <c r="E23" s="742">
        <f>B23-C23</f>
        <v>850000000</v>
      </c>
      <c r="G23" s="74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HONG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Sheet1</vt:lpstr>
      <vt:lpstr>'AN PHÚ'!Print_Area</vt:lpstr>
      <vt:lpstr>HONG!Print_Area</vt:lpstr>
      <vt:lpstr>'TONG HOP'!Print_Area</vt:lpstr>
      <vt:lpstr>'Trung - Tokai'!Print_Area</vt:lpstr>
      <vt:lpstr>'MINH - Mr.Fish'!Print_Titles</vt:lpstr>
      <vt:lpstr>PHÁT!Print_Titles</vt:lpstr>
      <vt:lpstr>'Tam-Ochoen'!Print_Titles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</cp:lastModifiedBy>
  <cp:lastPrinted>2018-01-30T09:00:14Z</cp:lastPrinted>
  <dcterms:created xsi:type="dcterms:W3CDTF">1996-10-14T23:33:28Z</dcterms:created>
  <dcterms:modified xsi:type="dcterms:W3CDTF">2018-05-14T08:35:25Z</dcterms:modified>
</cp:coreProperties>
</file>