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35" windowWidth="14820" windowHeight="7785" tabRatio="894"/>
  </bookViews>
  <sheets>
    <sheet name="331" sheetId="12" r:id="rId1"/>
    <sheet name="131" sheetId="62" r:id="rId2"/>
    <sheet name="NXT" sheetId="55" r:id="rId3"/>
  </sheets>
  <definedNames>
    <definedName name="_C111">#REF!</definedName>
    <definedName name="_C112">#REF!</definedName>
    <definedName name="_xlnm._FilterDatabase" localSheetId="1" hidden="1">'131'!$A$1:$N$32</definedName>
    <definedName name="_xlnm._FilterDatabase" localSheetId="0" hidden="1">'331'!$A$3:$I$79</definedName>
    <definedName name="_xlnm._FilterDatabase" localSheetId="2" hidden="1">NXT!$A$72:$L$116</definedName>
    <definedName name="_N111">#REF!</definedName>
    <definedName name="_N112">#REF!</definedName>
    <definedName name="_TH">#REF!</definedName>
    <definedName name="Bột_ngọt" localSheetId="2">NXT!$C$11:$C$110</definedName>
    <definedName name="Dong">IF(Loai="x",ROW(Loai)-1,"")</definedName>
    <definedName name="Dong1">IF(!Loai1="x",ROW(Loai1)-1,"")</definedName>
    <definedName name="Dong10">IF(!Loai7="x",ROW(Loai7)-1,"")</definedName>
    <definedName name="Dong11">IF(!Loai8="x",ROW(Loai8)-1,"")</definedName>
    <definedName name="Dong12">IF(!Loai9="x",ROW(Loai9)-1,"")</definedName>
    <definedName name="Dong13">IF(!Loai10="x",ROW(Loai10)-1,"")</definedName>
    <definedName name="Dong14">IF(!Loai11="x",ROW(Loai11)-1,"")</definedName>
    <definedName name="Dong2">IF(!Loai2="x",ROW(Loai2)-1,"")</definedName>
    <definedName name="Dong3">IF(!Loai3="x",ROW(Loai3)-1,"")</definedName>
    <definedName name="Dong4">IF(!Loai4="x",ROW(Loai4)-1,"")</definedName>
    <definedName name="Dong5">IF(!Loai5="x",ROW(Loai5)-1,"")</definedName>
    <definedName name="Dong6">IF(!Loai6="1",ROW(Loai6)-1,"")</definedName>
    <definedName name="Dong7">IF(!Loai6="2",ROW(Loai6)-1,"")</definedName>
    <definedName name="Dong8">IF(!Loai6="3",ROW(Loai6)-1,"")</definedName>
    <definedName name="Dong9">IF(!Loai6="4",ROW(Loai6)-1,"")</definedName>
    <definedName name="DS_131">'131'!$B$5:$B$27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KH">'331'!$B$4:$B$78</definedName>
    <definedName name="DSKU">#REF!</definedName>
    <definedName name="DSNL">NXT!#REF!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DSTK">#REF!</definedName>
    <definedName name="DSTS1">#REF!</definedName>
    <definedName name="DSTS2">#REF!</definedName>
    <definedName name="KH">#REF!</definedName>
    <definedName name="KHC">#REF!</definedName>
    <definedName name="KHN">#REF!</definedName>
    <definedName name="Loai">OFFSET(#REF!,,,COUNTA(#REF!))</definedName>
    <definedName name="Loai1">OFFSET(#REF!,,,COUNTA(#REF!))</definedName>
    <definedName name="Loai10">OFFSET(#REF!,,,COUNTA(#REF!))</definedName>
    <definedName name="Loai11">OFFSET(#REF!,,,COUNTA(#REF!))</definedName>
    <definedName name="Loai2">OFFSET(#REF!,,,COUNTA(#REF!))</definedName>
    <definedName name="Loai3">OFFSET(#REF!,,,COUNTA(#REF!))</definedName>
    <definedName name="Loai4">OFFSET(#REF!,,,COUNTA(#REF!))</definedName>
    <definedName name="Loai5">OFFSET(#REF!,,,COUNTA(#REF!))</definedName>
    <definedName name="Loai6">OFFSET(#REF!,,,COUNTA(#REF!))</definedName>
    <definedName name="Loai7">OFFSET(#REF!,,,COUNTA(#REF!))</definedName>
    <definedName name="Loai8">OFFSET(#REF!,,,COUNTA(#REF!))</definedName>
    <definedName name="Loai9">OFFSET(#REF!,,,COUNTA(#REF!))</definedName>
    <definedName name="MH">#REF!</definedName>
    <definedName name="NXT">NXT!$A$11:$A$430</definedName>
    <definedName name="_xlnm.Print_Area" localSheetId="0">'331'!$A$1:$H$79</definedName>
    <definedName name="_xlnm.Print_Area" localSheetId="2">NXT!$B$6:$L$115</definedName>
    <definedName name="_xlnm.Print_Titles" localSheetId="0">'331'!$2:$3</definedName>
    <definedName name="_xlnm.Print_Titles" localSheetId="2">NXT!$7:$10</definedName>
    <definedName name="SL">#REF!</definedName>
    <definedName name="TH">#REF!</definedName>
    <definedName name="TM">#REF!</definedName>
  </definedNames>
  <calcPr calcId="124519"/>
</workbook>
</file>

<file path=xl/calcChain.xml><?xml version="1.0" encoding="utf-8"?>
<calcChain xmlns="http://schemas.openxmlformats.org/spreadsheetml/2006/main">
  <c r="A6" i="12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I55" l="1"/>
  <c r="I69"/>
  <c r="I68"/>
  <c r="I52"/>
  <c r="I42"/>
  <c r="I75"/>
  <c r="I43"/>
  <c r="I66"/>
  <c r="I62"/>
  <c r="I67"/>
  <c r="I51"/>
  <c r="I41"/>
  <c r="D79" l="1"/>
  <c r="C79"/>
  <c r="K69" i="55" l="1"/>
  <c r="K70"/>
  <c r="K71"/>
  <c r="K109"/>
  <c r="B75" l="1"/>
  <c r="B76" s="1"/>
  <c r="B77" s="1"/>
  <c r="B78" s="1"/>
  <c r="B79" s="1"/>
  <c r="B80" s="1"/>
  <c r="B81" s="1"/>
  <c r="B82" s="1"/>
  <c r="B83" s="1"/>
  <c r="B84" s="1"/>
  <c r="B85" s="1"/>
  <c r="B86" s="1"/>
  <c r="B87" s="1"/>
  <c r="B88" l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A84"/>
  <c r="F111"/>
  <c r="E111"/>
  <c r="A110"/>
  <c r="A111"/>
  <c r="F73"/>
  <c r="E73"/>
  <c r="A72"/>
  <c r="A73"/>
  <c r="A106" l="1"/>
  <c r="B107"/>
  <c r="B108" s="1"/>
  <c r="A105"/>
  <c r="F49"/>
  <c r="E49"/>
  <c r="D32" i="62"/>
  <c r="E32"/>
  <c r="F32"/>
  <c r="C32"/>
  <c r="A27"/>
  <c r="A28"/>
  <c r="A29"/>
  <c r="A30"/>
  <c r="A31"/>
  <c r="A108" i="55" l="1"/>
  <c r="B109"/>
  <c r="A109" s="1"/>
  <c r="A107"/>
  <c r="A101" l="1"/>
  <c r="A74" l="1"/>
  <c r="A75" l="1"/>
  <c r="A76" l="1"/>
  <c r="A77" l="1"/>
  <c r="A78" l="1"/>
  <c r="A79" l="1"/>
  <c r="A80" l="1"/>
  <c r="A81" l="1"/>
  <c r="A82" l="1"/>
  <c r="A83" l="1"/>
  <c r="A85" l="1"/>
  <c r="A86" l="1"/>
  <c r="A87" l="1"/>
  <c r="A88" l="1"/>
  <c r="A89" l="1"/>
  <c r="A90" l="1"/>
  <c r="A91" l="1"/>
  <c r="A92" l="1"/>
  <c r="A93" l="1"/>
  <c r="A94" l="1"/>
  <c r="A95" l="1"/>
  <c r="A96" l="1"/>
  <c r="A97" l="1"/>
  <c r="A26" i="62"/>
  <c r="A104" i="55" l="1"/>
  <c r="A98"/>
  <c r="A99" l="1"/>
  <c r="A100" l="1"/>
  <c r="A102" l="1"/>
  <c r="A103" l="1"/>
  <c r="A25" i="62" l="1"/>
  <c r="A24"/>
  <c r="A23" l="1"/>
  <c r="A11" l="1"/>
  <c r="A13"/>
  <c r="A14"/>
  <c r="A15"/>
  <c r="A5"/>
  <c r="A16"/>
  <c r="A17"/>
  <c r="A6"/>
  <c r="A8"/>
  <c r="A7"/>
  <c r="A18"/>
  <c r="A9"/>
  <c r="A19"/>
  <c r="A20"/>
  <c r="A21"/>
  <c r="A22"/>
  <c r="B47" i="55" l="1"/>
  <c r="A47" s="1"/>
  <c r="B43"/>
  <c r="A43" s="1"/>
  <c r="B46"/>
  <c r="A46" s="1"/>
  <c r="D34" i="62" l="1"/>
  <c r="B45" i="55" l="1"/>
  <c r="A45" s="1"/>
  <c r="K28" i="62" l="1"/>
  <c r="M29"/>
  <c r="M28"/>
  <c r="K29"/>
  <c r="K27"/>
  <c r="M27"/>
  <c r="K26"/>
  <c r="M26"/>
  <c r="K25"/>
  <c r="M25"/>
  <c r="M24"/>
  <c r="K24"/>
  <c r="M23"/>
  <c r="K23"/>
  <c r="K22"/>
  <c r="M22"/>
  <c r="K21"/>
  <c r="M21"/>
  <c r="M20"/>
  <c r="K20"/>
  <c r="K19"/>
  <c r="M19"/>
  <c r="M9"/>
  <c r="K9"/>
  <c r="K18"/>
  <c r="M18"/>
  <c r="A49" i="55" l="1"/>
  <c r="B12"/>
  <c r="A12" s="1"/>
  <c r="B13"/>
  <c r="A13" s="1"/>
  <c r="B14"/>
  <c r="A14" s="1"/>
  <c r="B15"/>
  <c r="A15" s="1"/>
  <c r="B16"/>
  <c r="A16" s="1"/>
  <c r="B17"/>
  <c r="A17" s="1"/>
  <c r="B18"/>
  <c r="A18" s="1"/>
  <c r="B19"/>
  <c r="A19" s="1"/>
  <c r="B20"/>
  <c r="A20" s="1"/>
  <c r="B21"/>
  <c r="A21" s="1"/>
  <c r="B22"/>
  <c r="A22" s="1"/>
  <c r="B23"/>
  <c r="A23" s="1"/>
  <c r="B24"/>
  <c r="A24" s="1"/>
  <c r="I49" i="12" l="1"/>
  <c r="I64"/>
  <c r="I48" l="1"/>
  <c r="I54"/>
  <c r="I56"/>
  <c r="I58"/>
  <c r="I63"/>
  <c r="I59"/>
  <c r="I73"/>
  <c r="I74"/>
  <c r="I76"/>
  <c r="I77"/>
  <c r="I46"/>
  <c r="I47"/>
  <c r="B36" i="55" l="1"/>
  <c r="A36" s="1"/>
  <c r="B31"/>
  <c r="A31" s="1"/>
  <c r="B30"/>
  <c r="A30" s="1"/>
  <c r="B42" l="1"/>
  <c r="A42" s="1"/>
  <c r="B44"/>
  <c r="A44" s="1"/>
  <c r="B40"/>
  <c r="A40" s="1"/>
  <c r="B41"/>
  <c r="A41" s="1"/>
  <c r="B38"/>
  <c r="A38" s="1"/>
  <c r="B37"/>
  <c r="A37" s="1"/>
  <c r="B35"/>
  <c r="A35" s="1"/>
  <c r="B28" l="1"/>
  <c r="A28" s="1"/>
  <c r="B29"/>
  <c r="A29" s="1"/>
  <c r="B32"/>
  <c r="A32" s="1"/>
  <c r="B33"/>
  <c r="A33" s="1"/>
  <c r="B34"/>
  <c r="A34" s="1"/>
  <c r="B39"/>
  <c r="A39" s="1"/>
  <c r="A10" i="62" l="1"/>
  <c r="A12"/>
  <c r="K7" l="1"/>
  <c r="M7"/>
  <c r="K8"/>
  <c r="M8"/>
  <c r="K6"/>
  <c r="M6"/>
  <c r="K17"/>
  <c r="M17"/>
  <c r="K5"/>
  <c r="M16"/>
  <c r="K16"/>
  <c r="M5"/>
  <c r="M15"/>
  <c r="M14"/>
  <c r="K15"/>
  <c r="K14"/>
  <c r="A5" i="12" l="1"/>
  <c r="A4"/>
  <c r="B25" i="55" l="1"/>
  <c r="A25" s="1"/>
  <c r="B26"/>
  <c r="A26" s="1"/>
  <c r="B27"/>
  <c r="A27" s="1"/>
  <c r="B11"/>
  <c r="A11" s="1"/>
  <c r="B50" l="1"/>
  <c r="A50" s="1"/>
  <c r="I32" i="62" l="1"/>
  <c r="G32"/>
  <c r="M12"/>
  <c r="K12"/>
  <c r="M13"/>
  <c r="K13"/>
  <c r="M11"/>
  <c r="K11"/>
  <c r="B51" i="55"/>
  <c r="A51" s="1"/>
  <c r="M10" i="62"/>
  <c r="K10"/>
  <c r="K32" l="1"/>
  <c r="M32"/>
  <c r="B52" i="55"/>
  <c r="A52" s="1"/>
  <c r="B53" l="1"/>
  <c r="A53" s="1"/>
  <c r="B54" l="1"/>
  <c r="B55" l="1"/>
  <c r="A54"/>
  <c r="B56" l="1"/>
  <c r="A55"/>
  <c r="B57" l="1"/>
  <c r="A56"/>
  <c r="B58" l="1"/>
  <c r="A57"/>
  <c r="B59" l="1"/>
  <c r="A58"/>
  <c r="B60" l="1"/>
  <c r="A59"/>
  <c r="A60" l="1"/>
  <c r="B61"/>
  <c r="A61" l="1"/>
  <c r="B62"/>
  <c r="A62" l="1"/>
  <c r="B63"/>
  <c r="A63" l="1"/>
  <c r="B64"/>
  <c r="B65" l="1"/>
  <c r="A64"/>
  <c r="B66" l="1"/>
  <c r="A65"/>
  <c r="B67" l="1"/>
  <c r="A66"/>
  <c r="A67" l="1"/>
  <c r="B68"/>
  <c r="A68" l="1"/>
  <c r="B69"/>
  <c r="A69" l="1"/>
  <c r="B70"/>
  <c r="A70" l="1"/>
  <c r="B71"/>
  <c r="A71" s="1"/>
  <c r="K94" l="1"/>
  <c r="K59"/>
  <c r="K21"/>
  <c r="K35"/>
  <c r="K30"/>
  <c r="K37"/>
  <c r="K101"/>
  <c r="K52"/>
  <c r="K76"/>
  <c r="K80"/>
  <c r="K25"/>
  <c r="K18"/>
  <c r="K31"/>
  <c r="K43"/>
  <c r="K20"/>
  <c r="K93"/>
  <c r="K17"/>
  <c r="K90"/>
  <c r="K78" l="1"/>
  <c r="K34"/>
  <c r="K100"/>
  <c r="H43" i="12"/>
  <c r="H41"/>
  <c r="H62"/>
  <c r="G67"/>
  <c r="K27" i="55"/>
  <c r="K26"/>
  <c r="K104"/>
  <c r="K87"/>
  <c r="K53"/>
  <c r="K14"/>
  <c r="K63"/>
  <c r="K86"/>
  <c r="K47"/>
  <c r="K108"/>
  <c r="K58"/>
  <c r="K91"/>
  <c r="K22"/>
  <c r="K64"/>
  <c r="K103"/>
  <c r="K41"/>
  <c r="K55"/>
  <c r="K40"/>
  <c r="K66"/>
  <c r="K54"/>
  <c r="K96"/>
  <c r="K44"/>
  <c r="K82"/>
  <c r="K83"/>
  <c r="K107"/>
  <c r="K36"/>
  <c r="K29"/>
  <c r="K19"/>
  <c r="K85"/>
  <c r="K15"/>
  <c r="K89"/>
  <c r="K77"/>
  <c r="K99"/>
  <c r="K84"/>
  <c r="K33"/>
  <c r="K56"/>
  <c r="K12"/>
  <c r="K60"/>
  <c r="K92"/>
  <c r="K61"/>
  <c r="K38"/>
  <c r="K57"/>
  <c r="K68"/>
  <c r="K67"/>
  <c r="K46"/>
  <c r="K28"/>
  <c r="G111"/>
  <c r="K74"/>
  <c r="K51"/>
  <c r="K95"/>
  <c r="I111"/>
  <c r="K62"/>
  <c r="G73"/>
  <c r="K50"/>
  <c r="K45"/>
  <c r="L51"/>
  <c r="L101"/>
  <c r="L64"/>
  <c r="L52"/>
  <c r="L39"/>
  <c r="L24"/>
  <c r="L47"/>
  <c r="L84"/>
  <c r="L36"/>
  <c r="L37"/>
  <c r="L42"/>
  <c r="L94"/>
  <c r="L46"/>
  <c r="L27"/>
  <c r="H10" i="12"/>
  <c r="L56" i="55"/>
  <c r="L77"/>
  <c r="L18"/>
  <c r="L20"/>
  <c r="L33"/>
  <c r="L80"/>
  <c r="L87"/>
  <c r="L22"/>
  <c r="L43"/>
  <c r="N11" i="62"/>
  <c r="L16" i="55"/>
  <c r="G15" i="12"/>
  <c r="L19" i="55"/>
  <c r="L21"/>
  <c r="H11" i="12"/>
  <c r="L62" i="55"/>
  <c r="L102"/>
  <c r="L12"/>
  <c r="L30"/>
  <c r="L96"/>
  <c r="L35"/>
  <c r="N15" i="62"/>
  <c r="L99" i="55"/>
  <c r="H38" i="12"/>
  <c r="L58" i="55"/>
  <c r="G16" i="12"/>
  <c r="H29"/>
  <c r="G56"/>
  <c r="L15" i="55"/>
  <c r="L44"/>
  <c r="N6" i="62"/>
  <c r="H26" i="12"/>
  <c r="G19"/>
  <c r="L78" i="55"/>
  <c r="H8" i="12"/>
  <c r="N28" i="62"/>
  <c r="L54" i="55"/>
  <c r="G50" i="12"/>
  <c r="L75" i="55"/>
  <c r="H77" i="12"/>
  <c r="H32"/>
  <c r="N10" i="62"/>
  <c r="H37" i="12"/>
  <c r="G23"/>
  <c r="L85" i="55"/>
  <c r="L14"/>
  <c r="L17"/>
  <c r="L12" i="62"/>
  <c r="G28" i="12"/>
  <c r="L13" i="55"/>
  <c r="H33" i="12"/>
  <c r="L76" i="55"/>
  <c r="L18" i="62"/>
  <c r="L14"/>
  <c r="L23" i="55"/>
  <c r="J49"/>
  <c r="H58" i="12"/>
  <c r="L45" i="55"/>
  <c r="L83"/>
  <c r="H6" i="12"/>
  <c r="N8" i="62"/>
  <c r="L91" i="55"/>
  <c r="H22" i="12"/>
  <c r="L100" i="55"/>
  <c r="L93"/>
  <c r="L90"/>
  <c r="G72" i="12"/>
  <c r="N22" i="62"/>
  <c r="G20" i="12"/>
  <c r="L26" i="55"/>
  <c r="H60" i="12"/>
  <c r="G61"/>
  <c r="L86" i="55"/>
  <c r="G73" i="12"/>
  <c r="G57"/>
  <c r="L68" i="55"/>
  <c r="L95"/>
  <c r="H53" i="12"/>
  <c r="N19" i="62"/>
  <c r="G76" i="12"/>
  <c r="L88" i="55"/>
  <c r="L106"/>
  <c r="L24" i="62"/>
  <c r="N25"/>
  <c r="L27"/>
  <c r="L32" i="55"/>
  <c r="H46" i="12"/>
  <c r="G74"/>
  <c r="L79" i="55"/>
  <c r="L89"/>
  <c r="L105"/>
  <c r="L98"/>
  <c r="L40"/>
  <c r="G34" i="12"/>
  <c r="L25" i="55"/>
  <c r="K13"/>
  <c r="G49"/>
  <c r="K11"/>
  <c r="K24"/>
  <c r="K65"/>
  <c r="K97"/>
  <c r="K39"/>
  <c r="K81"/>
  <c r="I73"/>
  <c r="K102"/>
  <c r="K106"/>
  <c r="K79"/>
  <c r="K75"/>
  <c r="K105"/>
  <c r="K88"/>
  <c r="K16"/>
  <c r="K23"/>
  <c r="I49"/>
  <c r="K42"/>
  <c r="K32"/>
  <c r="K98"/>
  <c r="N9" i="62" l="1"/>
  <c r="N29"/>
  <c r="L17"/>
  <c r="H70" i="12"/>
  <c r="H75"/>
  <c r="H55"/>
  <c r="H66"/>
  <c r="H51"/>
  <c r="L7" i="62"/>
  <c r="G52" i="12"/>
  <c r="G42"/>
  <c r="G9"/>
  <c r="L81" i="55"/>
  <c r="L107"/>
  <c r="L82"/>
  <c r="L57"/>
  <c r="H68" i="12"/>
  <c r="G25"/>
  <c r="L41" i="55"/>
  <c r="L28"/>
  <c r="G41" i="12"/>
  <c r="G51"/>
  <c r="G62"/>
  <c r="G66"/>
  <c r="H67"/>
  <c r="G43"/>
  <c r="G69"/>
  <c r="G68"/>
  <c r="G75"/>
  <c r="H69"/>
  <c r="H52"/>
  <c r="H42"/>
  <c r="G55"/>
  <c r="L70" i="55"/>
  <c r="L69"/>
  <c r="L71"/>
  <c r="H59" i="12"/>
  <c r="H13"/>
  <c r="E79"/>
  <c r="F79"/>
  <c r="G54"/>
  <c r="H18"/>
  <c r="H71"/>
  <c r="L66" i="55"/>
  <c r="L53"/>
  <c r="L67"/>
  <c r="L63"/>
  <c r="L65"/>
  <c r="L59"/>
  <c r="L55"/>
  <c r="J73"/>
  <c r="G65" i="12"/>
  <c r="G49"/>
  <c r="G40"/>
  <c r="G30"/>
  <c r="N23" i="62"/>
  <c r="H21" i="12"/>
  <c r="H63"/>
  <c r="H36"/>
  <c r="G44"/>
  <c r="H35"/>
  <c r="L13" i="62"/>
  <c r="L26"/>
  <c r="L16"/>
  <c r="L34" i="55"/>
  <c r="L29"/>
  <c r="L38"/>
  <c r="L109"/>
  <c r="L61"/>
  <c r="L60"/>
  <c r="H27" i="12"/>
  <c r="L103" i="55"/>
  <c r="J111"/>
  <c r="L104"/>
  <c r="L97"/>
  <c r="G14" i="12"/>
  <c r="L21" i="62"/>
  <c r="L31" i="55"/>
  <c r="L108"/>
  <c r="L92"/>
  <c r="H7" i="12"/>
  <c r="H24"/>
  <c r="H64"/>
  <c r="G12"/>
  <c r="G17"/>
  <c r="G48"/>
  <c r="G31"/>
  <c r="G47"/>
  <c r="H5"/>
  <c r="L20" i="62"/>
  <c r="G45" i="12"/>
  <c r="G39"/>
  <c r="G71"/>
  <c r="G4"/>
  <c r="H25"/>
  <c r="G70"/>
  <c r="L9" i="62"/>
  <c r="L29"/>
  <c r="H14" i="12"/>
  <c r="N12" i="62"/>
  <c r="N17"/>
  <c r="N24"/>
  <c r="L15"/>
  <c r="H28" i="12"/>
  <c r="H23"/>
  <c r="G33"/>
  <c r="G38"/>
  <c r="H50"/>
  <c r="G6"/>
  <c r="H76"/>
  <c r="G11"/>
  <c r="L6" i="62"/>
  <c r="G37" i="12"/>
  <c r="H49"/>
  <c r="L23" i="62"/>
  <c r="H40" i="12"/>
  <c r="G46"/>
  <c r="G63"/>
  <c r="H74"/>
  <c r="H73"/>
  <c r="H61"/>
  <c r="G26"/>
  <c r="H57"/>
  <c r="G35"/>
  <c r="L11" i="62"/>
  <c r="G53" i="12"/>
  <c r="H34"/>
  <c r="H32" i="62"/>
  <c r="H34" s="1"/>
  <c r="L5"/>
  <c r="H49" i="55"/>
  <c r="L11"/>
  <c r="N26" i="62"/>
  <c r="G59" i="12"/>
  <c r="H39"/>
  <c r="H54"/>
  <c r="G18"/>
  <c r="G77"/>
  <c r="G60"/>
  <c r="N14" i="62"/>
  <c r="L10"/>
  <c r="G13" i="12"/>
  <c r="G29"/>
  <c r="N7" i="62"/>
  <c r="N18"/>
  <c r="H56" i="12"/>
  <c r="H19"/>
  <c r="N27" i="62"/>
  <c r="H15" i="12"/>
  <c r="G10"/>
  <c r="L28" i="62"/>
  <c r="G22" i="12"/>
  <c r="G32"/>
  <c r="K111" i="55"/>
  <c r="H73"/>
  <c r="L50"/>
  <c r="J32" i="62"/>
  <c r="J34" s="1"/>
  <c r="N5"/>
  <c r="K49" i="55"/>
  <c r="H111"/>
  <c r="L74"/>
  <c r="H4" i="12"/>
  <c r="G64"/>
  <c r="G27"/>
  <c r="H12"/>
  <c r="H17"/>
  <c r="L22" i="62"/>
  <c r="G58" i="12"/>
  <c r="H48"/>
  <c r="G5"/>
  <c r="H47"/>
  <c r="G24"/>
  <c r="H65"/>
  <c r="H45"/>
  <c r="H31"/>
  <c r="N21" i="62"/>
  <c r="N20"/>
  <c r="G7" i="12"/>
  <c r="H9"/>
  <c r="H30"/>
  <c r="N13" i="62"/>
  <c r="G8" i="12"/>
  <c r="H72"/>
  <c r="H44"/>
  <c r="N16" i="62"/>
  <c r="L8"/>
  <c r="H16" i="12"/>
  <c r="G36"/>
  <c r="G21"/>
  <c r="L25" i="62"/>
  <c r="L19"/>
  <c r="H20" i="12"/>
  <c r="K73" i="55"/>
  <c r="H79" i="12" l="1"/>
  <c r="G79"/>
  <c r="I7"/>
  <c r="L73" i="55"/>
  <c r="I15" i="12"/>
  <c r="I32"/>
  <c r="I25"/>
  <c r="I38"/>
  <c r="I39"/>
  <c r="I18"/>
  <c r="L111" i="55"/>
  <c r="L49"/>
  <c r="L32" i="62"/>
  <c r="N32"/>
  <c r="I17" i="12" l="1"/>
  <c r="I40"/>
  <c r="I29"/>
  <c r="I4"/>
  <c r="I16"/>
  <c r="I34"/>
  <c r="I23"/>
  <c r="I35"/>
  <c r="I14"/>
  <c r="I8"/>
  <c r="I22"/>
  <c r="I31"/>
  <c r="I33"/>
  <c r="I36"/>
  <c r="I6"/>
  <c r="I13"/>
  <c r="I28"/>
  <c r="I21"/>
  <c r="N34" i="62"/>
</calcChain>
</file>

<file path=xl/sharedStrings.xml><?xml version="1.0" encoding="utf-8"?>
<sst xmlns="http://schemas.openxmlformats.org/spreadsheetml/2006/main" count="363" uniqueCount="238">
  <si>
    <t>A</t>
  </si>
  <si>
    <t>B</t>
  </si>
  <si>
    <t>Người ghi sổ</t>
  </si>
  <si>
    <t>Kế toán trưởng</t>
  </si>
  <si>
    <t>(Ký, họ tên)</t>
  </si>
  <si>
    <t>STT</t>
  </si>
  <si>
    <t>ĐƠN VỊ</t>
  </si>
  <si>
    <t>ĐẦU KỲ</t>
  </si>
  <si>
    <t>PHÁT SINH</t>
  </si>
  <si>
    <t>TỔNG CỘNG</t>
  </si>
  <si>
    <t>SỐ DƯ CUỐI KỲ</t>
  </si>
  <si>
    <t>NỢ</t>
  </si>
  <si>
    <t>CÓ</t>
  </si>
  <si>
    <t>VNĐ</t>
  </si>
  <si>
    <t>Giám đốc</t>
  </si>
  <si>
    <t>(Ký, họ tên, đóng dấu)</t>
  </si>
  <si>
    <t>Số tiền</t>
  </si>
  <si>
    <t>USD</t>
  </si>
  <si>
    <t>Đơn vị: Công Ty TNHH Hải Sản An Lạc</t>
  </si>
  <si>
    <t>Mẫu số S11-DN</t>
  </si>
  <si>
    <t>Địa chỉ: Lô A14, Đường 4A, KCN Hải Sơn, H. Đức Hoà, T. Long An</t>
  </si>
  <si>
    <t xml:space="preserve">(Ban hành theo Thông tư số 200/2014/TT-BTC </t>
  </si>
  <si>
    <t xml:space="preserve"> Ngày 22/12/2014 của Bộ Tài chính)</t>
  </si>
  <si>
    <t>BẢNG TỔNG HỢP CHI TIẾT 
VẬT LIỆU, DỤNG CỤ, SẢN PHẨM,HÀNG HOÁ</t>
  </si>
  <si>
    <t>Tài khoản: 152</t>
  </si>
  <si>
    <t>Tên, quy cách vật liệu, dụng cụ, sản phẩm hàng hóa</t>
  </si>
  <si>
    <t>Đơn vị tính</t>
  </si>
  <si>
    <t>Tồn đầu kỳ</t>
  </si>
  <si>
    <t>Nhập trong kỳ</t>
  </si>
  <si>
    <t>Xuất trong kỳ</t>
  </si>
  <si>
    <t>Tồn cuối kỳ</t>
  </si>
  <si>
    <t>SL</t>
  </si>
  <si>
    <t>Tiền</t>
  </si>
  <si>
    <t>Bột ngọt</t>
  </si>
  <si>
    <t>kg</t>
  </si>
  <si>
    <t>Bột biến tính</t>
  </si>
  <si>
    <t>Đường</t>
  </si>
  <si>
    <t>Muối</t>
  </si>
  <si>
    <t>Nguyễn Thanh Hải</t>
  </si>
  <si>
    <t>Phạm Tuấn Anh</t>
  </si>
  <si>
    <t>Băng keo</t>
  </si>
  <si>
    <t>cuộn</t>
  </si>
  <si>
    <t>Nguyễn Thanh Hoàng</t>
  </si>
  <si>
    <t>Nguyễn Thị Hồng Hoa</t>
  </si>
  <si>
    <t>Túi cá chỉ 40g</t>
  </si>
  <si>
    <t>túi</t>
  </si>
  <si>
    <t xml:space="preserve">Túi cá chỉ 90g </t>
  </si>
  <si>
    <t>Lý Thị Thảo</t>
  </si>
  <si>
    <t>Đặng Thanh Phong</t>
  </si>
  <si>
    <t>Lê Thị Diệu</t>
  </si>
  <si>
    <t>cái</t>
  </si>
  <si>
    <t>Lê Thị Thiện Em</t>
  </si>
  <si>
    <t>Trần Văn An</t>
  </si>
  <si>
    <t>Thùng carton 48x35.5x22</t>
  </si>
  <si>
    <t>Nguyễn Thanh Bình</t>
  </si>
  <si>
    <t>Thùng carton 47x37x11</t>
  </si>
  <si>
    <t>Nguyễn Văn Hạnh</t>
  </si>
  <si>
    <t>Thùng carton 45x31x10.5</t>
  </si>
  <si>
    <t>Trần Thị Thu Hiếu</t>
  </si>
  <si>
    <t>Thùng carton 54.5x37.5x32.5</t>
  </si>
  <si>
    <t>Nguyễn Văn Nhân</t>
  </si>
  <si>
    <t>Thùng carton 46.5x34.5x26.5</t>
  </si>
  <si>
    <t>Nguyễn Thị Kim Vân</t>
  </si>
  <si>
    <t>Tổng cộng VL</t>
  </si>
  <si>
    <t>Phạm Thị Chính</t>
  </si>
  <si>
    <t>Lê Văn Thành</t>
  </si>
  <si>
    <t>Lê Thị Kim Thanh</t>
  </si>
  <si>
    <t>Võ Thị Bảy</t>
  </si>
  <si>
    <t>Võ Văn Bá</t>
  </si>
  <si>
    <t>Tổng cộng NL</t>
  </si>
  <si>
    <t>Hồ Thị Mỹ</t>
  </si>
  <si>
    <t>Phạm Thị Ngọc</t>
  </si>
  <si>
    <t>Khô cá cơm TP</t>
  </si>
  <si>
    <t>Nguyễn Đức Tiến</t>
  </si>
  <si>
    <t>Đỗ Văn Tâm</t>
  </si>
  <si>
    <t>Khô cá chỉ vàng TP</t>
  </si>
  <si>
    <t>Trương Văn Minh</t>
  </si>
  <si>
    <t>Mực TP</t>
  </si>
  <si>
    <t>Ghẹ khô tẩm TP</t>
  </si>
  <si>
    <t>Tổng cộng TP</t>
  </si>
  <si>
    <t>Khô cá cơm B TP</t>
  </si>
  <si>
    <t>SAY D.S CO., LTD</t>
  </si>
  <si>
    <t>BIOVITAL COMPANY</t>
  </si>
  <si>
    <t>TOKAI DENPUN</t>
  </si>
  <si>
    <t>MARKOV K.A.</t>
  </si>
  <si>
    <t>DNTN SX TM XNK Khang Thịnh Phước</t>
  </si>
  <si>
    <t>Cty TNHH MTV Muối Tân Thành</t>
  </si>
  <si>
    <t>Cty TNHH SX TM Nghị Hòa</t>
  </si>
  <si>
    <t>Cty TNHH Bao Bì Nhựa Thành Phú</t>
  </si>
  <si>
    <t>Cty TNHH Hóa Chất Thành Phương</t>
  </si>
  <si>
    <t>Trung Tâm Chất Lượng Nông Lâm Thủy Sản Vùng 4</t>
  </si>
  <si>
    <t>Cty CP chiếu xạ An Phú</t>
  </si>
  <si>
    <t>Cty Điện Lực Long An</t>
  </si>
  <si>
    <t>Hộp ghẹ</t>
  </si>
  <si>
    <t>Ghẹ NL</t>
  </si>
  <si>
    <t>Cá bò NL</t>
  </si>
  <si>
    <t>Cty TNHH TM XNK Vận Tải Vĩnh Phát</t>
  </si>
  <si>
    <t>Cty TNHH Giao Nhận Vận Chuyển Ánh Dương</t>
  </si>
  <si>
    <t>Cty TNHH Hải Sản An Lạc Trà Vinh</t>
  </si>
  <si>
    <t>MICHANG COMMERCIAL</t>
  </si>
  <si>
    <t>Cty TNHH Hải Sơn</t>
  </si>
  <si>
    <t>Cty TNHH TM DV SX Bao Bì Giấy Tân Minh Thư</t>
  </si>
  <si>
    <t>Cty TNHH Asia Shiping Logistics And Warehousse Vietnam</t>
  </si>
  <si>
    <t>Thùng carton 50x30x14</t>
  </si>
  <si>
    <t>Thùng carton 50x30x16</t>
  </si>
  <si>
    <t>Thùng carton 49x37x11</t>
  </si>
  <si>
    <t>CHUNG HAE WON CO., LTD</t>
  </si>
  <si>
    <t>Cty CP Bảo Hiểm Viễn Đông (VASS)</t>
  </si>
  <si>
    <t>Cty TNHH TM Dịch Vụ Hải Trung Anh</t>
  </si>
  <si>
    <t>XN Chế Biến Thuỷ Sản Xuất Khẩu III - Chi Nhánh</t>
  </si>
  <si>
    <t>Thùng carton 48x32.5x15</t>
  </si>
  <si>
    <t>Cty TNHH TM Thuỷ Giang Sơn</t>
  </si>
  <si>
    <t>Cty TNHH DV Giao Nhận AAAS</t>
  </si>
  <si>
    <t>ZHOUSHAN FAR EAST NANYANG AQUATIC PRODUCT</t>
  </si>
  <si>
    <t>Cá đuối NL</t>
  </si>
  <si>
    <t>Cá đục NL</t>
  </si>
  <si>
    <t>Cá chai NL</t>
  </si>
  <si>
    <t>Mực NL</t>
  </si>
  <si>
    <t>Nguyễn Văn Tư</t>
  </si>
  <si>
    <t>Nguyễn Văn Đức</t>
  </si>
  <si>
    <t>Cá mai NL</t>
  </si>
  <si>
    <t>Cá cơm NL</t>
  </si>
  <si>
    <t>NATIONAL STARCH</t>
  </si>
  <si>
    <t>Thùng carton 47x34x11</t>
  </si>
  <si>
    <t>Thùng carton 47x30x21</t>
  </si>
  <si>
    <t>Thùng carton 49x30x10</t>
  </si>
  <si>
    <t>HAECHEONG FOOD CO., LTD</t>
  </si>
  <si>
    <t>DNTN Hải Sản Kim Châu</t>
  </si>
  <si>
    <t>Cá chỉ vàng NL</t>
  </si>
  <si>
    <t>DNTN Thuỷ Đồng</t>
  </si>
  <si>
    <t>Cty CP XNK Thực Phẩm Sài Gòn</t>
  </si>
  <si>
    <t>Khô cá chai tẩm TP</t>
  </si>
  <si>
    <t>Cty TNHH IFB International Freightbridge Việt Nam</t>
  </si>
  <si>
    <t>Thùng carton 50x29.5x19</t>
  </si>
  <si>
    <t>Cty TNHH Bao Bì Giấy Kim Dung Phát</t>
  </si>
  <si>
    <t xml:space="preserve">Cty TNHH SX TM Kim Dung Phát </t>
  </si>
  <si>
    <t>Cty TNHH TM và DV Mai Phương Huy</t>
  </si>
  <si>
    <t>Khô cá lóc TP</t>
  </si>
  <si>
    <t>Khô cá sặc TP</t>
  </si>
  <si>
    <t>Bánh cá surimi</t>
  </si>
  <si>
    <t>Cty TNHH Thuỷ Sản Việt Kim</t>
  </si>
  <si>
    <t>Cty TNHH TM Thành Long</t>
  </si>
  <si>
    <t>Mè trắng</t>
  </si>
  <si>
    <t>DNTN Anh Long</t>
  </si>
  <si>
    <t>Thùng carton 50x35x25</t>
  </si>
  <si>
    <t>KOJUBU B AND F CO., LTD CHUNGJU BRANCH</t>
  </si>
  <si>
    <t>Thùng carton 54x41x2</t>
  </si>
  <si>
    <t>Công Ty TNHH Bosgaurus Coffee</t>
  </si>
  <si>
    <t>Khô cá đục tẩm TP</t>
  </si>
  <si>
    <t>Cá sặc NL</t>
  </si>
  <si>
    <t>Cá lóc NL</t>
  </si>
  <si>
    <t>SNACK DEPOT, INC.</t>
  </si>
  <si>
    <t xml:space="preserve">Sorbitol </t>
  </si>
  <si>
    <t>Thùng carton 50x35x12.5</t>
  </si>
  <si>
    <t>Thùng carton 50x30x13</t>
  </si>
  <si>
    <t>Thùng carton 50x35x11</t>
  </si>
  <si>
    <t>BAYON TRADING PTE. LTD</t>
  </si>
  <si>
    <t>Khô cá mai tẩm TP</t>
  </si>
  <si>
    <t>WORLD FOODS CORPORATION LTD.</t>
  </si>
  <si>
    <t>Khô cá đù TP</t>
  </si>
  <si>
    <t>Cty TNHH Khoa Kỹ Sinh Vật Thăng Long</t>
  </si>
  <si>
    <t>Thùng carton 54x30x30</t>
  </si>
  <si>
    <t>Khô cá mao ếch tẩm nướng TP</t>
  </si>
  <si>
    <t>Khô cá mối tẩm nướng TP</t>
  </si>
  <si>
    <t>Khô cá mao ếch TP</t>
  </si>
  <si>
    <t>JIN WON CO., LTD</t>
  </si>
  <si>
    <t>TỔNG HỢP TÀI KHOẢN 131 - 2017</t>
  </si>
  <si>
    <t>Khô cá đổng tẩm TP</t>
  </si>
  <si>
    <t>Khô cá đuối tẩm TP</t>
  </si>
  <si>
    <t>Ghẹ khô lạt TP</t>
  </si>
  <si>
    <t>Khô cá bò tẩm TP</t>
  </si>
  <si>
    <t>DAE YEONG FOOD CO., LTD</t>
  </si>
  <si>
    <t>Tôm khô</t>
  </si>
  <si>
    <t>Mực Daruma</t>
  </si>
  <si>
    <t>Khô cá chạch TP</t>
  </si>
  <si>
    <t>Khô cá chỉ ngọt TP</t>
  </si>
  <si>
    <t>Xương cá bò TP</t>
  </si>
  <si>
    <t>SEJIN DISTRIBUTION COMPANY</t>
  </si>
  <si>
    <t>Thùng carton 45x31x11</t>
  </si>
  <si>
    <t>GOODSEA .CORP</t>
  </si>
  <si>
    <t>Cty TNHH MTV Khởi Nguyên An</t>
  </si>
  <si>
    <t>Khô cá bò tẩm xé bướm TP</t>
  </si>
  <si>
    <t>Thùng carton 47x35.5x20</t>
  </si>
  <si>
    <t>HUNAN TIANHONG BIOENERGY TECHNOLOGY DEVELOPMENT CO., LTD</t>
  </si>
  <si>
    <t>Nguyễn Thị Ngọc Thanh</t>
  </si>
  <si>
    <t>Hoàng Thăng Thành</t>
  </si>
  <si>
    <t>Trần Thị Bích Vân</t>
  </si>
  <si>
    <t>Trần Thanh Hợi</t>
  </si>
  <si>
    <t>Nguyễn Văn Quốc</t>
  </si>
  <si>
    <t>Nguyễn Thị Thanh Thuỷ</t>
  </si>
  <si>
    <t>Hồ Thiên Trang</t>
  </si>
  <si>
    <t>Nguyễn Thị Cúc</t>
  </si>
  <si>
    <t>Long Đức Tâm</t>
  </si>
  <si>
    <t>Nguyễn Minh Tâm</t>
  </si>
  <si>
    <t>Phương Tâm Đan</t>
  </si>
  <si>
    <t>NAMKYUNG FOOD CO., LTD</t>
  </si>
  <si>
    <t>Cá mối NL</t>
  </si>
  <si>
    <t>Cá mao ếch NL</t>
  </si>
  <si>
    <t>Tôm NL</t>
  </si>
  <si>
    <t>Thùng carton 49x30x10 5 lớp</t>
  </si>
  <si>
    <t>CQ Quản Lý Chất Lượng Nông Lâm Sản &amp; Thuỷ Sản Nam Bộ</t>
  </si>
  <si>
    <t>Cty TNHH Thanh Phú - La Gi</t>
  </si>
  <si>
    <t>HWA LIM INDUSTRIAL CO</t>
  </si>
  <si>
    <t>Cty TNHH DL Và TM Thành Thành Phát</t>
  </si>
  <si>
    <t>Nhãn 13x10</t>
  </si>
  <si>
    <t>Ngày  31  tháng   12  năm   2017</t>
  </si>
  <si>
    <t>Cty TNHH SX - TM Bao Bì Thiên Thành</t>
  </si>
  <si>
    <t>Ruốc TP</t>
  </si>
  <si>
    <t>Cty Bảo Hiểm Bưu Điện Phú Mỹ Hưng</t>
  </si>
  <si>
    <t>Thùng carton 48x35.5x20</t>
  </si>
  <si>
    <t>Thùng carton 50x35x13</t>
  </si>
  <si>
    <t>Thùng carton 50x35x22</t>
  </si>
  <si>
    <t>Khô cá cơm tẩm TP</t>
  </si>
  <si>
    <t>Khô cá cơm C TP</t>
  </si>
  <si>
    <t>Khô cá bò tẩm B TP</t>
  </si>
  <si>
    <t>Khô cá bò tẩm C TP</t>
  </si>
  <si>
    <t>Khô cá chỉ mặn TP</t>
  </si>
  <si>
    <t>Cty TNHH XK Thuỷ Sản Hải Việt</t>
  </si>
  <si>
    <t>Mực khô (L20) TP</t>
  </si>
  <si>
    <t>Mực khô (M30) TP</t>
  </si>
  <si>
    <t>Mực khô (S40) TP</t>
  </si>
  <si>
    <t>Mực khô (2S50) TP</t>
  </si>
  <si>
    <t>Cty TNHH SX TM Và DV An Xuân Phát</t>
  </si>
  <si>
    <t>Cty TNHH MTV BTFood</t>
  </si>
  <si>
    <t>SEOREA FOOD CO., LTD</t>
  </si>
  <si>
    <t>Thùng carton 48x33x15</t>
  </si>
  <si>
    <t>LLC SNACK PRODUTION</t>
  </si>
  <si>
    <t>Khô cá cơm trắng TP</t>
  </si>
  <si>
    <t>Cá tạp NL</t>
  </si>
  <si>
    <t>Cá đù NL</t>
  </si>
  <si>
    <t>Cá cơm sông NL</t>
  </si>
  <si>
    <t>Cá cơm trắng NL</t>
  </si>
  <si>
    <t>Cá đổng NL</t>
  </si>
  <si>
    <t>Cá chạch NL</t>
  </si>
  <si>
    <t>Mực Daruma NL</t>
  </si>
  <si>
    <t>Ruốc NL</t>
  </si>
  <si>
    <t>TỔNG HỢP TÀI KHOẢN 331 - 2017</t>
  </si>
  <si>
    <t>Xuất Nhập Tồn Năm 2017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</si>
</sst>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3" formatCode="_(* #,##0.0_);_(* \(#,##0.0\);_(* &quot;-&quot;??_);_(@_)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VNI-Times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10"/>
      <name val="VNI-Times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8"/>
      <name val="Arial"/>
      <family val="2"/>
    </font>
    <font>
      <sz val="11"/>
      <name val="VNI-Times"/>
    </font>
    <font>
      <sz val="12"/>
      <name val="VNI-Times"/>
    </font>
    <font>
      <sz val="22"/>
      <name val="Times New Roman"/>
      <family val="1"/>
    </font>
    <font>
      <sz val="10"/>
      <name val="VNI-Helve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3" fontId="22" fillId="21" borderId="2"/>
    <xf numFmtId="0" fontId="8" fillId="22" borderId="3" applyNumberFormat="0" applyAlignment="0" applyProtection="0"/>
    <xf numFmtId="43" fontId="3" fillId="0" borderId="0" applyFont="0" applyFill="0" applyBorder="0" applyAlignment="0" applyProtection="0"/>
    <xf numFmtId="3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2" fillId="21" borderId="2">
      <alignment horizontal="centerContinuous" vertical="center" wrapText="1"/>
    </xf>
    <xf numFmtId="3" fontId="22" fillId="21" borderId="2">
      <alignment horizontal="center" vertical="center" wrapText="1"/>
    </xf>
    <xf numFmtId="2" fontId="23" fillId="0" borderId="0" applyFont="0" applyFill="0" applyBorder="0" applyAlignment="0" applyProtection="0"/>
    <xf numFmtId="0" fontId="10" fillId="4" borderId="0" applyNumberFormat="0" applyBorder="0" applyAlignment="0" applyProtection="0"/>
    <xf numFmtId="0" fontId="24" fillId="0" borderId="4" applyNumberFormat="0" applyAlignment="0" applyProtection="0">
      <alignment horizontal="left" vertical="center"/>
    </xf>
    <xf numFmtId="0" fontId="24" fillId="0" borderId="5">
      <alignment horizontal="left" vertical="center"/>
    </xf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3" fontId="22" fillId="0" borderId="9"/>
    <xf numFmtId="3" fontId="25" fillId="0" borderId="10"/>
    <xf numFmtId="3" fontId="22" fillId="0" borderId="2">
      <alignment horizontal="center" vertical="center" wrapText="1"/>
    </xf>
    <xf numFmtId="3" fontId="22" fillId="0" borderId="2">
      <alignment horizontal="centerContinuous" vertical="center"/>
    </xf>
    <xf numFmtId="0" fontId="15" fillId="0" borderId="11" applyNumberFormat="0" applyFill="0" applyAlignment="0" applyProtection="0"/>
    <xf numFmtId="170" fontId="26" fillId="0" borderId="12"/>
    <xf numFmtId="0" fontId="16" fillId="23" borderId="0" applyNumberFormat="0" applyBorder="0" applyAlignment="0" applyProtection="0"/>
    <xf numFmtId="0" fontId="25" fillId="0" borderId="0"/>
    <xf numFmtId="0" fontId="3" fillId="0" borderId="0"/>
    <xf numFmtId="0" fontId="4" fillId="24" borderId="13" applyNumberFormat="0" applyFont="0" applyAlignment="0" applyProtection="0"/>
    <xf numFmtId="0" fontId="17" fillId="20" borderId="14" applyNumberFormat="0" applyAlignment="0" applyProtection="0"/>
    <xf numFmtId="0" fontId="27" fillId="0" borderId="0">
      <alignment horizontal="centerContinuous"/>
    </xf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29" fillId="0" borderId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1" fillId="0" borderId="0"/>
    <xf numFmtId="43" fontId="36" fillId="0" borderId="0" applyFont="0" applyFill="0" applyBorder="0" applyAlignment="0" applyProtection="0"/>
    <xf numFmtId="0" fontId="23" fillId="0" borderId="0"/>
    <xf numFmtId="0" fontId="36" fillId="0" borderId="0"/>
    <xf numFmtId="0" fontId="40" fillId="0" borderId="0">
      <alignment horizontal="center"/>
    </xf>
    <xf numFmtId="43" fontId="42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2" fillId="0" borderId="0" applyFont="0" applyFill="0" applyBorder="0" applyAlignment="0" applyProtection="0"/>
    <xf numFmtId="0" fontId="42" fillId="0" borderId="0"/>
    <xf numFmtId="0" fontId="2" fillId="0" borderId="0"/>
    <xf numFmtId="171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6" fillId="0" borderId="0"/>
    <xf numFmtId="0" fontId="3" fillId="0" borderId="0"/>
    <xf numFmtId="0" fontId="44" fillId="0" borderId="0"/>
    <xf numFmtId="43" fontId="3" fillId="0" borderId="0" applyFont="0" applyFill="0" applyBorder="0" applyAlignment="0" applyProtection="0"/>
    <xf numFmtId="0" fontId="3" fillId="0" borderId="0"/>
  </cellStyleXfs>
  <cellXfs count="112">
    <xf numFmtId="0" fontId="0" fillId="0" borderId="0" xfId="0"/>
    <xf numFmtId="164" fontId="33" fillId="0" borderId="16" xfId="29" applyNumberFormat="1" applyFont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164" fontId="33" fillId="0" borderId="20" xfId="29" applyNumberFormat="1" applyFont="1" applyBorder="1" applyAlignment="1">
      <alignment vertical="center"/>
    </xf>
    <xf numFmtId="49" fontId="33" fillId="0" borderId="16" xfId="72" applyNumberFormat="1" applyFont="1" applyFill="1" applyBorder="1" applyAlignment="1">
      <alignment horizontal="left" vertical="center"/>
    </xf>
    <xf numFmtId="0" fontId="25" fillId="0" borderId="0" xfId="52" applyFont="1" applyAlignment="1">
      <alignment vertical="center"/>
    </xf>
    <xf numFmtId="164" fontId="25" fillId="0" borderId="0" xfId="52" applyNumberFormat="1" applyFont="1" applyAlignment="1">
      <alignment vertical="center"/>
    </xf>
    <xf numFmtId="164" fontId="33" fillId="0" borderId="16" xfId="71" applyNumberFormat="1" applyFont="1" applyFill="1" applyBorder="1" applyAlignment="1">
      <alignment horizontal="center" vertical="center"/>
    </xf>
    <xf numFmtId="164" fontId="33" fillId="0" borderId="16" xfId="82" applyNumberFormat="1" applyFont="1" applyFill="1" applyBorder="1" applyAlignment="1">
      <alignment horizontal="left" vertical="center"/>
    </xf>
    <xf numFmtId="49" fontId="33" fillId="0" borderId="16" xfId="82" applyNumberFormat="1" applyFont="1" applyFill="1" applyBorder="1" applyAlignment="1">
      <alignment horizontal="left" vertical="center"/>
    </xf>
    <xf numFmtId="43" fontId="33" fillId="0" borderId="20" xfId="29" applyFont="1" applyBorder="1" applyAlignment="1">
      <alignment vertical="center"/>
    </xf>
    <xf numFmtId="3" fontId="33" fillId="0" borderId="16" xfId="46" applyFont="1" applyFill="1" applyBorder="1" applyAlignment="1">
      <alignment vertical="center"/>
    </xf>
    <xf numFmtId="164" fontId="33" fillId="0" borderId="16" xfId="29" applyNumberFormat="1" applyFont="1" applyFill="1" applyBorder="1" applyAlignment="1">
      <alignment vertical="center"/>
    </xf>
    <xf numFmtId="0" fontId="32" fillId="0" borderId="0" xfId="87" applyFont="1" applyAlignment="1">
      <alignment vertical="center"/>
    </xf>
    <xf numFmtId="0" fontId="32" fillId="0" borderId="0" xfId="88" applyFont="1" applyAlignment="1">
      <alignment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64" fontId="33" fillId="0" borderId="0" xfId="29" applyNumberFormat="1" applyFont="1" applyAlignment="1">
      <alignment vertical="center"/>
    </xf>
    <xf numFmtId="0" fontId="33" fillId="0" borderId="16" xfId="89" applyFont="1" applyBorder="1" applyAlignment="1">
      <alignment horizontal="center" vertical="center"/>
    </xf>
    <xf numFmtId="0" fontId="33" fillId="0" borderId="20" xfId="0" applyFont="1" applyBorder="1" applyAlignment="1">
      <alignment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6" xfId="0" applyFont="1" applyBorder="1" applyAlignment="1">
      <alignment horizontal="center" vertical="center"/>
    </xf>
    <xf numFmtId="0" fontId="33" fillId="0" borderId="16" xfId="0" applyFont="1" applyFill="1" applyBorder="1" applyAlignment="1">
      <alignment vertical="center"/>
    </xf>
    <xf numFmtId="3" fontId="33" fillId="0" borderId="16" xfId="0" applyNumberFormat="1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vertical="center"/>
    </xf>
    <xf numFmtId="173" fontId="33" fillId="0" borderId="20" xfId="29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vertical="center"/>
    </xf>
    <xf numFmtId="0" fontId="32" fillId="0" borderId="0" xfId="89" applyFont="1" applyAlignment="1" applyProtection="1">
      <protection hidden="1"/>
    </xf>
    <xf numFmtId="164" fontId="32" fillId="0" borderId="20" xfId="29" applyNumberFormat="1" applyFont="1" applyBorder="1" applyAlignment="1">
      <alignment horizontal="center" vertical="center"/>
    </xf>
    <xf numFmtId="164" fontId="32" fillId="0" borderId="16" xfId="29" applyNumberFormat="1" applyFont="1" applyBorder="1" applyAlignment="1">
      <alignment vertical="center"/>
    </xf>
    <xf numFmtId="164" fontId="38" fillId="0" borderId="2" xfId="29" applyNumberFormat="1" applyFont="1" applyFill="1" applyBorder="1" applyAlignment="1">
      <alignment horizontal="center" vertical="center" wrapText="1"/>
    </xf>
    <xf numFmtId="164" fontId="32" fillId="0" borderId="0" xfId="53" applyNumberFormat="1" applyFont="1" applyAlignment="1">
      <alignment horizontal="center" vertical="center"/>
    </xf>
    <xf numFmtId="164" fontId="33" fillId="0" borderId="0" xfId="29" applyNumberFormat="1" applyFont="1" applyFill="1" applyAlignment="1">
      <alignment vertical="center"/>
    </xf>
    <xf numFmtId="0" fontId="33" fillId="0" borderId="20" xfId="89" applyFont="1" applyBorder="1" applyAlignment="1">
      <alignment horizontal="center" vertical="center"/>
    </xf>
    <xf numFmtId="164" fontId="33" fillId="0" borderId="16" xfId="0" quotePrefix="1" applyNumberFormat="1" applyFont="1" applyFill="1" applyBorder="1" applyAlignment="1">
      <alignment horizontal="left" vertical="center"/>
    </xf>
    <xf numFmtId="0" fontId="33" fillId="0" borderId="20" xfId="0" applyFont="1" applyFill="1" applyBorder="1" applyAlignment="1">
      <alignment vertical="center"/>
    </xf>
    <xf numFmtId="164" fontId="33" fillId="0" borderId="20" xfId="29" applyNumberFormat="1" applyFont="1" applyFill="1" applyBorder="1" applyAlignment="1">
      <alignment vertical="center"/>
    </xf>
    <xf numFmtId="0" fontId="33" fillId="0" borderId="16" xfId="90" quotePrefix="1" applyFont="1" applyFill="1" applyBorder="1" applyAlignment="1">
      <alignment vertical="center"/>
    </xf>
    <xf numFmtId="0" fontId="3" fillId="0" borderId="0" xfId="0" applyFont="1"/>
    <xf numFmtId="3" fontId="33" fillId="0" borderId="20" xfId="46" applyFont="1" applyFill="1" applyBorder="1" applyAlignment="1">
      <alignment horizontal="center" vertical="center"/>
    </xf>
    <xf numFmtId="0" fontId="33" fillId="0" borderId="0" xfId="52" applyFont="1" applyFill="1" applyAlignment="1">
      <alignment vertical="center"/>
    </xf>
    <xf numFmtId="0" fontId="35" fillId="25" borderId="0" xfId="87" applyFont="1" applyFill="1" applyAlignment="1">
      <alignment horizontal="left" vertical="center" wrapText="1"/>
    </xf>
    <xf numFmtId="0" fontId="33" fillId="21" borderId="2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0" fontId="32" fillId="0" borderId="0" xfId="89" applyFont="1" applyAlignment="1" applyProtection="1">
      <alignment horizontal="center"/>
      <protection hidden="1"/>
    </xf>
    <xf numFmtId="0" fontId="38" fillId="25" borderId="0" xfId="87" applyFont="1" applyFill="1" applyAlignment="1">
      <alignment vertical="center"/>
    </xf>
    <xf numFmtId="0" fontId="35" fillId="25" borderId="0" xfId="87" applyFont="1" applyFill="1" applyAlignment="1">
      <alignment horizontal="center" vertical="center" wrapText="1"/>
    </xf>
    <xf numFmtId="0" fontId="38" fillId="25" borderId="0" xfId="87" applyFont="1" applyFill="1" applyAlignment="1">
      <alignment horizontal="left" vertical="center"/>
    </xf>
    <xf numFmtId="0" fontId="32" fillId="0" borderId="0" xfId="89" applyFont="1" applyAlignment="1" applyProtection="1">
      <alignment horizontal="center"/>
      <protection hidden="1"/>
    </xf>
    <xf numFmtId="0" fontId="33" fillId="0" borderId="2" xfId="52" applyFont="1" applyFill="1" applyBorder="1" applyAlignment="1">
      <alignment vertical="center"/>
    </xf>
    <xf numFmtId="3" fontId="33" fillId="0" borderId="2" xfId="27" applyFont="1" applyFill="1" applyBorder="1" applyAlignment="1">
      <alignment vertical="center"/>
    </xf>
    <xf numFmtId="164" fontId="33" fillId="0" borderId="2" xfId="29" applyNumberFormat="1" applyFont="1" applyFill="1" applyBorder="1" applyAlignment="1">
      <alignment vertical="center"/>
    </xf>
    <xf numFmtId="0" fontId="25" fillId="0" borderId="0" xfId="52" applyFont="1" applyFill="1" applyAlignment="1">
      <alignment vertical="center"/>
    </xf>
    <xf numFmtId="164" fontId="25" fillId="0" borderId="0" xfId="29" applyNumberFormat="1" applyFont="1" applyFill="1" applyAlignment="1">
      <alignment vertical="center"/>
    </xf>
    <xf numFmtId="0" fontId="33" fillId="0" borderId="16" xfId="89" applyFont="1" applyFill="1" applyBorder="1" applyAlignment="1">
      <alignment horizontal="center" vertical="center"/>
    </xf>
    <xf numFmtId="0" fontId="33" fillId="0" borderId="0" xfId="0" applyFont="1" applyFill="1" applyAlignment="1">
      <alignment vertical="center"/>
    </xf>
    <xf numFmtId="0" fontId="34" fillId="0" borderId="0" xfId="52" applyFont="1" applyFill="1" applyAlignment="1">
      <alignment vertical="center"/>
    </xf>
    <xf numFmtId="0" fontId="38" fillId="0" borderId="2" xfId="34" applyFont="1" applyFill="1" applyBorder="1" applyAlignment="1">
      <alignment horizontal="centerContinuous" vertical="center" wrapText="1"/>
    </xf>
    <xf numFmtId="164" fontId="38" fillId="0" borderId="2" xfId="29" applyNumberFormat="1" applyFont="1" applyFill="1" applyBorder="1" applyAlignment="1">
      <alignment horizontal="centerContinuous" vertical="center" wrapText="1"/>
    </xf>
    <xf numFmtId="164" fontId="38" fillId="0" borderId="2" xfId="71" applyNumberFormat="1" applyFont="1" applyFill="1" applyBorder="1" applyAlignment="1">
      <alignment horizontal="centerContinuous" vertical="center" wrapText="1"/>
    </xf>
    <xf numFmtId="0" fontId="38" fillId="0" borderId="2" xfId="34" applyFont="1" applyFill="1" applyBorder="1" applyAlignment="1">
      <alignment horizontal="center" vertical="center" wrapText="1"/>
    </xf>
    <xf numFmtId="164" fontId="38" fillId="0" borderId="2" xfId="71" applyNumberFormat="1" applyFont="1" applyFill="1" applyBorder="1" applyAlignment="1">
      <alignment horizontal="center" vertical="center" wrapText="1"/>
    </xf>
    <xf numFmtId="43" fontId="33" fillId="0" borderId="16" xfId="71" applyFont="1" applyFill="1" applyBorder="1" applyAlignment="1">
      <alignment vertical="center"/>
    </xf>
    <xf numFmtId="164" fontId="33" fillId="0" borderId="16" xfId="71" applyNumberFormat="1" applyFont="1" applyFill="1" applyBorder="1" applyAlignment="1">
      <alignment vertical="center"/>
    </xf>
    <xf numFmtId="43" fontId="33" fillId="0" borderId="16" xfId="71" applyFont="1" applyFill="1" applyBorder="1" applyAlignment="1">
      <alignment horizontal="center" vertical="center"/>
    </xf>
    <xf numFmtId="0" fontId="34" fillId="0" borderId="16" xfId="52" applyFont="1" applyFill="1" applyBorder="1" applyAlignment="1">
      <alignment vertical="center"/>
    </xf>
    <xf numFmtId="43" fontId="33" fillId="0" borderId="2" xfId="71" applyNumberFormat="1" applyFont="1" applyFill="1" applyBorder="1" applyAlignment="1">
      <alignment vertical="center"/>
    </xf>
    <xf numFmtId="164" fontId="33" fillId="0" borderId="2" xfId="71" applyNumberFormat="1" applyFont="1" applyFill="1" applyBorder="1" applyAlignment="1">
      <alignment vertical="center"/>
    </xf>
    <xf numFmtId="164" fontId="25" fillId="0" borderId="0" xfId="71" applyNumberFormat="1" applyFont="1" applyFill="1" applyAlignment="1">
      <alignment vertical="center"/>
    </xf>
    <xf numFmtId="0" fontId="32" fillId="0" borderId="0" xfId="52" applyFont="1" applyAlignment="1">
      <alignment vertical="center"/>
    </xf>
    <xf numFmtId="0" fontId="35" fillId="21" borderId="19" xfId="34" applyFont="1" applyBorder="1" applyAlignment="1">
      <alignment horizontal="center" vertical="center" wrapText="1"/>
    </xf>
    <xf numFmtId="3" fontId="32" fillId="0" borderId="16" xfId="46" applyFont="1" applyBorder="1" applyAlignment="1">
      <alignment horizontal="center" vertical="center"/>
    </xf>
    <xf numFmtId="49" fontId="32" fillId="0" borderId="16" xfId="82" applyNumberFormat="1" applyFont="1" applyFill="1" applyBorder="1" applyAlignment="1">
      <alignment horizontal="left" vertical="center"/>
    </xf>
    <xf numFmtId="49" fontId="32" fillId="0" borderId="16" xfId="72" applyNumberFormat="1" applyFont="1" applyFill="1" applyBorder="1" applyAlignment="1">
      <alignment horizontal="left" vertical="center"/>
    </xf>
    <xf numFmtId="49" fontId="32" fillId="0" borderId="16" xfId="72" applyNumberFormat="1" applyFont="1" applyFill="1" applyBorder="1" applyAlignment="1">
      <alignment horizontal="left" vertical="center" wrapText="1"/>
    </xf>
    <xf numFmtId="3" fontId="32" fillId="0" borderId="16" xfId="46" applyFont="1" applyFill="1" applyBorder="1" applyAlignment="1">
      <alignment vertical="center"/>
    </xf>
    <xf numFmtId="49" fontId="32" fillId="0" borderId="16" xfId="72" quotePrefix="1" applyNumberFormat="1" applyFont="1" applyFill="1" applyBorder="1" applyAlignment="1">
      <alignment horizontal="left" vertical="center"/>
    </xf>
    <xf numFmtId="0" fontId="32" fillId="21" borderId="2" xfId="52" applyFont="1" applyFill="1" applyBorder="1" applyAlignment="1">
      <alignment vertical="center"/>
    </xf>
    <xf numFmtId="3" fontId="32" fillId="21" borderId="2" xfId="27" applyFont="1" applyFill="1" applyBorder="1" applyAlignment="1">
      <alignment vertical="center"/>
    </xf>
    <xf numFmtId="164" fontId="32" fillId="21" borderId="2" xfId="29" applyNumberFormat="1" applyFont="1" applyFill="1" applyBorder="1" applyAlignment="1">
      <alignment vertical="center"/>
    </xf>
    <xf numFmtId="0" fontId="32" fillId="21" borderId="0" xfId="52" applyFont="1" applyFill="1" applyAlignment="1">
      <alignment vertical="center"/>
    </xf>
    <xf numFmtId="3" fontId="32" fillId="0" borderId="16" xfId="46" applyFont="1" applyFill="1" applyBorder="1" applyAlignment="1">
      <alignment horizontal="center" vertical="center"/>
    </xf>
    <xf numFmtId="164" fontId="32" fillId="0" borderId="16" xfId="29" applyNumberFormat="1" applyFont="1" applyFill="1" applyBorder="1" applyAlignment="1">
      <alignment vertical="center"/>
    </xf>
    <xf numFmtId="164" fontId="32" fillId="0" borderId="20" xfId="29" applyNumberFormat="1" applyFont="1" applyFill="1" applyBorder="1" applyAlignment="1">
      <alignment horizontal="center" vertical="center"/>
    </xf>
    <xf numFmtId="0" fontId="32" fillId="0" borderId="0" xfId="52" applyFont="1" applyFill="1" applyAlignment="1">
      <alignment vertical="center"/>
    </xf>
    <xf numFmtId="0" fontId="39" fillId="0" borderId="21" xfId="56" applyFont="1" applyBorder="1" applyAlignment="1">
      <alignment horizontal="center" vertical="center"/>
    </xf>
    <xf numFmtId="0" fontId="35" fillId="21" borderId="23" xfId="34" applyFont="1" applyBorder="1" applyAlignment="1">
      <alignment horizontal="center" vertical="center" wrapText="1"/>
    </xf>
    <xf numFmtId="0" fontId="35" fillId="21" borderId="19" xfId="34" applyFont="1" applyBorder="1" applyAlignment="1">
      <alignment horizontal="center" vertical="center" wrapText="1"/>
    </xf>
    <xf numFmtId="0" fontId="35" fillId="21" borderId="17" xfId="52" applyFont="1" applyFill="1" applyBorder="1" applyAlignment="1">
      <alignment horizontal="center" vertical="center"/>
    </xf>
    <xf numFmtId="0" fontId="35" fillId="21" borderId="22" xfId="52" applyFont="1" applyFill="1" applyBorder="1" applyAlignment="1">
      <alignment horizontal="center" vertical="center"/>
    </xf>
    <xf numFmtId="0" fontId="35" fillId="21" borderId="17" xfId="34" applyFont="1" applyBorder="1" applyAlignment="1">
      <alignment horizontal="center" vertical="center" wrapText="1"/>
    </xf>
    <xf numFmtId="0" fontId="35" fillId="21" borderId="22" xfId="34" applyFont="1" applyBorder="1" applyAlignment="1">
      <alignment horizontal="center" vertical="center" wrapText="1"/>
    </xf>
    <xf numFmtId="0" fontId="38" fillId="0" borderId="2" xfId="34" applyFont="1" applyFill="1" applyBorder="1" applyAlignment="1">
      <alignment horizontal="center" vertical="center" wrapText="1"/>
    </xf>
    <xf numFmtId="0" fontId="37" fillId="0" borderId="21" xfId="56" applyFont="1" applyFill="1" applyBorder="1" applyAlignment="1">
      <alignment horizontal="center" vertical="center"/>
    </xf>
    <xf numFmtId="0" fontId="38" fillId="0" borderId="2" xfId="52" applyFont="1" applyFill="1" applyBorder="1" applyAlignment="1">
      <alignment horizontal="center" vertical="center"/>
    </xf>
    <xf numFmtId="0" fontId="32" fillId="0" borderId="0" xfId="89" applyFont="1" applyAlignment="1" applyProtection="1">
      <alignment horizontal="center"/>
      <protection hidden="1"/>
    </xf>
    <xf numFmtId="0" fontId="43" fillId="0" borderId="21" xfId="0" applyFont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 wrapText="1"/>
    </xf>
    <xf numFmtId="0" fontId="33" fillId="21" borderId="17" xfId="0" applyFont="1" applyFill="1" applyBorder="1" applyAlignment="1">
      <alignment horizontal="center" vertical="center" wrapText="1"/>
    </xf>
    <xf numFmtId="0" fontId="33" fillId="21" borderId="18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164" fontId="33" fillId="21" borderId="2" xfId="29" applyNumberFormat="1" applyFont="1" applyFill="1" applyBorder="1" applyAlignment="1">
      <alignment horizontal="center" vertical="center"/>
    </xf>
    <xf numFmtId="164" fontId="38" fillId="0" borderId="0" xfId="53" applyNumberFormat="1" applyFont="1" applyAlignment="1">
      <alignment horizontal="center" vertical="center" wrapText="1"/>
    </xf>
    <xf numFmtId="164" fontId="33" fillId="0" borderId="0" xfId="53" applyNumberFormat="1" applyFont="1" applyAlignment="1">
      <alignment horizontal="center" vertical="center" wrapText="1"/>
    </xf>
    <xf numFmtId="164" fontId="33" fillId="0" borderId="0" xfId="53" applyNumberFormat="1" applyFont="1" applyAlignment="1">
      <alignment horizontal="center" vertical="center"/>
    </xf>
    <xf numFmtId="0" fontId="35" fillId="0" borderId="0" xfId="88" applyFont="1" applyAlignment="1">
      <alignment horizontal="center" vertical="center" wrapText="1"/>
    </xf>
    <xf numFmtId="0" fontId="32" fillId="0" borderId="0" xfId="88" applyFont="1" applyAlignment="1">
      <alignment horizontal="center" vertical="center"/>
    </xf>
  </cellXfs>
  <cellStyles count="9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 2" xfId="71"/>
    <cellStyle name="Comma 2 2" xfId="86"/>
    <cellStyle name="Comma 3" xfId="75"/>
    <cellStyle name="Comma 4" xfId="76"/>
    <cellStyle name="Comma 5" xfId="77"/>
    <cellStyle name="Comma 6" xfId="80"/>
    <cellStyle name="Comma 6 2" xfId="84"/>
    <cellStyle name="Comma 9" xfId="91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3"/>
    <cellStyle name="Normal 2 2" xfId="85"/>
    <cellStyle name="Normal 2 2 2" xfId="92"/>
    <cellStyle name="Normal 3" xfId="78"/>
    <cellStyle name="Normal 4" xfId="79"/>
    <cellStyle name="Normal 5" xfId="81"/>
    <cellStyle name="Normal 5 2" xfId="83"/>
    <cellStyle name="Normal_311" xfId="87"/>
    <cellStyle name="Normal_Ctkt08" xfId="52"/>
    <cellStyle name="Normal_Ke-toan-mo-phong-mauso_ke_toan_NKC_excel-1" xfId="89"/>
    <cellStyle name="Normal_ketoanthucte_NhatKySoCai" xfId="53"/>
    <cellStyle name="Normal_ketoanthucte_NhatKySoCai 2" xfId="72"/>
    <cellStyle name="Normal_ketoanthucte_NhatKySoCai 2 2" xfId="82"/>
    <cellStyle name="Normal_SS-NKSC" xfId="88"/>
    <cellStyle name="Normal_Z 13" xfId="90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Tua de so" xfId="74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I82"/>
  <sheetViews>
    <sheetView showZeros="0" tabSelected="1" zoomScale="90" zoomScaleNormal="90" workbookViewId="0">
      <pane ySplit="3" topLeftCell="A67" activePane="bottomLeft" state="frozen"/>
      <selection activeCell="P41" sqref="P41"/>
      <selection pane="bottomLeft" activeCell="K67" sqref="K67"/>
    </sheetView>
  </sheetViews>
  <sheetFormatPr defaultColWidth="8" defaultRowHeight="13.5"/>
  <cols>
    <col min="1" max="1" width="5.5703125" style="5" customWidth="1"/>
    <col min="2" max="2" width="55.85546875" style="5" customWidth="1"/>
    <col min="3" max="8" width="16.140625" style="5" customWidth="1"/>
    <col min="9" max="9" width="0" style="5" hidden="1" customWidth="1"/>
    <col min="10" max="10" width="9.5703125" style="5" bestFit="1" customWidth="1"/>
    <col min="11" max="16384" width="8" style="5"/>
  </cols>
  <sheetData>
    <row r="1" spans="1:9" ht="27" customHeight="1">
      <c r="A1" s="89" t="s">
        <v>236</v>
      </c>
      <c r="B1" s="89"/>
      <c r="C1" s="89"/>
      <c r="D1" s="89"/>
      <c r="E1" s="89"/>
      <c r="F1" s="89"/>
      <c r="G1" s="89"/>
      <c r="H1" s="89"/>
    </row>
    <row r="2" spans="1:9" s="73" customFormat="1" ht="23.25" customHeight="1">
      <c r="A2" s="92" t="s">
        <v>5</v>
      </c>
      <c r="B2" s="94" t="s">
        <v>6</v>
      </c>
      <c r="C2" s="90" t="s">
        <v>7</v>
      </c>
      <c r="D2" s="91"/>
      <c r="E2" s="90" t="s">
        <v>8</v>
      </c>
      <c r="F2" s="91"/>
      <c r="G2" s="90" t="s">
        <v>10</v>
      </c>
      <c r="H2" s="91"/>
    </row>
    <row r="3" spans="1:9" s="73" customFormat="1" ht="23.25" customHeight="1">
      <c r="A3" s="93"/>
      <c r="B3" s="95"/>
      <c r="C3" s="74" t="s">
        <v>11</v>
      </c>
      <c r="D3" s="74" t="s">
        <v>12</v>
      </c>
      <c r="E3" s="74" t="s">
        <v>11</v>
      </c>
      <c r="F3" s="74" t="s">
        <v>12</v>
      </c>
      <c r="G3" s="74" t="s">
        <v>11</v>
      </c>
      <c r="H3" s="74" t="s">
        <v>12</v>
      </c>
    </row>
    <row r="4" spans="1:9" s="88" customFormat="1" ht="23.25" customHeight="1">
      <c r="A4" s="85">
        <f t="shared" ref="A4:A67" si="0">IF(B4&lt;&gt;"",ROW()-3,"")</f>
        <v>1</v>
      </c>
      <c r="B4" s="79" t="s">
        <v>122</v>
      </c>
      <c r="C4" s="86">
        <v>0</v>
      </c>
      <c r="D4" s="86">
        <v>0</v>
      </c>
      <c r="E4" s="86">
        <v>149806800</v>
      </c>
      <c r="F4" s="86">
        <v>149806800</v>
      </c>
      <c r="G4" s="87">
        <f t="shared" ref="G4:G38" si="1">ROUND(MAX(C4+E4-D4-F4,0),2)</f>
        <v>0</v>
      </c>
      <c r="H4" s="87">
        <f t="shared" ref="H4:H38" si="2">ROUND(MAX(D4+F4-C4-E4,0),2)</f>
        <v>0</v>
      </c>
      <c r="I4" s="88" t="e">
        <f>IF(ISNA(VLOOKUP(B4,DSNL,6,0)),"",VLOOKUP(B4,DSNL,6,0))</f>
        <v>#REF!</v>
      </c>
    </row>
    <row r="5" spans="1:9" s="88" customFormat="1" ht="23.25" customHeight="1">
      <c r="A5" s="85">
        <f t="shared" si="0"/>
        <v>2</v>
      </c>
      <c r="B5" s="79" t="s">
        <v>86</v>
      </c>
      <c r="C5" s="86">
        <v>0</v>
      </c>
      <c r="D5" s="86">
        <v>0</v>
      </c>
      <c r="E5" s="86">
        <v>19200000</v>
      </c>
      <c r="F5" s="86">
        <v>29100000</v>
      </c>
      <c r="G5" s="87">
        <f t="shared" si="1"/>
        <v>0</v>
      </c>
      <c r="H5" s="87">
        <f t="shared" si="2"/>
        <v>9900000</v>
      </c>
    </row>
    <row r="6" spans="1:9" s="88" customFormat="1" ht="23.25" customHeight="1">
      <c r="A6" s="85">
        <f t="shared" si="0"/>
        <v>3</v>
      </c>
      <c r="B6" s="76" t="s">
        <v>141</v>
      </c>
      <c r="C6" s="86">
        <v>0</v>
      </c>
      <c r="D6" s="86">
        <v>0</v>
      </c>
      <c r="E6" s="86">
        <v>90321000</v>
      </c>
      <c r="F6" s="86">
        <v>90321000</v>
      </c>
      <c r="G6" s="87">
        <f t="shared" si="1"/>
        <v>0</v>
      </c>
      <c r="H6" s="87">
        <f t="shared" si="2"/>
        <v>0</v>
      </c>
      <c r="I6" s="88" t="e">
        <f>IF(ISNA(VLOOKUP(B6,DSNL,6,0)),"",VLOOKUP(B6,DSNL,6,0))</f>
        <v>#REF!</v>
      </c>
    </row>
    <row r="7" spans="1:9" s="88" customFormat="1" ht="23.25" customHeight="1">
      <c r="A7" s="85">
        <f t="shared" si="0"/>
        <v>4</v>
      </c>
      <c r="B7" s="76" t="s">
        <v>222</v>
      </c>
      <c r="C7" s="86">
        <v>0</v>
      </c>
      <c r="D7" s="86">
        <v>0</v>
      </c>
      <c r="E7" s="86">
        <v>14400000</v>
      </c>
      <c r="F7" s="86">
        <v>14400000</v>
      </c>
      <c r="G7" s="87">
        <f t="shared" ref="G7" si="3">ROUND(MAX(C7+E7-D7-F7,0),2)</f>
        <v>0</v>
      </c>
      <c r="H7" s="87">
        <f t="shared" ref="H7" si="4">ROUND(MAX(D7+F7-C7-E7,0),2)</f>
        <v>0</v>
      </c>
      <c r="I7" s="88" t="e">
        <f>IF(ISNA(VLOOKUP(B7,DSNL,6,0)),"",VLOOKUP(B7,DSNL,6,0))</f>
        <v>#REF!</v>
      </c>
    </row>
    <row r="8" spans="1:9" s="88" customFormat="1" ht="23.25" customHeight="1">
      <c r="A8" s="85">
        <f t="shared" si="0"/>
        <v>5</v>
      </c>
      <c r="B8" s="76" t="s">
        <v>203</v>
      </c>
      <c r="C8" s="86">
        <v>0</v>
      </c>
      <c r="D8" s="86">
        <v>0</v>
      </c>
      <c r="E8" s="86">
        <v>48900000</v>
      </c>
      <c r="F8" s="86">
        <v>48900000</v>
      </c>
      <c r="G8" s="87">
        <f t="shared" si="1"/>
        <v>0</v>
      </c>
      <c r="H8" s="87">
        <f t="shared" si="2"/>
        <v>0</v>
      </c>
      <c r="I8" s="88" t="e">
        <f>IF(ISNA(VLOOKUP(B8,DSNL,6,0)),"",VLOOKUP(B8,DSNL,6,0))</f>
        <v>#REF!</v>
      </c>
    </row>
    <row r="9" spans="1:9" s="88" customFormat="1" ht="23.25" customHeight="1">
      <c r="A9" s="85">
        <f t="shared" si="0"/>
        <v>6</v>
      </c>
      <c r="B9" s="79" t="s">
        <v>85</v>
      </c>
      <c r="C9" s="86">
        <v>0</v>
      </c>
      <c r="D9" s="86">
        <v>0</v>
      </c>
      <c r="E9" s="86">
        <v>27192000</v>
      </c>
      <c r="F9" s="86">
        <v>27192000</v>
      </c>
      <c r="G9" s="87">
        <f t="shared" si="1"/>
        <v>0</v>
      </c>
      <c r="H9" s="87">
        <f t="shared" si="2"/>
        <v>0</v>
      </c>
    </row>
    <row r="10" spans="1:9" s="88" customFormat="1" ht="23.25" customHeight="1">
      <c r="A10" s="85">
        <f t="shared" si="0"/>
        <v>7</v>
      </c>
      <c r="B10" s="77" t="s">
        <v>101</v>
      </c>
      <c r="C10" s="86">
        <v>0</v>
      </c>
      <c r="D10" s="86">
        <v>75460000</v>
      </c>
      <c r="E10" s="86">
        <v>238260000</v>
      </c>
      <c r="F10" s="86">
        <v>235180000</v>
      </c>
      <c r="G10" s="87">
        <f t="shared" si="1"/>
        <v>0</v>
      </c>
      <c r="H10" s="87">
        <f t="shared" si="2"/>
        <v>72380000</v>
      </c>
    </row>
    <row r="11" spans="1:9" s="88" customFormat="1" ht="23.25" customHeight="1">
      <c r="A11" s="85">
        <f t="shared" si="0"/>
        <v>8</v>
      </c>
      <c r="B11" s="79" t="s">
        <v>87</v>
      </c>
      <c r="C11" s="86">
        <v>0</v>
      </c>
      <c r="D11" s="86">
        <v>176888574</v>
      </c>
      <c r="E11" s="86">
        <v>630000000</v>
      </c>
      <c r="F11" s="86">
        <v>585124364</v>
      </c>
      <c r="G11" s="87">
        <f t="shared" si="1"/>
        <v>0</v>
      </c>
      <c r="H11" s="87">
        <f t="shared" si="2"/>
        <v>132012938</v>
      </c>
    </row>
    <row r="12" spans="1:9" s="88" customFormat="1" ht="23.25" customHeight="1">
      <c r="A12" s="85">
        <f t="shared" si="0"/>
        <v>9</v>
      </c>
      <c r="B12" s="79" t="s">
        <v>88</v>
      </c>
      <c r="C12" s="86">
        <v>0</v>
      </c>
      <c r="D12" s="86">
        <v>62480865</v>
      </c>
      <c r="E12" s="86">
        <v>0</v>
      </c>
      <c r="F12" s="86">
        <v>0</v>
      </c>
      <c r="G12" s="87">
        <f t="shared" si="1"/>
        <v>0</v>
      </c>
      <c r="H12" s="87">
        <f t="shared" si="2"/>
        <v>62480865</v>
      </c>
    </row>
    <row r="13" spans="1:9" s="88" customFormat="1" ht="23.25" customHeight="1">
      <c r="A13" s="85">
        <f t="shared" si="0"/>
        <v>10</v>
      </c>
      <c r="B13" s="76" t="s">
        <v>134</v>
      </c>
      <c r="C13" s="86">
        <v>0</v>
      </c>
      <c r="D13" s="86">
        <v>0</v>
      </c>
      <c r="E13" s="86">
        <v>940871800</v>
      </c>
      <c r="F13" s="86">
        <v>940871800</v>
      </c>
      <c r="G13" s="87">
        <f t="shared" si="1"/>
        <v>0</v>
      </c>
      <c r="H13" s="87">
        <f t="shared" si="2"/>
        <v>0</v>
      </c>
      <c r="I13" s="88" t="e">
        <f t="shared" ref="I13:I18" si="5">IF(ISNA(VLOOKUP(B13,DSNL,6,0)),"",VLOOKUP(B13,DSNL,6,0))</f>
        <v>#REF!</v>
      </c>
    </row>
    <row r="14" spans="1:9" s="88" customFormat="1" ht="23.25" customHeight="1">
      <c r="A14" s="85">
        <f t="shared" si="0"/>
        <v>11</v>
      </c>
      <c r="B14" s="76" t="s">
        <v>135</v>
      </c>
      <c r="C14" s="86">
        <v>0</v>
      </c>
      <c r="D14" s="86">
        <v>0</v>
      </c>
      <c r="E14" s="86">
        <v>207635450</v>
      </c>
      <c r="F14" s="86">
        <v>207635450</v>
      </c>
      <c r="G14" s="87">
        <f t="shared" si="1"/>
        <v>0</v>
      </c>
      <c r="H14" s="87">
        <f t="shared" si="2"/>
        <v>0</v>
      </c>
      <c r="I14" s="88" t="e">
        <f t="shared" si="5"/>
        <v>#REF!</v>
      </c>
    </row>
    <row r="15" spans="1:9" s="88" customFormat="1" ht="23.25" customHeight="1">
      <c r="A15" s="85">
        <f t="shared" si="0"/>
        <v>12</v>
      </c>
      <c r="B15" s="79" t="s">
        <v>180</v>
      </c>
      <c r="C15" s="86">
        <v>0</v>
      </c>
      <c r="D15" s="86">
        <v>0</v>
      </c>
      <c r="E15" s="86">
        <v>789253850</v>
      </c>
      <c r="F15" s="86">
        <v>789253850</v>
      </c>
      <c r="G15" s="87">
        <f t="shared" si="1"/>
        <v>0</v>
      </c>
      <c r="H15" s="87">
        <f t="shared" si="2"/>
        <v>0</v>
      </c>
      <c r="I15" s="88" t="e">
        <f t="shared" si="5"/>
        <v>#REF!</v>
      </c>
    </row>
    <row r="16" spans="1:9" s="88" customFormat="1" ht="23.25" customHeight="1">
      <c r="A16" s="85">
        <f t="shared" si="0"/>
        <v>13</v>
      </c>
      <c r="B16" s="76" t="s">
        <v>206</v>
      </c>
      <c r="C16" s="86">
        <v>0</v>
      </c>
      <c r="D16" s="86">
        <v>0</v>
      </c>
      <c r="E16" s="86">
        <v>177858450</v>
      </c>
      <c r="F16" s="86">
        <v>177858450</v>
      </c>
      <c r="G16" s="87">
        <f t="shared" si="1"/>
        <v>0</v>
      </c>
      <c r="H16" s="87">
        <f t="shared" si="2"/>
        <v>0</v>
      </c>
      <c r="I16" s="88" t="e">
        <f t="shared" si="5"/>
        <v>#REF!</v>
      </c>
    </row>
    <row r="17" spans="1:9" s="88" customFormat="1" ht="23.25" customHeight="1">
      <c r="A17" s="85">
        <f t="shared" si="0"/>
        <v>14</v>
      </c>
      <c r="B17" s="76" t="s">
        <v>223</v>
      </c>
      <c r="C17" s="86">
        <v>0</v>
      </c>
      <c r="D17" s="86">
        <v>0</v>
      </c>
      <c r="E17" s="86">
        <v>104600000</v>
      </c>
      <c r="F17" s="86">
        <v>142700000</v>
      </c>
      <c r="G17" s="87">
        <f t="shared" ref="G17" si="6">ROUND(MAX(C17+E17-D17-F17,0),2)</f>
        <v>0</v>
      </c>
      <c r="H17" s="87">
        <f t="shared" ref="H17" si="7">ROUND(MAX(D17+F17-C17-E17,0),2)</f>
        <v>38100000</v>
      </c>
      <c r="I17" s="88" t="e">
        <f t="shared" si="5"/>
        <v>#REF!</v>
      </c>
    </row>
    <row r="18" spans="1:9" s="88" customFormat="1" ht="23.25" customHeight="1">
      <c r="A18" s="85">
        <f t="shared" si="0"/>
        <v>15</v>
      </c>
      <c r="B18" s="77" t="s">
        <v>136</v>
      </c>
      <c r="C18" s="86">
        <v>0</v>
      </c>
      <c r="D18" s="86">
        <v>21000000</v>
      </c>
      <c r="E18" s="86">
        <v>21000000</v>
      </c>
      <c r="F18" s="86">
        <v>0</v>
      </c>
      <c r="G18" s="87">
        <f t="shared" si="1"/>
        <v>0</v>
      </c>
      <c r="H18" s="87">
        <f t="shared" si="2"/>
        <v>0</v>
      </c>
      <c r="I18" s="88" t="e">
        <f t="shared" si="5"/>
        <v>#REF!</v>
      </c>
    </row>
    <row r="19" spans="1:9" s="88" customFormat="1" ht="23.25" customHeight="1">
      <c r="A19" s="85">
        <f t="shared" si="0"/>
        <v>16</v>
      </c>
      <c r="B19" s="78" t="s">
        <v>89</v>
      </c>
      <c r="C19" s="86">
        <v>0</v>
      </c>
      <c r="D19" s="86">
        <v>63205400</v>
      </c>
      <c r="E19" s="86">
        <v>281916200</v>
      </c>
      <c r="F19" s="86">
        <v>437421600</v>
      </c>
      <c r="G19" s="87">
        <f t="shared" si="1"/>
        <v>0</v>
      </c>
      <c r="H19" s="87">
        <f t="shared" si="2"/>
        <v>218710800</v>
      </c>
    </row>
    <row r="20" spans="1:9" s="88" customFormat="1" ht="23.25" customHeight="1">
      <c r="A20" s="85">
        <f t="shared" si="0"/>
        <v>17</v>
      </c>
      <c r="B20" s="77" t="s">
        <v>111</v>
      </c>
      <c r="C20" s="86">
        <v>0</v>
      </c>
      <c r="D20" s="86">
        <v>29738500</v>
      </c>
      <c r="E20" s="86">
        <v>72177820</v>
      </c>
      <c r="F20" s="86">
        <v>81762120</v>
      </c>
      <c r="G20" s="87">
        <f t="shared" si="1"/>
        <v>0</v>
      </c>
      <c r="H20" s="87">
        <f t="shared" si="2"/>
        <v>39322800</v>
      </c>
    </row>
    <row r="21" spans="1:9" s="88" customFormat="1" ht="23.25" customHeight="1">
      <c r="A21" s="85">
        <f t="shared" si="0"/>
        <v>18</v>
      </c>
      <c r="B21" s="77" t="s">
        <v>108</v>
      </c>
      <c r="C21" s="86">
        <v>0</v>
      </c>
      <c r="D21" s="86">
        <v>29375000</v>
      </c>
      <c r="E21" s="86">
        <v>123375004</v>
      </c>
      <c r="F21" s="86">
        <v>117500004</v>
      </c>
      <c r="G21" s="87">
        <f t="shared" si="1"/>
        <v>0</v>
      </c>
      <c r="H21" s="87">
        <f t="shared" si="2"/>
        <v>23500000</v>
      </c>
      <c r="I21" s="88" t="e">
        <f>IF(ISNA(VLOOKUP(B21,DSNL,6,0)),"",VLOOKUP(B21,DSNL,6,0))</f>
        <v>#REF!</v>
      </c>
    </row>
    <row r="22" spans="1:9" s="88" customFormat="1" ht="23.25" customHeight="1">
      <c r="A22" s="85">
        <f t="shared" si="0"/>
        <v>19</v>
      </c>
      <c r="B22" s="79" t="s">
        <v>107</v>
      </c>
      <c r="C22" s="86">
        <v>0</v>
      </c>
      <c r="D22" s="86">
        <v>0</v>
      </c>
      <c r="E22" s="86">
        <v>103812651</v>
      </c>
      <c r="F22" s="86">
        <v>109041954</v>
      </c>
      <c r="G22" s="87">
        <f t="shared" si="1"/>
        <v>0</v>
      </c>
      <c r="H22" s="87">
        <f t="shared" si="2"/>
        <v>5229303</v>
      </c>
      <c r="I22" s="88" t="e">
        <f>IF(ISNA(VLOOKUP(B22,DSNL,6,0)),"",VLOOKUP(B22,DSNL,6,0))</f>
        <v>#REF!</v>
      </c>
    </row>
    <row r="23" spans="1:9" s="88" customFormat="1" ht="23.25" customHeight="1">
      <c r="A23" s="85">
        <f t="shared" si="0"/>
        <v>20</v>
      </c>
      <c r="B23" s="76" t="s">
        <v>208</v>
      </c>
      <c r="C23" s="86">
        <v>0</v>
      </c>
      <c r="D23" s="86">
        <v>0</v>
      </c>
      <c r="E23" s="86">
        <v>11255900</v>
      </c>
      <c r="F23" s="86">
        <v>11255900</v>
      </c>
      <c r="G23" s="87">
        <f t="shared" si="1"/>
        <v>0</v>
      </c>
      <c r="H23" s="87">
        <f t="shared" si="2"/>
        <v>0</v>
      </c>
      <c r="I23" s="88" t="e">
        <f>IF(ISNA(VLOOKUP(B23,DSNL,6,0)),"",VLOOKUP(B23,DSNL,6,0))</f>
        <v>#REF!</v>
      </c>
    </row>
    <row r="24" spans="1:9" s="88" customFormat="1" ht="23.25" customHeight="1">
      <c r="A24" s="85">
        <f t="shared" si="0"/>
        <v>21</v>
      </c>
      <c r="B24" s="79" t="s">
        <v>90</v>
      </c>
      <c r="C24" s="86">
        <v>810000</v>
      </c>
      <c r="D24" s="86">
        <v>0</v>
      </c>
      <c r="E24" s="86">
        <v>83115000</v>
      </c>
      <c r="F24" s="86">
        <v>102150000</v>
      </c>
      <c r="G24" s="87">
        <f t="shared" si="1"/>
        <v>0</v>
      </c>
      <c r="H24" s="87">
        <f t="shared" si="2"/>
        <v>18225000</v>
      </c>
    </row>
    <row r="25" spans="1:9" s="88" customFormat="1" ht="23.25" customHeight="1">
      <c r="A25" s="85">
        <f t="shared" si="0"/>
        <v>22</v>
      </c>
      <c r="B25" s="79" t="s">
        <v>200</v>
      </c>
      <c r="C25" s="86">
        <v>0</v>
      </c>
      <c r="D25" s="86">
        <v>0</v>
      </c>
      <c r="E25" s="86">
        <v>2000000</v>
      </c>
      <c r="F25" s="86">
        <v>2000000</v>
      </c>
      <c r="G25" s="87">
        <f t="shared" si="1"/>
        <v>0</v>
      </c>
      <c r="H25" s="87">
        <f t="shared" si="2"/>
        <v>0</v>
      </c>
      <c r="I25" s="88" t="e">
        <f>IF(ISNA(VLOOKUP(B25,DSNL,6,0)),"",VLOOKUP(B25,DSNL,6,0))</f>
        <v>#REF!</v>
      </c>
    </row>
    <row r="26" spans="1:9" s="88" customFormat="1" ht="23.25" customHeight="1">
      <c r="A26" s="85">
        <f t="shared" si="0"/>
        <v>23</v>
      </c>
      <c r="B26" s="79" t="s">
        <v>91</v>
      </c>
      <c r="C26" s="86">
        <v>0</v>
      </c>
      <c r="D26" s="86">
        <v>62315943</v>
      </c>
      <c r="E26" s="86">
        <v>156429613</v>
      </c>
      <c r="F26" s="86">
        <v>246245499</v>
      </c>
      <c r="G26" s="87">
        <f t="shared" si="1"/>
        <v>0</v>
      </c>
      <c r="H26" s="87">
        <f t="shared" si="2"/>
        <v>152131829</v>
      </c>
    </row>
    <row r="27" spans="1:9" s="88" customFormat="1" ht="23.25" customHeight="1">
      <c r="A27" s="85">
        <f t="shared" si="0"/>
        <v>24</v>
      </c>
      <c r="B27" s="79" t="s">
        <v>92</v>
      </c>
      <c r="C27" s="86">
        <v>0</v>
      </c>
      <c r="D27" s="86">
        <v>31261560</v>
      </c>
      <c r="E27" s="86">
        <v>1069175140</v>
      </c>
      <c r="F27" s="86">
        <v>1037913580</v>
      </c>
      <c r="G27" s="87">
        <f t="shared" si="1"/>
        <v>0</v>
      </c>
      <c r="H27" s="87">
        <f t="shared" si="2"/>
        <v>0</v>
      </c>
    </row>
    <row r="28" spans="1:9" s="88" customFormat="1" ht="23.25" customHeight="1">
      <c r="A28" s="85">
        <f t="shared" si="0"/>
        <v>25</v>
      </c>
      <c r="B28" s="77" t="s">
        <v>100</v>
      </c>
      <c r="C28" s="86">
        <v>0</v>
      </c>
      <c r="D28" s="86">
        <v>0</v>
      </c>
      <c r="E28" s="86">
        <v>115068308</v>
      </c>
      <c r="F28" s="86">
        <v>123345286</v>
      </c>
      <c r="G28" s="87">
        <f t="shared" si="1"/>
        <v>0</v>
      </c>
      <c r="H28" s="87">
        <f t="shared" si="2"/>
        <v>8276978</v>
      </c>
      <c r="I28" s="88" t="e">
        <f>IF(ISNA(VLOOKUP(B28,DSNL,6,0)),"",VLOOKUP(B28,DSNL,6,0))</f>
        <v>#REF!</v>
      </c>
    </row>
    <row r="29" spans="1:9" s="88" customFormat="1" ht="23.25" customHeight="1">
      <c r="A29" s="85">
        <f t="shared" si="0"/>
        <v>26</v>
      </c>
      <c r="B29" s="76" t="s">
        <v>97</v>
      </c>
      <c r="C29" s="86">
        <v>0</v>
      </c>
      <c r="D29" s="86">
        <v>442008071</v>
      </c>
      <c r="E29" s="86">
        <v>4230000000</v>
      </c>
      <c r="F29" s="86">
        <v>5704114111</v>
      </c>
      <c r="G29" s="87">
        <f t="shared" si="1"/>
        <v>0</v>
      </c>
      <c r="H29" s="87">
        <f t="shared" si="2"/>
        <v>1916122182</v>
      </c>
      <c r="I29" s="88" t="e">
        <f>IF(ISNA(VLOOKUP(B29,DSNL,6,0)),"",VLOOKUP(B29,DSNL,6,0))</f>
        <v>#REF!</v>
      </c>
    </row>
    <row r="30" spans="1:9" s="88" customFormat="1" ht="23.25" customHeight="1">
      <c r="A30" s="85">
        <f t="shared" si="0"/>
        <v>27</v>
      </c>
      <c r="B30" s="77" t="s">
        <v>112</v>
      </c>
      <c r="C30" s="86">
        <v>0</v>
      </c>
      <c r="D30" s="86">
        <v>23710344</v>
      </c>
      <c r="E30" s="86">
        <v>338046158</v>
      </c>
      <c r="F30" s="86">
        <v>447187561</v>
      </c>
      <c r="G30" s="87">
        <f t="shared" si="1"/>
        <v>0</v>
      </c>
      <c r="H30" s="87">
        <f t="shared" si="2"/>
        <v>132851747</v>
      </c>
    </row>
    <row r="31" spans="1:9" s="88" customFormat="1" ht="23.25" customHeight="1">
      <c r="A31" s="85">
        <f t="shared" si="0"/>
        <v>28</v>
      </c>
      <c r="B31" s="77" t="s">
        <v>96</v>
      </c>
      <c r="C31" s="86">
        <v>0</v>
      </c>
      <c r="D31" s="86">
        <v>157080000</v>
      </c>
      <c r="E31" s="86">
        <v>1057080000</v>
      </c>
      <c r="F31" s="86">
        <v>1006170000</v>
      </c>
      <c r="G31" s="87">
        <f t="shared" si="1"/>
        <v>0</v>
      </c>
      <c r="H31" s="87">
        <f t="shared" si="2"/>
        <v>106170000</v>
      </c>
      <c r="I31" s="88" t="e">
        <f t="shared" ref="I31:I36" si="8">IF(ISNA(VLOOKUP(B31,DSNL,6,0)),"",VLOOKUP(B31,DSNL,6,0))</f>
        <v>#REF!</v>
      </c>
    </row>
    <row r="32" spans="1:9" s="88" customFormat="1" ht="23.25" customHeight="1">
      <c r="A32" s="85">
        <f t="shared" si="0"/>
        <v>29</v>
      </c>
      <c r="B32" s="76" t="s">
        <v>160</v>
      </c>
      <c r="C32" s="86">
        <v>0</v>
      </c>
      <c r="D32" s="86">
        <v>0</v>
      </c>
      <c r="E32" s="86">
        <v>252698754</v>
      </c>
      <c r="F32" s="86">
        <v>252698754</v>
      </c>
      <c r="G32" s="87">
        <f t="shared" si="1"/>
        <v>0</v>
      </c>
      <c r="H32" s="87">
        <f t="shared" si="2"/>
        <v>0</v>
      </c>
      <c r="I32" s="88" t="e">
        <f t="shared" si="8"/>
        <v>#REF!</v>
      </c>
    </row>
    <row r="33" spans="1:9" s="88" customFormat="1" ht="23.25" customHeight="1">
      <c r="A33" s="85">
        <f t="shared" si="0"/>
        <v>30</v>
      </c>
      <c r="B33" s="76" t="s">
        <v>102</v>
      </c>
      <c r="C33" s="86">
        <v>0</v>
      </c>
      <c r="D33" s="86">
        <v>424563068</v>
      </c>
      <c r="E33" s="86">
        <v>527413940</v>
      </c>
      <c r="F33" s="86">
        <v>102850872</v>
      </c>
      <c r="G33" s="87">
        <f t="shared" si="1"/>
        <v>0</v>
      </c>
      <c r="H33" s="87">
        <f t="shared" si="2"/>
        <v>0</v>
      </c>
      <c r="I33" s="88" t="e">
        <f t="shared" si="8"/>
        <v>#REF!</v>
      </c>
    </row>
    <row r="34" spans="1:9" s="88" customFormat="1" ht="23.25" customHeight="1">
      <c r="A34" s="85">
        <f t="shared" si="0"/>
        <v>31</v>
      </c>
      <c r="B34" s="77" t="s">
        <v>132</v>
      </c>
      <c r="C34" s="86">
        <v>0</v>
      </c>
      <c r="D34" s="86">
        <v>108275774</v>
      </c>
      <c r="E34" s="86">
        <v>108275774</v>
      </c>
      <c r="F34" s="86">
        <v>0</v>
      </c>
      <c r="G34" s="87">
        <f t="shared" si="1"/>
        <v>0</v>
      </c>
      <c r="H34" s="87">
        <f t="shared" si="2"/>
        <v>0</v>
      </c>
      <c r="I34" s="88" t="e">
        <f t="shared" si="8"/>
        <v>#REF!</v>
      </c>
    </row>
    <row r="35" spans="1:9" s="88" customFormat="1" ht="23.25" customHeight="1">
      <c r="A35" s="85">
        <f t="shared" si="0"/>
        <v>32</v>
      </c>
      <c r="B35" s="77" t="s">
        <v>127</v>
      </c>
      <c r="C35" s="86">
        <v>0</v>
      </c>
      <c r="D35" s="86">
        <v>0</v>
      </c>
      <c r="E35" s="86">
        <v>43195307800</v>
      </c>
      <c r="F35" s="86">
        <v>44494778800</v>
      </c>
      <c r="G35" s="87">
        <f t="shared" si="1"/>
        <v>0</v>
      </c>
      <c r="H35" s="87">
        <f t="shared" si="2"/>
        <v>1299471000</v>
      </c>
      <c r="I35" s="88" t="e">
        <f t="shared" si="8"/>
        <v>#REF!</v>
      </c>
    </row>
    <row r="36" spans="1:9" s="88" customFormat="1" ht="23.25" customHeight="1">
      <c r="A36" s="85">
        <f t="shared" si="0"/>
        <v>33</v>
      </c>
      <c r="B36" s="77" t="s">
        <v>129</v>
      </c>
      <c r="C36" s="86">
        <v>0</v>
      </c>
      <c r="D36" s="86">
        <v>0</v>
      </c>
      <c r="E36" s="86">
        <v>16253841000</v>
      </c>
      <c r="F36" s="86">
        <v>16253841000</v>
      </c>
      <c r="G36" s="87">
        <f t="shared" si="1"/>
        <v>0</v>
      </c>
      <c r="H36" s="87">
        <f t="shared" si="2"/>
        <v>0</v>
      </c>
      <c r="I36" s="88" t="e">
        <f t="shared" si="8"/>
        <v>#REF!</v>
      </c>
    </row>
    <row r="37" spans="1:9" s="88" customFormat="1" ht="23.25" customHeight="1">
      <c r="A37" s="85">
        <f t="shared" si="0"/>
        <v>34</v>
      </c>
      <c r="B37" s="77" t="s">
        <v>98</v>
      </c>
      <c r="C37" s="86">
        <v>0</v>
      </c>
      <c r="D37" s="86">
        <v>14868740000</v>
      </c>
      <c r="E37" s="86">
        <v>171772045050</v>
      </c>
      <c r="F37" s="86">
        <v>156903305050</v>
      </c>
      <c r="G37" s="87">
        <f t="shared" si="1"/>
        <v>0</v>
      </c>
      <c r="H37" s="87">
        <f t="shared" si="2"/>
        <v>0</v>
      </c>
    </row>
    <row r="38" spans="1:9" s="88" customFormat="1" ht="23.25" customHeight="1">
      <c r="A38" s="85">
        <f t="shared" si="0"/>
        <v>35</v>
      </c>
      <c r="B38" s="79" t="s">
        <v>201</v>
      </c>
      <c r="C38" s="86">
        <v>0</v>
      </c>
      <c r="D38" s="86">
        <v>0</v>
      </c>
      <c r="E38" s="86">
        <v>2480660000</v>
      </c>
      <c r="F38" s="86">
        <v>2480660000</v>
      </c>
      <c r="G38" s="87">
        <f t="shared" si="1"/>
        <v>0</v>
      </c>
      <c r="H38" s="87">
        <f t="shared" si="2"/>
        <v>0</v>
      </c>
      <c r="I38" s="88" t="e">
        <f>IF(ISNA(VLOOKUP(B38,DSNL,6,0)),"",VLOOKUP(B38,DSNL,6,0))</f>
        <v>#REF!</v>
      </c>
    </row>
    <row r="39" spans="1:9" s="88" customFormat="1" ht="23.25" customHeight="1">
      <c r="A39" s="85">
        <f t="shared" si="0"/>
        <v>36</v>
      </c>
      <c r="B39" s="79" t="s">
        <v>217</v>
      </c>
      <c r="C39" s="86">
        <v>0</v>
      </c>
      <c r="D39" s="86">
        <v>0</v>
      </c>
      <c r="E39" s="86">
        <v>2862550000</v>
      </c>
      <c r="F39" s="86">
        <v>2862550000</v>
      </c>
      <c r="G39" s="87">
        <f t="shared" ref="G39" si="9">ROUND(MAX(C39+E39-D39-F39,0),2)</f>
        <v>0</v>
      </c>
      <c r="H39" s="87">
        <f t="shared" ref="H39" si="10">ROUND(MAX(D39+F39-C39-E39,0),2)</f>
        <v>0</v>
      </c>
      <c r="I39" s="88" t="e">
        <f>IF(ISNA(VLOOKUP(B39,DSNL,6,0)),"",VLOOKUP(B39,DSNL,6,0))</f>
        <v>#REF!</v>
      </c>
    </row>
    <row r="40" spans="1:9" s="88" customFormat="1" ht="23.25" customHeight="1">
      <c r="A40" s="85">
        <f t="shared" si="0"/>
        <v>37</v>
      </c>
      <c r="B40" s="78" t="s">
        <v>202</v>
      </c>
      <c r="C40" s="86">
        <v>0</v>
      </c>
      <c r="D40" s="86">
        <v>0</v>
      </c>
      <c r="E40" s="86">
        <v>340500000</v>
      </c>
      <c r="F40" s="86">
        <v>340500000</v>
      </c>
      <c r="G40" s="87">
        <f t="shared" ref="G40" si="11">ROUND(MAX(C40+E40-D40-F40,0),2)</f>
        <v>0</v>
      </c>
      <c r="H40" s="87">
        <f t="shared" ref="H40" si="12">ROUND(MAX(D40+F40-C40-E40,0),2)</f>
        <v>0</v>
      </c>
      <c r="I40" s="88" t="e">
        <f t="shared" ref="I40" si="13">IF(ISNA(VLOOKUP(B40,DSNL,6,0)),"",VLOOKUP(B40,DSNL,6,0))</f>
        <v>#REF!</v>
      </c>
    </row>
    <row r="41" spans="1:9" s="88" customFormat="1" ht="23.25" customHeight="1">
      <c r="A41" s="85">
        <f t="shared" si="0"/>
        <v>38</v>
      </c>
      <c r="B41" s="77" t="s">
        <v>48</v>
      </c>
      <c r="C41" s="86">
        <v>0</v>
      </c>
      <c r="D41" s="86">
        <v>0</v>
      </c>
      <c r="E41" s="86">
        <v>277725000</v>
      </c>
      <c r="F41" s="86">
        <v>277725000</v>
      </c>
      <c r="G41" s="87">
        <f t="shared" ref="G41:G77" si="14">ROUND(MAX(C41+E41-D41-F41,0),2)</f>
        <v>0</v>
      </c>
      <c r="H41" s="87">
        <f t="shared" ref="H41:H77" si="15">ROUND(MAX(D41+F41-C41-E41,0),2)</f>
        <v>0</v>
      </c>
      <c r="I41" s="88" t="e">
        <f>IF(ISNA(VLOOKUP(B41,DSNL,6,0)),"",VLOOKUP(B41,DSNL,6,0))</f>
        <v>#REF!</v>
      </c>
    </row>
    <row r="42" spans="1:9" s="88" customFormat="1" ht="23.25" customHeight="1">
      <c r="A42" s="85">
        <f t="shared" si="0"/>
        <v>39</v>
      </c>
      <c r="B42" s="77" t="s">
        <v>74</v>
      </c>
      <c r="C42" s="86">
        <v>0</v>
      </c>
      <c r="D42" s="86">
        <v>0</v>
      </c>
      <c r="E42" s="86">
        <v>2441453000</v>
      </c>
      <c r="F42" s="86">
        <v>2441453000</v>
      </c>
      <c r="G42" s="87">
        <f t="shared" si="14"/>
        <v>0</v>
      </c>
      <c r="H42" s="87">
        <f t="shared" si="15"/>
        <v>0</v>
      </c>
      <c r="I42" s="88" t="e">
        <f>IF(ISNA(VLOOKUP(B42,DSNL,6,0)),"",VLOOKUP(B42,DSNL,6,0))</f>
        <v>#REF!</v>
      </c>
    </row>
    <row r="43" spans="1:9" s="88" customFormat="1" ht="23.25" customHeight="1">
      <c r="A43" s="85">
        <f t="shared" si="0"/>
        <v>40</v>
      </c>
      <c r="B43" s="77" t="s">
        <v>70</v>
      </c>
      <c r="C43" s="86">
        <v>0</v>
      </c>
      <c r="D43" s="86">
        <v>0</v>
      </c>
      <c r="E43" s="86">
        <v>3286881400</v>
      </c>
      <c r="F43" s="86">
        <v>3286881400</v>
      </c>
      <c r="G43" s="87">
        <f t="shared" si="14"/>
        <v>0</v>
      </c>
      <c r="H43" s="87">
        <f t="shared" si="15"/>
        <v>0</v>
      </c>
      <c r="I43" s="88" t="e">
        <f>IF(ISNA(VLOOKUP(B43,DSNL,6,0)),"",VLOOKUP(B43,DSNL,6,0))</f>
        <v>#REF!</v>
      </c>
    </row>
    <row r="44" spans="1:9" s="88" customFormat="1" ht="23.25" customHeight="1">
      <c r="A44" s="85">
        <f t="shared" si="0"/>
        <v>41</v>
      </c>
      <c r="B44" s="77" t="s">
        <v>190</v>
      </c>
      <c r="C44" s="86">
        <v>0</v>
      </c>
      <c r="D44" s="86">
        <v>0</v>
      </c>
      <c r="E44" s="86">
        <v>48158117200</v>
      </c>
      <c r="F44" s="86">
        <v>48158117200</v>
      </c>
      <c r="G44" s="87">
        <f t="shared" si="14"/>
        <v>0</v>
      </c>
      <c r="H44" s="87">
        <f t="shared" si="15"/>
        <v>0</v>
      </c>
    </row>
    <row r="45" spans="1:9" s="88" customFormat="1" ht="23.25" customHeight="1">
      <c r="A45" s="85">
        <f t="shared" si="0"/>
        <v>42</v>
      </c>
      <c r="B45" s="77" t="s">
        <v>185</v>
      </c>
      <c r="C45" s="86">
        <v>0</v>
      </c>
      <c r="D45" s="86">
        <v>0</v>
      </c>
      <c r="E45" s="86">
        <v>2422625000</v>
      </c>
      <c r="F45" s="86">
        <v>2422625000</v>
      </c>
      <c r="G45" s="87">
        <f t="shared" si="14"/>
        <v>0</v>
      </c>
      <c r="H45" s="87">
        <f t="shared" si="15"/>
        <v>0</v>
      </c>
    </row>
    <row r="46" spans="1:9" s="88" customFormat="1" ht="23.25" customHeight="1">
      <c r="A46" s="85">
        <f t="shared" si="0"/>
        <v>43</v>
      </c>
      <c r="B46" s="79" t="s">
        <v>49</v>
      </c>
      <c r="C46" s="86">
        <v>0</v>
      </c>
      <c r="D46" s="86">
        <v>262510000</v>
      </c>
      <c r="E46" s="86">
        <v>3437565000</v>
      </c>
      <c r="F46" s="86">
        <v>3175055000</v>
      </c>
      <c r="G46" s="87">
        <f t="shared" si="14"/>
        <v>0</v>
      </c>
      <c r="H46" s="87">
        <f t="shared" si="15"/>
        <v>0</v>
      </c>
      <c r="I46" s="88" t="e">
        <f>IF(ISNA(VLOOKUP(B46,DSNL,6,0)),"",VLOOKUP(B46,DSNL,6,0))</f>
        <v>#REF!</v>
      </c>
    </row>
    <row r="47" spans="1:9" s="88" customFormat="1" ht="23.25" customHeight="1">
      <c r="A47" s="85">
        <f t="shared" si="0"/>
        <v>44</v>
      </c>
      <c r="B47" s="79" t="s">
        <v>66</v>
      </c>
      <c r="C47" s="86">
        <v>0</v>
      </c>
      <c r="D47" s="86">
        <v>0</v>
      </c>
      <c r="E47" s="86">
        <v>2325201000</v>
      </c>
      <c r="F47" s="86">
        <v>2325201000</v>
      </c>
      <c r="G47" s="87">
        <f t="shared" si="14"/>
        <v>0</v>
      </c>
      <c r="H47" s="87">
        <f t="shared" si="15"/>
        <v>0</v>
      </c>
      <c r="I47" s="88" t="e">
        <f>IF(ISNA(VLOOKUP(B47,DSNL,6,0)),"",VLOOKUP(B47,DSNL,6,0))</f>
        <v>#REF!</v>
      </c>
    </row>
    <row r="48" spans="1:9" s="88" customFormat="1" ht="23.25" customHeight="1">
      <c r="A48" s="85">
        <f t="shared" si="0"/>
        <v>45</v>
      </c>
      <c r="B48" s="80" t="s">
        <v>51</v>
      </c>
      <c r="C48" s="86">
        <v>0</v>
      </c>
      <c r="D48" s="86">
        <v>97105000</v>
      </c>
      <c r="E48" s="86">
        <v>860729500</v>
      </c>
      <c r="F48" s="86">
        <v>763624500</v>
      </c>
      <c r="G48" s="87">
        <f t="shared" si="14"/>
        <v>0</v>
      </c>
      <c r="H48" s="87">
        <f t="shared" si="15"/>
        <v>0</v>
      </c>
      <c r="I48" s="88" t="e">
        <f>IF(ISNA(VLOOKUP(B48,DSNL,6,0)),"",VLOOKUP(B48,DSNL,6,0))</f>
        <v>#REF!</v>
      </c>
    </row>
    <row r="49" spans="1:9" s="88" customFormat="1" ht="23.25" customHeight="1">
      <c r="A49" s="85">
        <f t="shared" si="0"/>
        <v>46</v>
      </c>
      <c r="B49" s="79" t="s">
        <v>65</v>
      </c>
      <c r="C49" s="86">
        <v>0</v>
      </c>
      <c r="D49" s="86">
        <v>0</v>
      </c>
      <c r="E49" s="86">
        <v>930536800</v>
      </c>
      <c r="F49" s="86">
        <v>930536800</v>
      </c>
      <c r="G49" s="87">
        <f t="shared" si="14"/>
        <v>0</v>
      </c>
      <c r="H49" s="87">
        <f t="shared" si="15"/>
        <v>0</v>
      </c>
      <c r="I49" s="88" t="e">
        <f>IF(ISNA(VLOOKUP(B49,DSNL,6,0)),"",VLOOKUP(B49,DSNL,6,0))</f>
        <v>#REF!</v>
      </c>
    </row>
    <row r="50" spans="1:9" s="88" customFormat="1" ht="23.25" customHeight="1">
      <c r="A50" s="85">
        <f t="shared" si="0"/>
        <v>47</v>
      </c>
      <c r="B50" s="77" t="s">
        <v>192</v>
      </c>
      <c r="C50" s="86">
        <v>0</v>
      </c>
      <c r="D50" s="86">
        <v>0</v>
      </c>
      <c r="E50" s="86">
        <v>2122218000</v>
      </c>
      <c r="F50" s="86">
        <v>2122218000</v>
      </c>
      <c r="G50" s="87">
        <f t="shared" si="14"/>
        <v>0</v>
      </c>
      <c r="H50" s="87">
        <f t="shared" si="15"/>
        <v>0</v>
      </c>
    </row>
    <row r="51" spans="1:9" s="88" customFormat="1" ht="23.25" customHeight="1">
      <c r="A51" s="85">
        <f t="shared" si="0"/>
        <v>48</v>
      </c>
      <c r="B51" s="77" t="s">
        <v>47</v>
      </c>
      <c r="C51" s="86">
        <v>0</v>
      </c>
      <c r="D51" s="86">
        <v>0</v>
      </c>
      <c r="E51" s="86">
        <v>284410000</v>
      </c>
      <c r="F51" s="86">
        <v>284410000</v>
      </c>
      <c r="G51" s="87">
        <f t="shared" si="14"/>
        <v>0</v>
      </c>
      <c r="H51" s="87">
        <f t="shared" si="15"/>
        <v>0</v>
      </c>
      <c r="I51" s="88" t="e">
        <f>IF(ISNA(VLOOKUP(B51,DSNL,6,0)),"",VLOOKUP(B51,DSNL,6,0))</f>
        <v>#REF!</v>
      </c>
    </row>
    <row r="52" spans="1:9" s="88" customFormat="1" ht="23.25" customHeight="1">
      <c r="A52" s="85">
        <f t="shared" si="0"/>
        <v>49</v>
      </c>
      <c r="B52" s="77" t="s">
        <v>73</v>
      </c>
      <c r="C52" s="86">
        <v>0</v>
      </c>
      <c r="D52" s="86">
        <v>0</v>
      </c>
      <c r="E52" s="86">
        <v>3105086600</v>
      </c>
      <c r="F52" s="86">
        <v>3105086600</v>
      </c>
      <c r="G52" s="87">
        <f t="shared" si="14"/>
        <v>0</v>
      </c>
      <c r="H52" s="87">
        <f t="shared" si="15"/>
        <v>0</v>
      </c>
      <c r="I52" s="88" t="e">
        <f>IF(ISNA(VLOOKUP(B52,DSNL,6,0)),"",VLOOKUP(B52,DSNL,6,0))</f>
        <v>#REF!</v>
      </c>
    </row>
    <row r="53" spans="1:9" s="88" customFormat="1" ht="23.25" customHeight="1">
      <c r="A53" s="85">
        <f t="shared" si="0"/>
        <v>50</v>
      </c>
      <c r="B53" s="77" t="s">
        <v>193</v>
      </c>
      <c r="C53" s="86">
        <v>0</v>
      </c>
      <c r="D53" s="86">
        <v>1453935000</v>
      </c>
      <c r="E53" s="86">
        <v>4908942500</v>
      </c>
      <c r="F53" s="86">
        <v>3455007500</v>
      </c>
      <c r="G53" s="87">
        <f t="shared" si="14"/>
        <v>0</v>
      </c>
      <c r="H53" s="87">
        <f t="shared" si="15"/>
        <v>0</v>
      </c>
    </row>
    <row r="54" spans="1:9" s="88" customFormat="1" ht="23.25" customHeight="1">
      <c r="A54" s="85">
        <f t="shared" si="0"/>
        <v>51</v>
      </c>
      <c r="B54" s="77" t="s">
        <v>54</v>
      </c>
      <c r="C54" s="86">
        <v>0</v>
      </c>
      <c r="D54" s="86">
        <v>1017425000</v>
      </c>
      <c r="E54" s="86">
        <v>1290855000</v>
      </c>
      <c r="F54" s="86">
        <v>273430000</v>
      </c>
      <c r="G54" s="87">
        <f t="shared" si="14"/>
        <v>0</v>
      </c>
      <c r="H54" s="87">
        <f t="shared" si="15"/>
        <v>0</v>
      </c>
      <c r="I54" s="88" t="e">
        <f>IF(ISNA(VLOOKUP(B54,DSNL,6,0)),"",VLOOKUP(B54,DSNL,6,0))</f>
        <v>#REF!</v>
      </c>
    </row>
    <row r="55" spans="1:9" s="88" customFormat="1" ht="23.25" customHeight="1">
      <c r="A55" s="85">
        <f t="shared" si="0"/>
        <v>52</v>
      </c>
      <c r="B55" s="77" t="s">
        <v>38</v>
      </c>
      <c r="C55" s="86">
        <v>0</v>
      </c>
      <c r="D55" s="86">
        <v>0</v>
      </c>
      <c r="E55" s="86">
        <v>1053078000</v>
      </c>
      <c r="F55" s="86">
        <v>1053078000</v>
      </c>
      <c r="G55" s="87">
        <f t="shared" si="14"/>
        <v>0</v>
      </c>
      <c r="H55" s="87">
        <f t="shared" si="15"/>
        <v>0</v>
      </c>
      <c r="I55" s="88" t="e">
        <f>IF(ISNA(VLOOKUP(B55,DSNL,6,0)),"",VLOOKUP(B55,DSNL,6,0))</f>
        <v>#REF!</v>
      </c>
    </row>
    <row r="56" spans="1:9" s="88" customFormat="1" ht="23.25" customHeight="1">
      <c r="A56" s="85">
        <f t="shared" si="0"/>
        <v>53</v>
      </c>
      <c r="B56" s="79" t="s">
        <v>42</v>
      </c>
      <c r="C56" s="86">
        <v>0</v>
      </c>
      <c r="D56" s="86">
        <v>0</v>
      </c>
      <c r="E56" s="86">
        <v>3934187000</v>
      </c>
      <c r="F56" s="86">
        <v>3934187000</v>
      </c>
      <c r="G56" s="87">
        <f t="shared" si="14"/>
        <v>0</v>
      </c>
      <c r="H56" s="87">
        <f t="shared" si="15"/>
        <v>0</v>
      </c>
      <c r="I56" s="88" t="e">
        <f>IF(ISNA(VLOOKUP(B56,DSNL,6,0)),"",VLOOKUP(B56,DSNL,6,0))</f>
        <v>#REF!</v>
      </c>
    </row>
    <row r="57" spans="1:9" s="88" customFormat="1" ht="23.25" customHeight="1">
      <c r="A57" s="85">
        <f t="shared" si="0"/>
        <v>54</v>
      </c>
      <c r="B57" s="77" t="s">
        <v>191</v>
      </c>
      <c r="C57" s="86">
        <v>0</v>
      </c>
      <c r="D57" s="86">
        <v>1203745000</v>
      </c>
      <c r="E57" s="86">
        <v>5452600000</v>
      </c>
      <c r="F57" s="86">
        <v>4248855000</v>
      </c>
      <c r="G57" s="87">
        <f t="shared" si="14"/>
        <v>0</v>
      </c>
      <c r="H57" s="87">
        <f t="shared" si="15"/>
        <v>0</v>
      </c>
    </row>
    <row r="58" spans="1:9" s="88" customFormat="1" ht="23.25" customHeight="1">
      <c r="A58" s="85">
        <f t="shared" si="0"/>
        <v>55</v>
      </c>
      <c r="B58" s="79" t="s">
        <v>43</v>
      </c>
      <c r="C58" s="86">
        <v>0</v>
      </c>
      <c r="D58" s="86">
        <v>0</v>
      </c>
      <c r="E58" s="86">
        <v>5847247000</v>
      </c>
      <c r="F58" s="86">
        <v>5847247000</v>
      </c>
      <c r="G58" s="87">
        <f t="shared" si="14"/>
        <v>0</v>
      </c>
      <c r="H58" s="87">
        <f t="shared" si="15"/>
        <v>0</v>
      </c>
      <c r="I58" s="88" t="e">
        <f>IF(ISNA(VLOOKUP(B58,DSNL,6,0)),"",VLOOKUP(B58,DSNL,6,0))</f>
        <v>#REF!</v>
      </c>
    </row>
    <row r="59" spans="1:9" s="88" customFormat="1" ht="23.25" customHeight="1">
      <c r="A59" s="85">
        <f t="shared" si="0"/>
        <v>56</v>
      </c>
      <c r="B59" s="77" t="s">
        <v>62</v>
      </c>
      <c r="C59" s="86">
        <v>0</v>
      </c>
      <c r="D59" s="86">
        <v>0</v>
      </c>
      <c r="E59" s="86">
        <v>900195500</v>
      </c>
      <c r="F59" s="86">
        <v>900195500</v>
      </c>
      <c r="G59" s="87">
        <f t="shared" si="14"/>
        <v>0</v>
      </c>
      <c r="H59" s="87">
        <f t="shared" si="15"/>
        <v>0</v>
      </c>
      <c r="I59" s="88" t="e">
        <f>IF(ISNA(VLOOKUP(B59,DSNL,6,0)),"",VLOOKUP(B59,DSNL,6,0))</f>
        <v>#REF!</v>
      </c>
    </row>
    <row r="60" spans="1:9" s="88" customFormat="1" ht="23.25" customHeight="1">
      <c r="A60" s="85">
        <f t="shared" si="0"/>
        <v>57</v>
      </c>
      <c r="B60" s="77" t="s">
        <v>184</v>
      </c>
      <c r="C60" s="86">
        <v>0</v>
      </c>
      <c r="D60" s="86">
        <v>2503606000</v>
      </c>
      <c r="E60" s="86">
        <v>50509787800</v>
      </c>
      <c r="F60" s="86">
        <v>55045024600</v>
      </c>
      <c r="G60" s="87">
        <f t="shared" si="14"/>
        <v>0</v>
      </c>
      <c r="H60" s="87">
        <f t="shared" si="15"/>
        <v>7038842800</v>
      </c>
    </row>
    <row r="61" spans="1:9" s="88" customFormat="1" ht="23.25" customHeight="1">
      <c r="A61" s="85">
        <f t="shared" si="0"/>
        <v>58</v>
      </c>
      <c r="B61" s="77" t="s">
        <v>189</v>
      </c>
      <c r="C61" s="86">
        <v>0</v>
      </c>
      <c r="D61" s="86">
        <v>2212425000</v>
      </c>
      <c r="E61" s="86">
        <v>6676938500</v>
      </c>
      <c r="F61" s="86">
        <v>4464513500</v>
      </c>
      <c r="G61" s="87">
        <f t="shared" si="14"/>
        <v>0</v>
      </c>
      <c r="H61" s="87">
        <f t="shared" si="15"/>
        <v>0</v>
      </c>
    </row>
    <row r="62" spans="1:9" s="88" customFormat="1" ht="23.25" customHeight="1">
      <c r="A62" s="85">
        <f t="shared" si="0"/>
        <v>59</v>
      </c>
      <c r="B62" s="77" t="s">
        <v>119</v>
      </c>
      <c r="C62" s="86">
        <v>0</v>
      </c>
      <c r="D62" s="86">
        <v>0</v>
      </c>
      <c r="E62" s="86">
        <v>3243423000</v>
      </c>
      <c r="F62" s="86">
        <v>3243423000</v>
      </c>
      <c r="G62" s="87">
        <f t="shared" si="14"/>
        <v>0</v>
      </c>
      <c r="H62" s="87">
        <f t="shared" si="15"/>
        <v>0</v>
      </c>
      <c r="I62" s="88" t="e">
        <f>IF(ISNA(VLOOKUP(B62,DSNL,6,0)),"",VLOOKUP(B62,DSNL,6,0))</f>
        <v>#REF!</v>
      </c>
    </row>
    <row r="63" spans="1:9" s="88" customFormat="1" ht="23.25" customHeight="1">
      <c r="A63" s="85">
        <f t="shared" si="0"/>
        <v>60</v>
      </c>
      <c r="B63" s="77" t="s">
        <v>56</v>
      </c>
      <c r="C63" s="86">
        <v>0</v>
      </c>
      <c r="D63" s="86">
        <v>84295000</v>
      </c>
      <c r="E63" s="86">
        <v>608233500</v>
      </c>
      <c r="F63" s="86">
        <v>523938500</v>
      </c>
      <c r="G63" s="87">
        <f t="shared" si="14"/>
        <v>0</v>
      </c>
      <c r="H63" s="87">
        <f t="shared" si="15"/>
        <v>0</v>
      </c>
      <c r="I63" s="88" t="e">
        <f>IF(ISNA(VLOOKUP(B63,DSNL,6,0)),"",VLOOKUP(B63,DSNL,6,0))</f>
        <v>#REF!</v>
      </c>
    </row>
    <row r="64" spans="1:9" s="88" customFormat="1" ht="23.25" customHeight="1">
      <c r="A64" s="85">
        <f t="shared" si="0"/>
        <v>61</v>
      </c>
      <c r="B64" s="79" t="s">
        <v>60</v>
      </c>
      <c r="C64" s="86">
        <v>0</v>
      </c>
      <c r="D64" s="86">
        <v>1486995000</v>
      </c>
      <c r="E64" s="86">
        <v>1759870000</v>
      </c>
      <c r="F64" s="86">
        <v>272875000</v>
      </c>
      <c r="G64" s="87">
        <f t="shared" si="14"/>
        <v>0</v>
      </c>
      <c r="H64" s="87">
        <f t="shared" si="15"/>
        <v>0</v>
      </c>
      <c r="I64" s="88" t="e">
        <f>IF(ISNA(VLOOKUP(B64,DSNL,6,0)),"",VLOOKUP(B64,DSNL,6,0))</f>
        <v>#REF!</v>
      </c>
    </row>
    <row r="65" spans="1:9" s="88" customFormat="1" ht="23.25" customHeight="1">
      <c r="A65" s="85">
        <f t="shared" si="0"/>
        <v>62</v>
      </c>
      <c r="B65" s="77" t="s">
        <v>188</v>
      </c>
      <c r="C65" s="86">
        <v>0</v>
      </c>
      <c r="D65" s="86">
        <v>1194969000</v>
      </c>
      <c r="E65" s="86">
        <v>2588839000</v>
      </c>
      <c r="F65" s="86">
        <v>1393870000</v>
      </c>
      <c r="G65" s="87">
        <f t="shared" si="14"/>
        <v>0</v>
      </c>
      <c r="H65" s="87">
        <f t="shared" si="15"/>
        <v>0</v>
      </c>
    </row>
    <row r="66" spans="1:9" s="88" customFormat="1" ht="23.25" customHeight="1">
      <c r="A66" s="85">
        <f t="shared" si="0"/>
        <v>63</v>
      </c>
      <c r="B66" s="77" t="s">
        <v>118</v>
      </c>
      <c r="C66" s="86">
        <v>0</v>
      </c>
      <c r="D66" s="86">
        <v>0</v>
      </c>
      <c r="E66" s="86">
        <v>3287099300</v>
      </c>
      <c r="F66" s="86">
        <v>3287099300</v>
      </c>
      <c r="G66" s="87">
        <f t="shared" si="14"/>
        <v>0</v>
      </c>
      <c r="H66" s="87">
        <f t="shared" si="15"/>
        <v>0</v>
      </c>
      <c r="I66" s="88" t="e">
        <f>IF(ISNA(VLOOKUP(B66,DSNL,6,0)),"",VLOOKUP(B66,DSNL,6,0))</f>
        <v>#REF!</v>
      </c>
    </row>
    <row r="67" spans="1:9" s="88" customFormat="1" ht="23.25" customHeight="1">
      <c r="A67" s="85">
        <f t="shared" si="0"/>
        <v>64</v>
      </c>
      <c r="B67" s="77" t="s">
        <v>64</v>
      </c>
      <c r="C67" s="86">
        <v>0</v>
      </c>
      <c r="D67" s="86">
        <v>0</v>
      </c>
      <c r="E67" s="86">
        <v>512635000</v>
      </c>
      <c r="F67" s="86">
        <v>512635000</v>
      </c>
      <c r="G67" s="87">
        <f t="shared" si="14"/>
        <v>0</v>
      </c>
      <c r="H67" s="87">
        <f t="shared" si="15"/>
        <v>0</v>
      </c>
      <c r="I67" s="88" t="e">
        <f>IF(ISNA(VLOOKUP(B67,DSNL,6,0)),"",VLOOKUP(B67,DSNL,6,0))</f>
        <v>#REF!</v>
      </c>
    </row>
    <row r="68" spans="1:9" s="88" customFormat="1" ht="23.25" customHeight="1">
      <c r="A68" s="85">
        <f t="shared" ref="A68:A77" si="16">IF(B68&lt;&gt;"",ROW()-3,"")</f>
        <v>65</v>
      </c>
      <c r="B68" s="77" t="s">
        <v>71</v>
      </c>
      <c r="C68" s="86">
        <v>0</v>
      </c>
      <c r="D68" s="86">
        <v>0</v>
      </c>
      <c r="E68" s="86">
        <v>4162848300</v>
      </c>
      <c r="F68" s="86">
        <v>4162848300</v>
      </c>
      <c r="G68" s="87">
        <f t="shared" si="14"/>
        <v>0</v>
      </c>
      <c r="H68" s="87">
        <f t="shared" si="15"/>
        <v>0</v>
      </c>
      <c r="I68" s="88" t="e">
        <f>IF(ISNA(VLOOKUP(B68,DSNL,6,0)),"",VLOOKUP(B68,DSNL,6,0))</f>
        <v>#REF!</v>
      </c>
    </row>
    <row r="69" spans="1:9" s="88" customFormat="1" ht="23.25" customHeight="1">
      <c r="A69" s="85">
        <f t="shared" si="16"/>
        <v>66</v>
      </c>
      <c r="B69" s="77" t="s">
        <v>39</v>
      </c>
      <c r="C69" s="86">
        <v>0</v>
      </c>
      <c r="D69" s="86">
        <v>0</v>
      </c>
      <c r="E69" s="86">
        <v>435225000</v>
      </c>
      <c r="F69" s="86">
        <v>435225000</v>
      </c>
      <c r="G69" s="87">
        <f t="shared" si="14"/>
        <v>0</v>
      </c>
      <c r="H69" s="87">
        <f t="shared" si="15"/>
        <v>0</v>
      </c>
      <c r="I69" s="88" t="e">
        <f>IF(ISNA(VLOOKUP(B69,DSNL,6,0)),"",VLOOKUP(B69,DSNL,6,0))</f>
        <v>#REF!</v>
      </c>
    </row>
    <row r="70" spans="1:9" s="88" customFormat="1" ht="23.25" customHeight="1">
      <c r="A70" s="85">
        <f t="shared" si="16"/>
        <v>67</v>
      </c>
      <c r="B70" s="77" t="s">
        <v>194</v>
      </c>
      <c r="C70" s="86">
        <v>0</v>
      </c>
      <c r="D70" s="86">
        <v>0</v>
      </c>
      <c r="E70" s="86">
        <v>1772255000</v>
      </c>
      <c r="F70" s="86">
        <v>1772255000</v>
      </c>
      <c r="G70" s="87">
        <f t="shared" si="14"/>
        <v>0</v>
      </c>
      <c r="H70" s="87">
        <f t="shared" si="15"/>
        <v>0</v>
      </c>
    </row>
    <row r="71" spans="1:9" s="88" customFormat="1" ht="23.25" customHeight="1">
      <c r="A71" s="85">
        <f t="shared" si="16"/>
        <v>68</v>
      </c>
      <c r="B71" s="77" t="s">
        <v>187</v>
      </c>
      <c r="C71" s="86">
        <v>0</v>
      </c>
      <c r="D71" s="86">
        <v>2476771000</v>
      </c>
      <c r="E71" s="86">
        <v>5078041500</v>
      </c>
      <c r="F71" s="86">
        <v>2601270500</v>
      </c>
      <c r="G71" s="87">
        <f t="shared" si="14"/>
        <v>0</v>
      </c>
      <c r="H71" s="87">
        <f t="shared" si="15"/>
        <v>0</v>
      </c>
    </row>
    <row r="72" spans="1:9" s="88" customFormat="1" ht="23.25" customHeight="1">
      <c r="A72" s="85">
        <f t="shared" si="16"/>
        <v>69</v>
      </c>
      <c r="B72" s="77" t="s">
        <v>186</v>
      </c>
      <c r="C72" s="86">
        <v>0</v>
      </c>
      <c r="D72" s="86">
        <v>2654935000</v>
      </c>
      <c r="E72" s="86">
        <v>12008858000</v>
      </c>
      <c r="F72" s="86">
        <v>9353923000</v>
      </c>
      <c r="G72" s="87">
        <f t="shared" si="14"/>
        <v>0</v>
      </c>
      <c r="H72" s="87">
        <f t="shared" si="15"/>
        <v>0</v>
      </c>
    </row>
    <row r="73" spans="1:9" s="88" customFormat="1" ht="23.25" customHeight="1">
      <c r="A73" s="85">
        <f t="shared" si="16"/>
        <v>70</v>
      </c>
      <c r="B73" s="77" t="s">
        <v>58</v>
      </c>
      <c r="C73" s="86">
        <v>0</v>
      </c>
      <c r="D73" s="86">
        <v>979400000</v>
      </c>
      <c r="E73" s="86">
        <v>1518656500</v>
      </c>
      <c r="F73" s="86">
        <v>539256500</v>
      </c>
      <c r="G73" s="87">
        <f t="shared" si="14"/>
        <v>0</v>
      </c>
      <c r="H73" s="87">
        <f t="shared" si="15"/>
        <v>0</v>
      </c>
      <c r="I73" s="88" t="e">
        <f>IF(ISNA(VLOOKUP(B73,DSNL,6,0)),"",VLOOKUP(B73,DSNL,6,0))</f>
        <v>#REF!</v>
      </c>
    </row>
    <row r="74" spans="1:9" s="88" customFormat="1" ht="23.25" customHeight="1">
      <c r="A74" s="85">
        <f t="shared" si="16"/>
        <v>71</v>
      </c>
      <c r="B74" s="77" t="s">
        <v>52</v>
      </c>
      <c r="C74" s="86">
        <v>0</v>
      </c>
      <c r="D74" s="86">
        <v>1521812500</v>
      </c>
      <c r="E74" s="86">
        <v>4315737000</v>
      </c>
      <c r="F74" s="86">
        <v>2793924500</v>
      </c>
      <c r="G74" s="87">
        <f t="shared" si="14"/>
        <v>0</v>
      </c>
      <c r="H74" s="87">
        <f t="shared" si="15"/>
        <v>0</v>
      </c>
      <c r="I74" s="88" t="e">
        <f>IF(ISNA(VLOOKUP(B74,DSNL,6,0)),"",VLOOKUP(B74,DSNL,6,0))</f>
        <v>#REF!</v>
      </c>
    </row>
    <row r="75" spans="1:9" s="88" customFormat="1" ht="23.25" customHeight="1">
      <c r="A75" s="85">
        <f t="shared" si="16"/>
        <v>72</v>
      </c>
      <c r="B75" s="77" t="s">
        <v>76</v>
      </c>
      <c r="C75" s="86">
        <v>0</v>
      </c>
      <c r="D75" s="86">
        <v>0</v>
      </c>
      <c r="E75" s="86">
        <v>2413295400</v>
      </c>
      <c r="F75" s="86">
        <v>2413295400</v>
      </c>
      <c r="G75" s="87">
        <f t="shared" si="14"/>
        <v>0</v>
      </c>
      <c r="H75" s="87">
        <f t="shared" si="15"/>
        <v>0</v>
      </c>
      <c r="I75" s="88" t="e">
        <f>IF(ISNA(VLOOKUP(B75,DSNL,6,0)),"",VLOOKUP(B75,DSNL,6,0))</f>
        <v>#REF!</v>
      </c>
    </row>
    <row r="76" spans="1:9" s="88" customFormat="1" ht="23.25" customHeight="1">
      <c r="A76" s="85">
        <f t="shared" si="16"/>
        <v>73</v>
      </c>
      <c r="B76" s="77" t="s">
        <v>67</v>
      </c>
      <c r="C76" s="86">
        <v>0</v>
      </c>
      <c r="D76" s="86">
        <v>0</v>
      </c>
      <c r="E76" s="86">
        <v>2030991400</v>
      </c>
      <c r="F76" s="86">
        <v>2030991400</v>
      </c>
      <c r="G76" s="87">
        <f t="shared" si="14"/>
        <v>0</v>
      </c>
      <c r="H76" s="87">
        <f t="shared" si="15"/>
        <v>0</v>
      </c>
      <c r="I76" s="88" t="e">
        <f>IF(ISNA(VLOOKUP(B76,DSNL,6,0)),"",VLOOKUP(B76,DSNL,6,0))</f>
        <v>#REF!</v>
      </c>
    </row>
    <row r="77" spans="1:9" s="88" customFormat="1" ht="23.25" customHeight="1">
      <c r="A77" s="85">
        <f t="shared" si="16"/>
        <v>74</v>
      </c>
      <c r="B77" s="77" t="s">
        <v>68</v>
      </c>
      <c r="C77" s="86">
        <v>0</v>
      </c>
      <c r="D77" s="86">
        <v>0</v>
      </c>
      <c r="E77" s="86">
        <v>960624800</v>
      </c>
      <c r="F77" s="86">
        <v>960624800</v>
      </c>
      <c r="G77" s="87">
        <f t="shared" si="14"/>
        <v>0</v>
      </c>
      <c r="H77" s="87">
        <f t="shared" si="15"/>
        <v>0</v>
      </c>
      <c r="I77" s="88" t="e">
        <f>IF(ISNA(VLOOKUP(B77,DSNL,6,0)),"",VLOOKUP(B77,DSNL,6,0))</f>
        <v>#REF!</v>
      </c>
    </row>
    <row r="78" spans="1:9" s="73" customFormat="1" ht="23.25" customHeight="1">
      <c r="A78" s="75"/>
      <c r="B78" s="77"/>
      <c r="C78" s="32"/>
      <c r="D78" s="32"/>
      <c r="E78" s="32"/>
      <c r="F78" s="32"/>
      <c r="G78" s="31"/>
      <c r="H78" s="31"/>
    </row>
    <row r="79" spans="1:9" s="84" customFormat="1" ht="23.25" customHeight="1">
      <c r="A79" s="81"/>
      <c r="B79" s="82" t="s">
        <v>9</v>
      </c>
      <c r="C79" s="83">
        <f t="shared" ref="C79:H79" si="17">SUM(C4:C78)</f>
        <v>810000</v>
      </c>
      <c r="D79" s="83">
        <f t="shared" si="17"/>
        <v>35726031599</v>
      </c>
      <c r="E79" s="83">
        <f t="shared" si="17"/>
        <v>445819055962</v>
      </c>
      <c r="F79" s="83">
        <f t="shared" si="17"/>
        <v>421367562605</v>
      </c>
      <c r="G79" s="83">
        <f t="shared" si="17"/>
        <v>0</v>
      </c>
      <c r="H79" s="83">
        <f t="shared" si="17"/>
        <v>11273728242</v>
      </c>
    </row>
    <row r="82" spans="5:6">
      <c r="E82" s="6"/>
      <c r="F82" s="6"/>
    </row>
  </sheetData>
  <sortState ref="A41:J77">
    <sortCondition ref="B41:B77"/>
  </sortState>
  <mergeCells count="6">
    <mergeCell ref="A1:H1"/>
    <mergeCell ref="G2:H2"/>
    <mergeCell ref="A2:A3"/>
    <mergeCell ref="B2:B3"/>
    <mergeCell ref="C2:D2"/>
    <mergeCell ref="E2:F2"/>
  </mergeCells>
  <phoneticPr fontId="21" type="noConversion"/>
  <pageMargins left="0" right="0.4" top="0.22" bottom="0.06" header="0.1" footer="0.1"/>
  <pageSetup paperSize="9" scale="80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N36"/>
  <sheetViews>
    <sheetView workbookViewId="0">
      <pane xSplit="2" ySplit="4" topLeftCell="C17" activePane="bottomRight" state="frozen"/>
      <selection activeCell="P41" sqref="P41"/>
      <selection pane="topRight" activeCell="P41" sqref="P41"/>
      <selection pane="bottomLeft" activeCell="P41" sqref="P41"/>
      <selection pane="bottomRight" activeCell="G5" sqref="G5:J29"/>
    </sheetView>
  </sheetViews>
  <sheetFormatPr defaultColWidth="8" defaultRowHeight="13.5"/>
  <cols>
    <col min="1" max="1" width="4.28515625" style="60" customWidth="1"/>
    <col min="2" max="2" width="49.5703125" style="60" customWidth="1"/>
    <col min="3" max="3" width="13.140625" style="56" customWidth="1"/>
    <col min="4" max="4" width="15.28515625" style="57" customWidth="1"/>
    <col min="5" max="5" width="6.5703125" style="56" customWidth="1"/>
    <col min="6" max="6" width="7.85546875" style="72" customWidth="1"/>
    <col min="7" max="7" width="12.7109375" style="56" customWidth="1"/>
    <col min="8" max="8" width="15.7109375" style="72" customWidth="1"/>
    <col min="9" max="9" width="15.5703125" style="56" customWidth="1"/>
    <col min="10" max="10" width="16.5703125" style="72" customWidth="1"/>
    <col min="11" max="11" width="12.7109375" style="56" customWidth="1"/>
    <col min="12" max="12" width="17" style="72" customWidth="1"/>
    <col min="13" max="13" width="6.42578125" style="56" customWidth="1"/>
    <col min="14" max="14" width="7.7109375" style="72" customWidth="1"/>
    <col min="15" max="16384" width="8" style="60"/>
  </cols>
  <sheetData>
    <row r="1" spans="1:14" ht="21" customHeight="1">
      <c r="A1" s="97" t="s">
        <v>166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4" s="43" customFormat="1" ht="20.25" customHeight="1">
      <c r="A2" s="98" t="s">
        <v>5</v>
      </c>
      <c r="B2" s="96" t="s">
        <v>6</v>
      </c>
      <c r="C2" s="61" t="s">
        <v>7</v>
      </c>
      <c r="D2" s="62"/>
      <c r="E2" s="61"/>
      <c r="F2" s="63"/>
      <c r="G2" s="61" t="s">
        <v>8</v>
      </c>
      <c r="H2" s="63"/>
      <c r="I2" s="61"/>
      <c r="J2" s="63"/>
      <c r="K2" s="61" t="s">
        <v>10</v>
      </c>
      <c r="L2" s="63"/>
      <c r="M2" s="61"/>
      <c r="N2" s="63"/>
    </row>
    <row r="3" spans="1:14" s="43" customFormat="1" ht="20.25" customHeight="1">
      <c r="A3" s="98"/>
      <c r="B3" s="96"/>
      <c r="C3" s="96" t="s">
        <v>11</v>
      </c>
      <c r="D3" s="96"/>
      <c r="E3" s="96" t="s">
        <v>12</v>
      </c>
      <c r="F3" s="96"/>
      <c r="G3" s="96" t="s">
        <v>11</v>
      </c>
      <c r="H3" s="96"/>
      <c r="I3" s="96" t="s">
        <v>12</v>
      </c>
      <c r="J3" s="96"/>
      <c r="K3" s="96" t="s">
        <v>11</v>
      </c>
      <c r="L3" s="96"/>
      <c r="M3" s="96" t="s">
        <v>12</v>
      </c>
      <c r="N3" s="96"/>
    </row>
    <row r="4" spans="1:14" s="43" customFormat="1" ht="20.25" customHeight="1">
      <c r="A4" s="98"/>
      <c r="B4" s="96"/>
      <c r="C4" s="64" t="s">
        <v>17</v>
      </c>
      <c r="D4" s="33" t="s">
        <v>13</v>
      </c>
      <c r="E4" s="64" t="s">
        <v>17</v>
      </c>
      <c r="F4" s="65" t="s">
        <v>13</v>
      </c>
      <c r="G4" s="64" t="s">
        <v>17</v>
      </c>
      <c r="H4" s="65" t="s">
        <v>13</v>
      </c>
      <c r="I4" s="64" t="s">
        <v>17</v>
      </c>
      <c r="J4" s="65" t="s">
        <v>13</v>
      </c>
      <c r="K4" s="64" t="s">
        <v>17</v>
      </c>
      <c r="L4" s="65" t="s">
        <v>13</v>
      </c>
      <c r="M4" s="64" t="s">
        <v>17</v>
      </c>
      <c r="N4" s="65" t="s">
        <v>13</v>
      </c>
    </row>
    <row r="5" spans="1:14" s="43" customFormat="1" ht="18" customHeight="1">
      <c r="A5" s="42">
        <f t="shared" ref="A5:A12" si="0">IF(B5&lt;&gt;"",ROW()-4,"")</f>
        <v>1</v>
      </c>
      <c r="B5" s="4" t="s">
        <v>109</v>
      </c>
      <c r="C5" s="66">
        <v>0</v>
      </c>
      <c r="D5" s="12">
        <v>0</v>
      </c>
      <c r="E5" s="66">
        <v>0</v>
      </c>
      <c r="F5" s="66">
        <v>0</v>
      </c>
      <c r="G5" s="66">
        <v>0</v>
      </c>
      <c r="H5" s="67">
        <v>941663250</v>
      </c>
      <c r="I5" s="66">
        <v>0</v>
      </c>
      <c r="J5" s="67">
        <v>941663250</v>
      </c>
      <c r="K5" s="68">
        <f>ROUND(MAX(C5+G5-E5-I5,0),2)</f>
        <v>0</v>
      </c>
      <c r="L5" s="7">
        <f>ROUND(MAX(D5+H5-F5-J5,0),0)</f>
        <v>0</v>
      </c>
      <c r="M5" s="68">
        <f>ROUND(MAX(E5+I5-C5-G5,0),2)</f>
        <v>0</v>
      </c>
      <c r="N5" s="7">
        <f>ROUND(MAX(F5+J5-D5-H5,0),0)</f>
        <v>0</v>
      </c>
    </row>
    <row r="6" spans="1:14" s="43" customFormat="1" ht="18" customHeight="1">
      <c r="A6" s="42">
        <f t="shared" si="0"/>
        <v>2</v>
      </c>
      <c r="B6" s="11" t="s">
        <v>130</v>
      </c>
      <c r="C6" s="66">
        <v>0</v>
      </c>
      <c r="D6" s="12">
        <v>0</v>
      </c>
      <c r="E6" s="66">
        <v>0</v>
      </c>
      <c r="F6" s="66">
        <v>0</v>
      </c>
      <c r="G6" s="66">
        <v>0</v>
      </c>
      <c r="H6" s="67">
        <v>2137356826</v>
      </c>
      <c r="I6" s="66">
        <v>0</v>
      </c>
      <c r="J6" s="67">
        <v>2137356826</v>
      </c>
      <c r="K6" s="68">
        <f>ROUND(MAX(C6+G6-E6-I6,0),2)</f>
        <v>0</v>
      </c>
      <c r="L6" s="7">
        <f>ROUND(MAX(D6+H6-F6-J6,0),0)</f>
        <v>0</v>
      </c>
      <c r="M6" s="68">
        <f>ROUND(MAX(E6+I6-C6-G6,0),2)</f>
        <v>0</v>
      </c>
      <c r="N6" s="7">
        <f>ROUND(MAX(F6+J6-D6-H6,0),0)</f>
        <v>0</v>
      </c>
    </row>
    <row r="7" spans="1:14" s="43" customFormat="1" ht="18" customHeight="1">
      <c r="A7" s="42">
        <f t="shared" si="0"/>
        <v>3</v>
      </c>
      <c r="B7" s="11" t="s">
        <v>143</v>
      </c>
      <c r="C7" s="66">
        <v>0</v>
      </c>
      <c r="D7" s="12">
        <v>0</v>
      </c>
      <c r="E7" s="66">
        <v>0</v>
      </c>
      <c r="F7" s="66">
        <v>0</v>
      </c>
      <c r="G7" s="66">
        <v>0</v>
      </c>
      <c r="H7" s="67">
        <v>495493398</v>
      </c>
      <c r="I7" s="66">
        <v>0</v>
      </c>
      <c r="J7" s="67">
        <v>495493398</v>
      </c>
      <c r="K7" s="68">
        <f t="shared" ref="K7" si="1">ROUND(MAX(C7+G7-E7-I7,0),2)</f>
        <v>0</v>
      </c>
      <c r="L7" s="7">
        <f t="shared" ref="L7" si="2">ROUND(MAX(D7+H7-F7-J7,0),0)</f>
        <v>0</v>
      </c>
      <c r="M7" s="68">
        <f t="shared" ref="M7" si="3">ROUND(MAX(E7+I7-C7-G7,0),2)</f>
        <v>0</v>
      </c>
      <c r="N7" s="7">
        <f t="shared" ref="N7" si="4">ROUND(MAX(F7+J7-D7-H7,0),0)</f>
        <v>0</v>
      </c>
    </row>
    <row r="8" spans="1:14" s="43" customFormat="1" ht="18" customHeight="1">
      <c r="A8" s="42">
        <f t="shared" si="0"/>
        <v>4</v>
      </c>
      <c r="B8" s="11" t="s">
        <v>140</v>
      </c>
      <c r="C8" s="66">
        <v>0</v>
      </c>
      <c r="D8" s="12">
        <v>55196900</v>
      </c>
      <c r="E8" s="66">
        <v>0</v>
      </c>
      <c r="F8" s="66">
        <v>0</v>
      </c>
      <c r="G8" s="66">
        <v>0</v>
      </c>
      <c r="H8" s="67">
        <v>6592576100</v>
      </c>
      <c r="I8" s="66">
        <v>0</v>
      </c>
      <c r="J8" s="67">
        <v>6647773000</v>
      </c>
      <c r="K8" s="68">
        <f t="shared" ref="K8" si="5">ROUND(MAX(C8+G8-E8-I8,0),2)</f>
        <v>0</v>
      </c>
      <c r="L8" s="7">
        <f t="shared" ref="L8" si="6">ROUND(MAX(D8+H8-F8-J8,0),0)</f>
        <v>0</v>
      </c>
      <c r="M8" s="68">
        <f t="shared" ref="M8" si="7">ROUND(MAX(E8+I8-C8-G8,0),2)</f>
        <v>0</v>
      </c>
      <c r="N8" s="7">
        <f t="shared" ref="N8" si="8">ROUND(MAX(F8+J8-D8-H8,0),0)</f>
        <v>0</v>
      </c>
    </row>
    <row r="9" spans="1:14" s="43" customFormat="1" ht="18" customHeight="1">
      <c r="A9" s="42">
        <f t="shared" si="0"/>
        <v>5</v>
      </c>
      <c r="B9" s="11" t="s">
        <v>147</v>
      </c>
      <c r="C9" s="66">
        <v>0</v>
      </c>
      <c r="D9" s="12">
        <v>0</v>
      </c>
      <c r="E9" s="66">
        <v>0</v>
      </c>
      <c r="F9" s="66">
        <v>0</v>
      </c>
      <c r="G9" s="66">
        <v>0</v>
      </c>
      <c r="H9" s="67">
        <v>3520000</v>
      </c>
      <c r="I9" s="66">
        <v>0</v>
      </c>
      <c r="J9" s="67">
        <v>3520000</v>
      </c>
      <c r="K9" s="68">
        <f t="shared" ref="K9" si="9">ROUND(MAX(C9+G9-E9-I9,0),2)</f>
        <v>0</v>
      </c>
      <c r="L9" s="7">
        <f t="shared" ref="L9" si="10">ROUND(MAX(D9+H9-F9-J9,0),0)</f>
        <v>0</v>
      </c>
      <c r="M9" s="68">
        <f t="shared" ref="M9" si="11">ROUND(MAX(E9+I9-C9-G9,0),2)</f>
        <v>0</v>
      </c>
      <c r="N9" s="7">
        <f t="shared" ref="N9" si="12">ROUND(MAX(F9+J9-D9-H9,0),0)</f>
        <v>0</v>
      </c>
    </row>
    <row r="10" spans="1:14" s="43" customFormat="1" ht="18" customHeight="1">
      <c r="A10" s="42">
        <f t="shared" si="0"/>
        <v>6</v>
      </c>
      <c r="B10" s="11" t="s">
        <v>84</v>
      </c>
      <c r="C10" s="66">
        <v>39069.42</v>
      </c>
      <c r="D10" s="12">
        <v>874963231</v>
      </c>
      <c r="E10" s="66">
        <v>0</v>
      </c>
      <c r="F10" s="66">
        <v>0</v>
      </c>
      <c r="G10" s="66">
        <v>0</v>
      </c>
      <c r="H10" s="67">
        <v>0</v>
      </c>
      <c r="I10" s="66">
        <v>0</v>
      </c>
      <c r="J10" s="67">
        <v>0</v>
      </c>
      <c r="K10" s="68">
        <f t="shared" ref="K10" si="13">ROUND(MAX(C10+G10-E10-I10,0),2)</f>
        <v>39069.42</v>
      </c>
      <c r="L10" s="7">
        <f t="shared" ref="L10" si="14">ROUND(MAX(D10+H10-F10-J10,0),0)</f>
        <v>874963231</v>
      </c>
      <c r="M10" s="68">
        <f t="shared" ref="M10" si="15">ROUND(MAX(E10+I10-C10-G10,0),2)</f>
        <v>0</v>
      </c>
      <c r="N10" s="7">
        <f t="shared" ref="N10" si="16">ROUND(MAX(F10+J10-D10-H10,0),0)</f>
        <v>0</v>
      </c>
    </row>
    <row r="11" spans="1:14" s="43" customFormat="1" ht="18" customHeight="1">
      <c r="A11" s="42">
        <f t="shared" si="0"/>
        <v>7</v>
      </c>
      <c r="B11" s="11" t="s">
        <v>82</v>
      </c>
      <c r="C11" s="66">
        <v>103545</v>
      </c>
      <c r="D11" s="12">
        <v>2233983375</v>
      </c>
      <c r="E11" s="66">
        <v>0</v>
      </c>
      <c r="F11" s="66">
        <v>0</v>
      </c>
      <c r="G11" s="66">
        <v>0</v>
      </c>
      <c r="H11" s="67">
        <v>0</v>
      </c>
      <c r="I11" s="66">
        <v>40666.74</v>
      </c>
      <c r="J11" s="67">
        <v>923198333</v>
      </c>
      <c r="K11" s="68">
        <f>ROUND(MAX(C11+G11-E11-I11,0),2)</f>
        <v>62878.26</v>
      </c>
      <c r="L11" s="7">
        <f>ROUND(MAX(D11+H11-F11-J11,0),0)</f>
        <v>1310785042</v>
      </c>
      <c r="M11" s="68">
        <f>ROUND(MAX(E11+I11-C11-G11,0),2)</f>
        <v>0</v>
      </c>
      <c r="N11" s="7">
        <f>ROUND(MAX(F11+J11-D11-H11,0),0)</f>
        <v>0</v>
      </c>
    </row>
    <row r="12" spans="1:14" s="43" customFormat="1" ht="18" customHeight="1">
      <c r="A12" s="42">
        <f t="shared" si="0"/>
        <v>8</v>
      </c>
      <c r="B12" s="11" t="s">
        <v>83</v>
      </c>
      <c r="C12" s="66">
        <v>0</v>
      </c>
      <c r="D12" s="12">
        <v>0</v>
      </c>
      <c r="E12" s="66">
        <v>0</v>
      </c>
      <c r="F12" s="66">
        <v>0</v>
      </c>
      <c r="G12" s="66">
        <v>224971</v>
      </c>
      <c r="H12" s="67">
        <v>5111947630</v>
      </c>
      <c r="I12" s="66">
        <v>198763</v>
      </c>
      <c r="J12" s="67">
        <v>4517550190</v>
      </c>
      <c r="K12" s="68">
        <f>ROUND(MAX(C12+G12-E12-I12,0),2)</f>
        <v>26208</v>
      </c>
      <c r="L12" s="7">
        <f>ROUND(MAX(D12+H12-F12-J12,0),0)</f>
        <v>594397440</v>
      </c>
      <c r="M12" s="68">
        <f>ROUND(MAX(E12+I12-C12-G12,0),2)</f>
        <v>0</v>
      </c>
      <c r="N12" s="7">
        <f>ROUND(MAX(F12+J12-D12-H12,0),0)</f>
        <v>0</v>
      </c>
    </row>
    <row r="13" spans="1:14" s="43" customFormat="1" ht="18" customHeight="1">
      <c r="A13" s="42">
        <f t="shared" ref="A13:A22" si="17">IF(B13&lt;&gt;"",ROW()-4,"")</f>
        <v>9</v>
      </c>
      <c r="B13" s="69" t="s">
        <v>81</v>
      </c>
      <c r="C13" s="66">
        <v>0</v>
      </c>
      <c r="D13" s="12">
        <v>0</v>
      </c>
      <c r="E13" s="66">
        <v>0</v>
      </c>
      <c r="F13" s="66">
        <v>0</v>
      </c>
      <c r="G13" s="66">
        <v>37945.600000000006</v>
      </c>
      <c r="H13" s="67">
        <v>861365120</v>
      </c>
      <c r="I13" s="66">
        <v>37945.599999999999</v>
      </c>
      <c r="J13" s="67">
        <v>861365120</v>
      </c>
      <c r="K13" s="68">
        <f t="shared" ref="K13" si="18">ROUND(MAX(C13+G13-E13-I13,0),2)</f>
        <v>0</v>
      </c>
      <c r="L13" s="7">
        <f t="shared" ref="L13" si="19">ROUND(MAX(D13+H13-F13-J13,0),0)</f>
        <v>0</v>
      </c>
      <c r="M13" s="68">
        <f t="shared" ref="M13" si="20">ROUND(MAX(E13+I13-C13-G13,0),2)</f>
        <v>0</v>
      </c>
      <c r="N13" s="7">
        <f t="shared" ref="N13" si="21">ROUND(MAX(F13+J13-D13-H13,0),0)</f>
        <v>0</v>
      </c>
    </row>
    <row r="14" spans="1:14" s="43" customFormat="1" ht="18" customHeight="1">
      <c r="A14" s="42">
        <f t="shared" si="17"/>
        <v>10</v>
      </c>
      <c r="B14" s="69" t="s">
        <v>99</v>
      </c>
      <c r="C14" s="66">
        <v>0</v>
      </c>
      <c r="D14" s="12">
        <v>0</v>
      </c>
      <c r="E14" s="66">
        <v>0</v>
      </c>
      <c r="F14" s="66">
        <v>0</v>
      </c>
      <c r="G14" s="66">
        <v>126240</v>
      </c>
      <c r="H14" s="67">
        <v>2866154880</v>
      </c>
      <c r="I14" s="66">
        <v>126240</v>
      </c>
      <c r="J14" s="67">
        <v>2866154880</v>
      </c>
      <c r="K14" s="68">
        <f t="shared" ref="K14:K16" si="22">ROUND(MAX(C14+G14-E14-I14,0),2)</f>
        <v>0</v>
      </c>
      <c r="L14" s="7">
        <f t="shared" ref="L14:L16" si="23">ROUND(MAX(D14+H14-F14-J14,0),0)</f>
        <v>0</v>
      </c>
      <c r="M14" s="68">
        <f t="shared" ref="M14:M16" si="24">ROUND(MAX(E14+I14-C14-G14,0),2)</f>
        <v>0</v>
      </c>
      <c r="N14" s="7">
        <f t="shared" ref="N14:N16" si="25">ROUND(MAX(F14+J14-D14-H14,0),0)</f>
        <v>0</v>
      </c>
    </row>
    <row r="15" spans="1:14" s="43" customFormat="1" ht="18" customHeight="1">
      <c r="A15" s="42">
        <f t="shared" si="17"/>
        <v>11</v>
      </c>
      <c r="B15" s="4" t="s">
        <v>106</v>
      </c>
      <c r="C15" s="66">
        <v>0</v>
      </c>
      <c r="D15" s="12">
        <v>0</v>
      </c>
      <c r="E15" s="66">
        <v>0</v>
      </c>
      <c r="F15" s="66">
        <v>0</v>
      </c>
      <c r="G15" s="66">
        <v>193800</v>
      </c>
      <c r="H15" s="67">
        <v>4399260000</v>
      </c>
      <c r="I15" s="66">
        <v>193800</v>
      </c>
      <c r="J15" s="67">
        <v>4399260000</v>
      </c>
      <c r="K15" s="68">
        <f t="shared" si="22"/>
        <v>0</v>
      </c>
      <c r="L15" s="7">
        <f t="shared" si="23"/>
        <v>0</v>
      </c>
      <c r="M15" s="68">
        <f t="shared" si="24"/>
        <v>0</v>
      </c>
      <c r="N15" s="7">
        <f t="shared" si="25"/>
        <v>0</v>
      </c>
    </row>
    <row r="16" spans="1:14" s="43" customFormat="1" ht="18" customHeight="1">
      <c r="A16" s="42">
        <f t="shared" si="17"/>
        <v>12</v>
      </c>
      <c r="B16" s="4" t="s">
        <v>113</v>
      </c>
      <c r="C16" s="66">
        <v>2375814.16</v>
      </c>
      <c r="D16" s="12">
        <v>53874649390</v>
      </c>
      <c r="E16" s="66">
        <v>0</v>
      </c>
      <c r="F16" s="66">
        <v>0</v>
      </c>
      <c r="G16" s="66">
        <v>13544958.499999998</v>
      </c>
      <c r="H16" s="67">
        <v>307721853232</v>
      </c>
      <c r="I16" s="66">
        <v>15920772.660000004</v>
      </c>
      <c r="J16" s="67">
        <v>361596502622</v>
      </c>
      <c r="K16" s="68">
        <f t="shared" si="22"/>
        <v>0</v>
      </c>
      <c r="L16" s="7">
        <f t="shared" si="23"/>
        <v>0</v>
      </c>
      <c r="M16" s="68">
        <f t="shared" si="24"/>
        <v>0</v>
      </c>
      <c r="N16" s="7">
        <f t="shared" si="25"/>
        <v>0</v>
      </c>
    </row>
    <row r="17" spans="1:14" s="43" customFormat="1" ht="18" customHeight="1">
      <c r="A17" s="42">
        <f t="shared" si="17"/>
        <v>13</v>
      </c>
      <c r="B17" s="4" t="s">
        <v>126</v>
      </c>
      <c r="C17" s="66">
        <v>0</v>
      </c>
      <c r="D17" s="12">
        <v>0</v>
      </c>
      <c r="E17" s="66">
        <v>0</v>
      </c>
      <c r="F17" s="66">
        <v>0</v>
      </c>
      <c r="G17" s="66">
        <v>207837.19999999995</v>
      </c>
      <c r="H17" s="67">
        <v>4715936440</v>
      </c>
      <c r="I17" s="66">
        <v>109437.2</v>
      </c>
      <c r="J17" s="67">
        <v>2484224440</v>
      </c>
      <c r="K17" s="68">
        <f t="shared" ref="K17" si="26">ROUND(MAX(C17+G17-E17-I17,0),2)</f>
        <v>98400</v>
      </c>
      <c r="L17" s="7">
        <f t="shared" ref="L17" si="27">ROUND(MAX(D17+H17-F17-J17,0),0)</f>
        <v>2231712000</v>
      </c>
      <c r="M17" s="68">
        <f t="shared" ref="M17" si="28">ROUND(MAX(E17+I17-C17-G17,0),2)</f>
        <v>0</v>
      </c>
      <c r="N17" s="7">
        <f t="shared" ref="N17" si="29">ROUND(MAX(F17+J17-D17-H17,0),0)</f>
        <v>0</v>
      </c>
    </row>
    <row r="18" spans="1:14" s="43" customFormat="1" ht="18" customHeight="1">
      <c r="A18" s="42">
        <f t="shared" si="17"/>
        <v>14</v>
      </c>
      <c r="B18" s="11" t="s">
        <v>145</v>
      </c>
      <c r="C18" s="66">
        <v>0</v>
      </c>
      <c r="D18" s="12">
        <v>0</v>
      </c>
      <c r="E18" s="66">
        <v>0</v>
      </c>
      <c r="F18" s="66">
        <v>0</v>
      </c>
      <c r="G18" s="66">
        <v>550055</v>
      </c>
      <c r="H18" s="67">
        <v>12483212799</v>
      </c>
      <c r="I18" s="66">
        <v>550055</v>
      </c>
      <c r="J18" s="67">
        <v>12483212799</v>
      </c>
      <c r="K18" s="68">
        <f t="shared" ref="K18" si="30">ROUND(MAX(C18+G18-E18-I18,0),2)</f>
        <v>0</v>
      </c>
      <c r="L18" s="7">
        <f t="shared" ref="L18" si="31">ROUND(MAX(D18+H18-F18-J18,0),0)</f>
        <v>0</v>
      </c>
      <c r="M18" s="68">
        <f t="shared" ref="M18" si="32">ROUND(MAX(E18+I18-C18-G18,0),2)</f>
        <v>0</v>
      </c>
      <c r="N18" s="7">
        <f t="shared" ref="N18" si="33">ROUND(MAX(F18+J18-D18-H18,0),0)</f>
        <v>0</v>
      </c>
    </row>
    <row r="19" spans="1:14" s="43" customFormat="1" ht="18" customHeight="1">
      <c r="A19" s="42">
        <f t="shared" si="17"/>
        <v>15</v>
      </c>
      <c r="B19" s="11" t="s">
        <v>151</v>
      </c>
      <c r="C19" s="66">
        <v>0</v>
      </c>
      <c r="D19" s="12">
        <v>0</v>
      </c>
      <c r="E19" s="66">
        <v>0</v>
      </c>
      <c r="F19" s="66">
        <v>0</v>
      </c>
      <c r="G19" s="66">
        <v>22336</v>
      </c>
      <c r="H19" s="67">
        <v>506931480</v>
      </c>
      <c r="I19" s="66">
        <v>9600</v>
      </c>
      <c r="J19" s="67">
        <v>217920000</v>
      </c>
      <c r="K19" s="68">
        <f t="shared" ref="K19" si="34">ROUND(MAX(C19+G19-E19-I19,0),2)</f>
        <v>12736</v>
      </c>
      <c r="L19" s="7">
        <f t="shared" ref="L19" si="35">ROUND(MAX(D19+H19-F19-J19,0),0)</f>
        <v>289011480</v>
      </c>
      <c r="M19" s="68">
        <f t="shared" ref="M19" si="36">ROUND(MAX(E19+I19-C19-G19,0),2)</f>
        <v>0</v>
      </c>
      <c r="N19" s="7">
        <f t="shared" ref="N19" si="37">ROUND(MAX(F19+J19-D19-H19,0),0)</f>
        <v>0</v>
      </c>
    </row>
    <row r="20" spans="1:14" s="43" customFormat="1" ht="18" customHeight="1">
      <c r="A20" s="42">
        <f t="shared" si="17"/>
        <v>16</v>
      </c>
      <c r="B20" s="11" t="s">
        <v>156</v>
      </c>
      <c r="C20" s="66">
        <v>0</v>
      </c>
      <c r="D20" s="12">
        <v>0</v>
      </c>
      <c r="E20" s="66">
        <v>0</v>
      </c>
      <c r="F20" s="66">
        <v>0</v>
      </c>
      <c r="G20" s="66">
        <v>59900</v>
      </c>
      <c r="H20" s="67">
        <v>1361389000</v>
      </c>
      <c r="I20" s="66">
        <v>59900</v>
      </c>
      <c r="J20" s="67">
        <v>1361389000</v>
      </c>
      <c r="K20" s="68">
        <f t="shared" ref="K20" si="38">ROUND(MAX(C20+G20-E20-I20,0),2)</f>
        <v>0</v>
      </c>
      <c r="L20" s="7">
        <f t="shared" ref="L20" si="39">ROUND(MAX(D20+H20-F20-J20,0),0)</f>
        <v>0</v>
      </c>
      <c r="M20" s="68">
        <f t="shared" ref="M20" si="40">ROUND(MAX(E20+I20-C20-G20,0),2)</f>
        <v>0</v>
      </c>
      <c r="N20" s="7">
        <f t="shared" ref="N20" si="41">ROUND(MAX(F20+J20-D20-H20,0),0)</f>
        <v>0</v>
      </c>
    </row>
    <row r="21" spans="1:14" s="43" customFormat="1" ht="18" customHeight="1">
      <c r="A21" s="42">
        <f t="shared" si="17"/>
        <v>17</v>
      </c>
      <c r="B21" s="11" t="s">
        <v>158</v>
      </c>
      <c r="C21" s="66">
        <v>0</v>
      </c>
      <c r="D21" s="12">
        <v>0</v>
      </c>
      <c r="E21" s="66">
        <v>0</v>
      </c>
      <c r="F21" s="66">
        <v>0</v>
      </c>
      <c r="G21" s="66">
        <v>52650</v>
      </c>
      <c r="H21" s="67">
        <v>1195155000</v>
      </c>
      <c r="I21" s="66">
        <v>52650</v>
      </c>
      <c r="J21" s="67">
        <v>1195155000</v>
      </c>
      <c r="K21" s="68">
        <f t="shared" ref="K21" si="42">ROUND(MAX(C21+G21-E21-I21,0),2)</f>
        <v>0</v>
      </c>
      <c r="L21" s="7">
        <f t="shared" ref="L21" si="43">ROUND(MAX(D21+H21-F21-J21,0),0)</f>
        <v>0</v>
      </c>
      <c r="M21" s="68">
        <f t="shared" ref="M21" si="44">ROUND(MAX(E21+I21-C21-G21,0),2)</f>
        <v>0</v>
      </c>
      <c r="N21" s="7">
        <f t="shared" ref="N21" si="45">ROUND(MAX(F21+J21-D21-H21,0),0)</f>
        <v>0</v>
      </c>
    </row>
    <row r="22" spans="1:14" s="43" customFormat="1" ht="18" customHeight="1">
      <c r="A22" s="42">
        <f t="shared" si="17"/>
        <v>18</v>
      </c>
      <c r="B22" s="11" t="s">
        <v>165</v>
      </c>
      <c r="C22" s="66">
        <v>0</v>
      </c>
      <c r="D22" s="12">
        <v>0</v>
      </c>
      <c r="E22" s="66">
        <v>0</v>
      </c>
      <c r="F22" s="66">
        <v>0</v>
      </c>
      <c r="G22" s="66">
        <v>127980</v>
      </c>
      <c r="H22" s="67">
        <v>2905573200</v>
      </c>
      <c r="I22" s="66">
        <v>127980</v>
      </c>
      <c r="J22" s="67">
        <v>2905573200</v>
      </c>
      <c r="K22" s="68">
        <f t="shared" ref="K22" si="46">ROUND(MAX(C22+G22-E22-I22,0),2)</f>
        <v>0</v>
      </c>
      <c r="L22" s="7">
        <f t="shared" ref="L22" si="47">ROUND(MAX(D22+H22-F22-J22,0),0)</f>
        <v>0</v>
      </c>
      <c r="M22" s="68">
        <f t="shared" ref="M22" si="48">ROUND(MAX(E22+I22-C22-G22,0),2)</f>
        <v>0</v>
      </c>
      <c r="N22" s="7">
        <f t="shared" ref="N22" si="49">ROUND(MAX(F22+J22-D22-H22,0),0)</f>
        <v>0</v>
      </c>
    </row>
    <row r="23" spans="1:14" s="43" customFormat="1" ht="18" customHeight="1">
      <c r="A23" s="42">
        <f t="shared" ref="A23" si="50">IF(B23&lt;&gt;"",ROW()-4,"")</f>
        <v>19</v>
      </c>
      <c r="B23" s="11" t="s">
        <v>171</v>
      </c>
      <c r="C23" s="66">
        <v>0</v>
      </c>
      <c r="D23" s="12">
        <v>0</v>
      </c>
      <c r="E23" s="66">
        <v>0</v>
      </c>
      <c r="F23" s="66">
        <v>0</v>
      </c>
      <c r="G23" s="66">
        <v>287999</v>
      </c>
      <c r="H23" s="67">
        <v>6540896091</v>
      </c>
      <c r="I23" s="66">
        <v>287999</v>
      </c>
      <c r="J23" s="67">
        <v>6540896091</v>
      </c>
      <c r="K23" s="68">
        <f t="shared" ref="K23" si="51">ROUND(MAX(C23+G23-E23-I23,0),2)</f>
        <v>0</v>
      </c>
      <c r="L23" s="7">
        <f t="shared" ref="L23" si="52">ROUND(MAX(D23+H23-F23-J23,0),0)</f>
        <v>0</v>
      </c>
      <c r="M23" s="68">
        <f t="shared" ref="M23" si="53">ROUND(MAX(E23+I23-C23-G23,0),2)</f>
        <v>0</v>
      </c>
      <c r="N23" s="7">
        <f t="shared" ref="N23" si="54">ROUND(MAX(F23+J23-D23-H23,0),0)</f>
        <v>0</v>
      </c>
    </row>
    <row r="24" spans="1:14" s="43" customFormat="1" ht="18" customHeight="1">
      <c r="A24" s="42">
        <f t="shared" ref="A24" si="55">IF(B24&lt;&gt;"",ROW()-4,"")</f>
        <v>20</v>
      </c>
      <c r="B24" s="11" t="s">
        <v>177</v>
      </c>
      <c r="C24" s="66">
        <v>0</v>
      </c>
      <c r="D24" s="12">
        <v>0</v>
      </c>
      <c r="E24" s="66">
        <v>0</v>
      </c>
      <c r="F24" s="66">
        <v>0</v>
      </c>
      <c r="G24" s="66">
        <v>104850</v>
      </c>
      <c r="H24" s="67">
        <v>2379316500</v>
      </c>
      <c r="I24" s="66">
        <v>77250</v>
      </c>
      <c r="J24" s="67">
        <v>1753348500</v>
      </c>
      <c r="K24" s="68">
        <f t="shared" ref="K24" si="56">ROUND(MAX(C24+G24-E24-I24,0),2)</f>
        <v>27600</v>
      </c>
      <c r="L24" s="7">
        <f t="shared" ref="L24" si="57">ROUND(MAX(D24+H24-F24-J24,0),0)</f>
        <v>625968000</v>
      </c>
      <c r="M24" s="68">
        <f t="shared" ref="M24" si="58">ROUND(MAX(E24+I24-C24-G24,0),2)</f>
        <v>0</v>
      </c>
      <c r="N24" s="7">
        <f t="shared" ref="N24" si="59">ROUND(MAX(F24+J24-D24-H24,0),0)</f>
        <v>0</v>
      </c>
    </row>
    <row r="25" spans="1:14" s="43" customFormat="1" ht="18" customHeight="1">
      <c r="A25" s="42">
        <f t="shared" ref="A25" si="60">IF(B25&lt;&gt;"",ROW()-4,"")</f>
        <v>21</v>
      </c>
      <c r="B25" s="9" t="s">
        <v>179</v>
      </c>
      <c r="C25" s="66">
        <v>0</v>
      </c>
      <c r="D25" s="12">
        <v>0</v>
      </c>
      <c r="E25" s="66">
        <v>0</v>
      </c>
      <c r="F25" s="66">
        <v>0</v>
      </c>
      <c r="G25" s="66">
        <v>64000</v>
      </c>
      <c r="H25" s="67">
        <v>1454400000</v>
      </c>
      <c r="I25" s="66">
        <v>64000</v>
      </c>
      <c r="J25" s="67">
        <v>1454400000</v>
      </c>
      <c r="K25" s="68">
        <f t="shared" ref="K25" si="61">ROUND(MAX(C25+G25-E25-I25,0),2)</f>
        <v>0</v>
      </c>
      <c r="L25" s="7">
        <f t="shared" ref="L25" si="62">ROUND(MAX(D25+H25-F25-J25,0),0)</f>
        <v>0</v>
      </c>
      <c r="M25" s="68">
        <f t="shared" ref="M25" si="63">ROUND(MAX(E25+I25-C25-G25,0),2)</f>
        <v>0</v>
      </c>
      <c r="N25" s="7">
        <f t="shared" ref="N25" si="64">ROUND(MAX(F25+J25-D25-H25,0),0)</f>
        <v>0</v>
      </c>
    </row>
    <row r="26" spans="1:14" s="43" customFormat="1" ht="18" customHeight="1">
      <c r="A26" s="42">
        <f t="shared" ref="A26:A31" si="65">IF(B26&lt;&gt;"",ROW()-4,"")</f>
        <v>22</v>
      </c>
      <c r="B26" s="9" t="s">
        <v>183</v>
      </c>
      <c r="C26" s="66">
        <v>0</v>
      </c>
      <c r="D26" s="12">
        <v>0</v>
      </c>
      <c r="E26" s="66">
        <v>0</v>
      </c>
      <c r="F26" s="66">
        <v>0</v>
      </c>
      <c r="G26" s="66">
        <v>2721572</v>
      </c>
      <c r="H26" s="67">
        <v>61751712750</v>
      </c>
      <c r="I26" s="66">
        <v>1932656</v>
      </c>
      <c r="J26" s="67">
        <v>43878632726</v>
      </c>
      <c r="K26" s="68">
        <f t="shared" ref="K26" si="66">ROUND(MAX(C26+G26-E26-I26,0),2)</f>
        <v>788916</v>
      </c>
      <c r="L26" s="7">
        <f t="shared" ref="L26" si="67">ROUND(MAX(D26+H26-F26-J26,0),0)</f>
        <v>17873080024</v>
      </c>
      <c r="M26" s="68">
        <f t="shared" ref="M26" si="68">ROUND(MAX(E26+I26-C26-G26,0),2)</f>
        <v>0</v>
      </c>
      <c r="N26" s="7">
        <f t="shared" ref="N26" si="69">ROUND(MAX(F26+J26-D26-H26,0),0)</f>
        <v>0</v>
      </c>
    </row>
    <row r="27" spans="1:14" s="43" customFormat="1" ht="18" customHeight="1">
      <c r="A27" s="42">
        <f t="shared" si="65"/>
        <v>23</v>
      </c>
      <c r="B27" s="9" t="s">
        <v>195</v>
      </c>
      <c r="C27" s="66">
        <v>0</v>
      </c>
      <c r="D27" s="12">
        <v>0</v>
      </c>
      <c r="E27" s="66">
        <v>0</v>
      </c>
      <c r="F27" s="66">
        <v>0</v>
      </c>
      <c r="G27" s="66">
        <v>84200</v>
      </c>
      <c r="H27" s="67">
        <v>1911340000</v>
      </c>
      <c r="I27" s="66">
        <v>84200</v>
      </c>
      <c r="J27" s="67">
        <v>1911340000</v>
      </c>
      <c r="K27" s="68">
        <f t="shared" ref="K27" si="70">ROUND(MAX(C27+G27-E27-I27,0),2)</f>
        <v>0</v>
      </c>
      <c r="L27" s="7">
        <f t="shared" ref="L27" si="71">ROUND(MAX(D27+H27-F27-J27,0),0)</f>
        <v>0</v>
      </c>
      <c r="M27" s="68">
        <f t="shared" ref="M27" si="72">ROUND(MAX(E27+I27-C27-G27,0),2)</f>
        <v>0</v>
      </c>
      <c r="N27" s="7">
        <f t="shared" ref="N27" si="73">ROUND(MAX(F27+J27-D27-H27,0),0)</f>
        <v>0</v>
      </c>
    </row>
    <row r="28" spans="1:14" s="43" customFormat="1" ht="18" customHeight="1">
      <c r="A28" s="42">
        <f t="shared" si="65"/>
        <v>24</v>
      </c>
      <c r="B28" s="11" t="s">
        <v>226</v>
      </c>
      <c r="C28" s="66"/>
      <c r="D28" s="12"/>
      <c r="E28" s="66"/>
      <c r="F28" s="66">
        <v>0</v>
      </c>
      <c r="G28" s="66">
        <v>101904</v>
      </c>
      <c r="H28" s="67">
        <v>2311182720</v>
      </c>
      <c r="I28" s="66">
        <v>5274.74</v>
      </c>
      <c r="J28" s="67">
        <v>119736598</v>
      </c>
      <c r="K28" s="68">
        <f>ROUND(MAX(C28+G28-E28-I28,0),2)</f>
        <v>96629.26</v>
      </c>
      <c r="L28" s="7">
        <f>ROUND(MAX(D28+H28-F28-J28,0),0)</f>
        <v>2191446122</v>
      </c>
      <c r="M28" s="68">
        <f t="shared" ref="M28:M29" si="74">ROUND(MAX(E28+I28-C28-G28,0),2)</f>
        <v>0</v>
      </c>
      <c r="N28" s="7">
        <f t="shared" ref="N28:N29" si="75">ROUND(MAX(F28+J28-D28-H28,0),0)</f>
        <v>0</v>
      </c>
    </row>
    <row r="29" spans="1:14" s="43" customFormat="1" ht="18" customHeight="1">
      <c r="A29" s="42">
        <f t="shared" si="65"/>
        <v>25</v>
      </c>
      <c r="B29" s="9" t="s">
        <v>224</v>
      </c>
      <c r="C29" s="66"/>
      <c r="D29" s="12"/>
      <c r="E29" s="66"/>
      <c r="F29" s="66">
        <v>0</v>
      </c>
      <c r="G29" s="66">
        <v>23250</v>
      </c>
      <c r="H29" s="67">
        <v>527821500</v>
      </c>
      <c r="I29" s="66">
        <v>23250</v>
      </c>
      <c r="J29" s="67">
        <v>527821500</v>
      </c>
      <c r="K29" s="68">
        <f t="shared" ref="K29" si="76">ROUND(MAX(C29+G29-E29-I29,0),2)</f>
        <v>0</v>
      </c>
      <c r="L29" s="7">
        <f t="shared" ref="L29" si="77">ROUND(MAX(D29+H29-F29-J29,0),0)</f>
        <v>0</v>
      </c>
      <c r="M29" s="68">
        <f t="shared" si="74"/>
        <v>0</v>
      </c>
      <c r="N29" s="7">
        <f t="shared" si="75"/>
        <v>0</v>
      </c>
    </row>
    <row r="30" spans="1:14" s="43" customFormat="1" ht="18" customHeight="1">
      <c r="A30" s="42" t="str">
        <f t="shared" si="65"/>
        <v/>
      </c>
      <c r="B30" s="9"/>
      <c r="C30" s="66"/>
      <c r="D30" s="12"/>
      <c r="E30" s="66"/>
      <c r="F30" s="66"/>
      <c r="G30" s="66"/>
      <c r="H30" s="67"/>
      <c r="I30" s="66"/>
      <c r="J30" s="67"/>
      <c r="K30" s="68"/>
      <c r="L30" s="7"/>
      <c r="M30" s="68"/>
      <c r="N30" s="7"/>
    </row>
    <row r="31" spans="1:14" s="43" customFormat="1" ht="18" customHeight="1">
      <c r="A31" s="42" t="str">
        <f t="shared" si="65"/>
        <v/>
      </c>
      <c r="B31" s="11"/>
      <c r="C31" s="66"/>
      <c r="D31" s="12"/>
      <c r="E31" s="66"/>
      <c r="F31" s="66"/>
      <c r="G31" s="66"/>
      <c r="H31" s="67"/>
      <c r="I31" s="66"/>
      <c r="J31" s="67"/>
      <c r="K31" s="68"/>
      <c r="L31" s="7"/>
      <c r="M31" s="68"/>
      <c r="N31" s="7"/>
    </row>
    <row r="32" spans="1:14" ht="18" customHeight="1">
      <c r="A32" s="53"/>
      <c r="B32" s="54" t="s">
        <v>9</v>
      </c>
      <c r="C32" s="70">
        <f t="shared" ref="C32:M32" si="78">SUM(C5:C31)</f>
        <v>2518428.58</v>
      </c>
      <c r="D32" s="55">
        <f t="shared" si="78"/>
        <v>57038792896</v>
      </c>
      <c r="E32" s="70">
        <f t="shared" si="78"/>
        <v>0</v>
      </c>
      <c r="F32" s="71">
        <f t="shared" si="78"/>
        <v>0</v>
      </c>
      <c r="G32" s="70">
        <f t="shared" si="78"/>
        <v>18536448.299999997</v>
      </c>
      <c r="H32" s="55">
        <f t="shared" si="78"/>
        <v>431176057916</v>
      </c>
      <c r="I32" s="70">
        <f t="shared" si="78"/>
        <v>19902439.940000001</v>
      </c>
      <c r="J32" s="71">
        <f t="shared" si="78"/>
        <v>462223487473</v>
      </c>
      <c r="K32" s="70">
        <f t="shared" si="78"/>
        <v>1152436.94</v>
      </c>
      <c r="L32" s="55">
        <f t="shared" si="78"/>
        <v>25991363339</v>
      </c>
      <c r="M32" s="70">
        <f t="shared" si="78"/>
        <v>0</v>
      </c>
      <c r="N32" s="71">
        <f>SUM(N5:N31)</f>
        <v>0</v>
      </c>
    </row>
    <row r="34" spans="4:14">
      <c r="D34" s="57" t="e">
        <f>D32-#REF!</f>
        <v>#REF!</v>
      </c>
      <c r="H34" s="72" t="e">
        <f>H32-#REF!</f>
        <v>#REF!</v>
      </c>
      <c r="J34" s="72" t="e">
        <f>J32-#REF!</f>
        <v>#REF!</v>
      </c>
      <c r="N34" s="72" t="e">
        <f>L32-N32-#REF!</f>
        <v>#REF!</v>
      </c>
    </row>
    <row r="36" spans="4:14">
      <c r="I36" s="72"/>
    </row>
  </sheetData>
  <autoFilter ref="A1:N3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ageMargins left="0.16" right="0" top="0" bottom="0" header="0" footer="0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28"/>
  </sheetPr>
  <dimension ref="A1:L137"/>
  <sheetViews>
    <sheetView topLeftCell="A6" workbookViewId="0">
      <pane xSplit="3" ySplit="5" topLeftCell="D101" activePane="bottomRight" state="frozen"/>
      <selection activeCell="P41" sqref="P41"/>
      <selection pane="topRight" activeCell="P41" sqref="P41"/>
      <selection pane="bottomLeft" activeCell="P41" sqref="P41"/>
      <selection pane="bottomRight" activeCell="C55" sqref="C55"/>
    </sheetView>
  </sheetViews>
  <sheetFormatPr defaultRowHeight="12.75"/>
  <cols>
    <col min="1" max="1" width="3.7109375" style="41" customWidth="1"/>
    <col min="2" max="2" width="3.42578125" style="41" customWidth="1"/>
    <col min="3" max="3" width="23.5703125" style="41" customWidth="1"/>
    <col min="4" max="4" width="6.42578125" style="41" customWidth="1"/>
    <col min="5" max="5" width="9" style="41" customWidth="1"/>
    <col min="6" max="6" width="12.85546875" style="41" customWidth="1"/>
    <col min="7" max="7" width="11.85546875" style="41" customWidth="1"/>
    <col min="8" max="8" width="15.42578125" style="41" customWidth="1"/>
    <col min="9" max="9" width="11.7109375" style="41" customWidth="1"/>
    <col min="10" max="10" width="15.42578125" style="41" customWidth="1"/>
    <col min="11" max="11" width="12" style="41" customWidth="1"/>
    <col min="12" max="12" width="14.42578125" style="41" customWidth="1"/>
    <col min="13" max="16384" width="9.140625" style="41"/>
  </cols>
  <sheetData>
    <row r="1" spans="1:12" s="34" customFormat="1" ht="14.25" customHeight="1">
      <c r="B1" s="49" t="s">
        <v>18</v>
      </c>
      <c r="C1" s="50"/>
      <c r="D1" s="50"/>
      <c r="E1" s="50"/>
      <c r="F1" s="13"/>
      <c r="G1" s="13"/>
      <c r="H1" s="107" t="s">
        <v>19</v>
      </c>
      <c r="I1" s="107"/>
      <c r="J1" s="107"/>
      <c r="K1" s="107"/>
      <c r="L1" s="107"/>
    </row>
    <row r="2" spans="1:12" s="34" customFormat="1" ht="14.25" customHeight="1">
      <c r="B2" s="51" t="s">
        <v>20</v>
      </c>
      <c r="C2" s="44"/>
      <c r="D2" s="44"/>
      <c r="E2" s="44"/>
      <c r="F2" s="44"/>
      <c r="G2" s="44"/>
      <c r="H2" s="108" t="s">
        <v>21</v>
      </c>
      <c r="I2" s="108"/>
      <c r="J2" s="108"/>
      <c r="K2" s="108"/>
      <c r="L2" s="108"/>
    </row>
    <row r="3" spans="1:12" s="34" customFormat="1" ht="14.25" customHeight="1">
      <c r="B3" s="44"/>
      <c r="C3" s="44"/>
      <c r="D3" s="44"/>
      <c r="E3" s="44"/>
      <c r="F3" s="44"/>
      <c r="G3" s="44"/>
      <c r="H3" s="109" t="s">
        <v>22</v>
      </c>
      <c r="I3" s="109"/>
      <c r="J3" s="109"/>
      <c r="K3" s="109"/>
      <c r="L3" s="109"/>
    </row>
    <row r="4" spans="1:12" s="14" customFormat="1" ht="27.75" customHeight="1">
      <c r="B4" s="110" t="s">
        <v>23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</row>
    <row r="5" spans="1:12" s="14" customFormat="1" ht="15">
      <c r="B5" s="111" t="s">
        <v>24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</row>
    <row r="6" spans="1:12" s="15" customFormat="1" ht="28.5" customHeight="1">
      <c r="C6" s="100" t="s">
        <v>237</v>
      </c>
      <c r="D6" s="100"/>
      <c r="E6" s="100"/>
      <c r="F6" s="100"/>
      <c r="G6" s="100"/>
      <c r="H6" s="100"/>
      <c r="I6" s="100"/>
      <c r="J6" s="100"/>
      <c r="K6" s="100"/>
      <c r="L6" s="100"/>
    </row>
    <row r="7" spans="1:12" s="16" customFormat="1">
      <c r="B7" s="101" t="s">
        <v>5</v>
      </c>
      <c r="C7" s="102" t="s">
        <v>25</v>
      </c>
      <c r="D7" s="103" t="s">
        <v>26</v>
      </c>
      <c r="E7" s="105" t="s">
        <v>16</v>
      </c>
      <c r="F7" s="105"/>
      <c r="G7" s="105"/>
      <c r="H7" s="105"/>
      <c r="I7" s="105"/>
      <c r="J7" s="105"/>
      <c r="K7" s="105"/>
      <c r="L7" s="105"/>
    </row>
    <row r="8" spans="1:12" s="16" customFormat="1" ht="20.25" customHeight="1">
      <c r="B8" s="101"/>
      <c r="C8" s="102"/>
      <c r="D8" s="104"/>
      <c r="E8" s="105" t="s">
        <v>27</v>
      </c>
      <c r="F8" s="105"/>
      <c r="G8" s="106" t="s">
        <v>28</v>
      </c>
      <c r="H8" s="106"/>
      <c r="I8" s="106" t="s">
        <v>29</v>
      </c>
      <c r="J8" s="106"/>
      <c r="K8" s="106" t="s">
        <v>30</v>
      </c>
      <c r="L8" s="106"/>
    </row>
    <row r="9" spans="1:12" s="16" customFormat="1" ht="20.25" customHeight="1">
      <c r="B9" s="101"/>
      <c r="C9" s="102"/>
      <c r="D9" s="46"/>
      <c r="E9" s="47" t="s">
        <v>31</v>
      </c>
      <c r="F9" s="47" t="s">
        <v>32</v>
      </c>
      <c r="G9" s="47" t="s">
        <v>31</v>
      </c>
      <c r="H9" s="47" t="s">
        <v>32</v>
      </c>
      <c r="I9" s="47" t="s">
        <v>31</v>
      </c>
      <c r="J9" s="47" t="s">
        <v>32</v>
      </c>
      <c r="K9" s="47" t="s">
        <v>31</v>
      </c>
      <c r="L9" s="47" t="s">
        <v>32</v>
      </c>
    </row>
    <row r="10" spans="1:12" s="17" customFormat="1">
      <c r="B10" s="45" t="s">
        <v>0</v>
      </c>
      <c r="C10" s="46" t="s">
        <v>1</v>
      </c>
      <c r="D10" s="46"/>
      <c r="E10" s="47">
        <v>1</v>
      </c>
      <c r="F10" s="47">
        <v>1</v>
      </c>
      <c r="G10" s="47">
        <v>2</v>
      </c>
      <c r="H10" s="47">
        <v>2</v>
      </c>
      <c r="I10" s="47">
        <v>3</v>
      </c>
      <c r="J10" s="47">
        <v>3</v>
      </c>
      <c r="K10" s="47">
        <v>4</v>
      </c>
      <c r="L10" s="47">
        <v>4</v>
      </c>
    </row>
    <row r="11" spans="1:12" s="16" customFormat="1" ht="21.75" customHeight="1">
      <c r="A11" s="18" t="str">
        <f>IF(B11&lt;&gt;"","VL","")</f>
        <v>VL</v>
      </c>
      <c r="B11" s="19">
        <f>IF(C11&lt;&gt;"",ROW()-11,"")</f>
        <v>0</v>
      </c>
      <c r="C11" s="20" t="s">
        <v>33</v>
      </c>
      <c r="D11" s="21" t="s">
        <v>34</v>
      </c>
      <c r="E11" s="3">
        <v>500</v>
      </c>
      <c r="F11" s="3">
        <v>16100000</v>
      </c>
      <c r="G11" s="3">
        <v>3550</v>
      </c>
      <c r="H11" s="3">
        <v>116291818</v>
      </c>
      <c r="I11" s="3">
        <v>1650</v>
      </c>
      <c r="J11" s="3">
        <v>53130000</v>
      </c>
      <c r="K11" s="3">
        <f t="shared" ref="K11:L20" si="0">E11+G11-I11</f>
        <v>2400</v>
      </c>
      <c r="L11" s="3">
        <f t="shared" si="0"/>
        <v>79261818</v>
      </c>
    </row>
    <row r="12" spans="1:12" s="16" customFormat="1" ht="21.75" customHeight="1">
      <c r="A12" s="18" t="str">
        <f t="shared" ref="A12:A47" si="1">IF(B12&lt;&gt;"","VL","")</f>
        <v>VL</v>
      </c>
      <c r="B12" s="19">
        <f t="shared" ref="B12:B24" si="2">IF(C12&lt;&gt;"",ROW()-11,"")</f>
        <v>1</v>
      </c>
      <c r="C12" s="22" t="s">
        <v>35</v>
      </c>
      <c r="D12" s="23" t="s">
        <v>34</v>
      </c>
      <c r="E12" s="3">
        <v>400</v>
      </c>
      <c r="F12" s="3">
        <v>19610800</v>
      </c>
      <c r="G12" s="3">
        <v>3000</v>
      </c>
      <c r="H12" s="3">
        <v>149424000</v>
      </c>
      <c r="I12" s="3">
        <v>1600</v>
      </c>
      <c r="J12" s="3">
        <v>79380400</v>
      </c>
      <c r="K12" s="1">
        <f t="shared" si="0"/>
        <v>1800</v>
      </c>
      <c r="L12" s="1">
        <f t="shared" si="0"/>
        <v>89654400</v>
      </c>
    </row>
    <row r="13" spans="1:12" s="16" customFormat="1" ht="21.75" customHeight="1">
      <c r="A13" s="18" t="str">
        <f t="shared" si="1"/>
        <v>VL</v>
      </c>
      <c r="B13" s="19">
        <f t="shared" si="2"/>
        <v>2</v>
      </c>
      <c r="C13" s="22" t="s">
        <v>36</v>
      </c>
      <c r="D13" s="23" t="s">
        <v>34</v>
      </c>
      <c r="E13" s="3">
        <v>2100</v>
      </c>
      <c r="F13" s="3">
        <v>33257143</v>
      </c>
      <c r="G13" s="3">
        <v>11000</v>
      </c>
      <c r="H13" s="3">
        <v>155523807</v>
      </c>
      <c r="I13" s="3">
        <v>4500</v>
      </c>
      <c r="J13" s="3">
        <v>72800001</v>
      </c>
      <c r="K13" s="1">
        <f t="shared" si="0"/>
        <v>8600</v>
      </c>
      <c r="L13" s="1">
        <f t="shared" si="0"/>
        <v>115980949</v>
      </c>
    </row>
    <row r="14" spans="1:12" s="16" customFormat="1" ht="21.75" customHeight="1">
      <c r="A14" s="18" t="str">
        <f t="shared" si="1"/>
        <v>VL</v>
      </c>
      <c r="B14" s="19">
        <f t="shared" si="2"/>
        <v>3</v>
      </c>
      <c r="C14" s="4" t="s">
        <v>142</v>
      </c>
      <c r="D14" s="23" t="s">
        <v>34</v>
      </c>
      <c r="E14" s="3">
        <v>370</v>
      </c>
      <c r="F14" s="3">
        <v>19610000</v>
      </c>
      <c r="G14" s="3">
        <v>100</v>
      </c>
      <c r="H14" s="3">
        <v>5100000</v>
      </c>
      <c r="I14" s="3">
        <v>470</v>
      </c>
      <c r="J14" s="3">
        <v>24710000</v>
      </c>
      <c r="K14" s="1">
        <f t="shared" ref="K14" si="3">E14+G14-I14</f>
        <v>0</v>
      </c>
      <c r="L14" s="1">
        <f t="shared" ref="L14" si="4">F14+H14-J14</f>
        <v>0</v>
      </c>
    </row>
    <row r="15" spans="1:12" s="16" customFormat="1" ht="21.75" customHeight="1">
      <c r="A15" s="18" t="str">
        <f t="shared" si="1"/>
        <v>VL</v>
      </c>
      <c r="B15" s="19">
        <f t="shared" si="2"/>
        <v>4</v>
      </c>
      <c r="C15" s="22" t="s">
        <v>37</v>
      </c>
      <c r="D15" s="23" t="s">
        <v>34</v>
      </c>
      <c r="E15" s="3">
        <v>2000</v>
      </c>
      <c r="F15" s="3">
        <v>6000000</v>
      </c>
      <c r="G15" s="3">
        <v>9000</v>
      </c>
      <c r="H15" s="3">
        <v>29100000</v>
      </c>
      <c r="I15" s="3">
        <v>6800</v>
      </c>
      <c r="J15" s="3">
        <v>21360000</v>
      </c>
      <c r="K15" s="1">
        <f t="shared" si="0"/>
        <v>4200</v>
      </c>
      <c r="L15" s="1">
        <f t="shared" si="0"/>
        <v>13740000</v>
      </c>
    </row>
    <row r="16" spans="1:12" s="16" customFormat="1" ht="21.75" customHeight="1">
      <c r="A16" s="18" t="str">
        <f t="shared" si="1"/>
        <v>VL</v>
      </c>
      <c r="B16" s="19">
        <f t="shared" si="2"/>
        <v>5</v>
      </c>
      <c r="C16" s="24" t="s">
        <v>152</v>
      </c>
      <c r="D16" s="25" t="s">
        <v>34</v>
      </c>
      <c r="E16" s="3">
        <v>5750</v>
      </c>
      <c r="F16" s="3">
        <v>84686000</v>
      </c>
      <c r="G16" s="3">
        <v>27000</v>
      </c>
      <c r="H16" s="3">
        <v>397656000</v>
      </c>
      <c r="I16" s="3">
        <v>24650</v>
      </c>
      <c r="J16" s="3">
        <v>363045200</v>
      </c>
      <c r="K16" s="1">
        <f t="shared" si="0"/>
        <v>8100</v>
      </c>
      <c r="L16" s="1">
        <f t="shared" si="0"/>
        <v>119296800</v>
      </c>
    </row>
    <row r="17" spans="1:12" s="16" customFormat="1" ht="21.75" customHeight="1">
      <c r="A17" s="18" t="str">
        <f t="shared" si="1"/>
        <v>VL</v>
      </c>
      <c r="B17" s="19">
        <f t="shared" si="2"/>
        <v>6</v>
      </c>
      <c r="C17" s="24" t="s">
        <v>40</v>
      </c>
      <c r="D17" s="26" t="s">
        <v>41</v>
      </c>
      <c r="E17" s="3">
        <v>200</v>
      </c>
      <c r="F17" s="3">
        <v>1600000</v>
      </c>
      <c r="G17" s="3">
        <v>3000</v>
      </c>
      <c r="H17" s="3">
        <v>24720000</v>
      </c>
      <c r="I17" s="3">
        <v>2400</v>
      </c>
      <c r="J17" s="3">
        <v>19920000</v>
      </c>
      <c r="K17" s="1">
        <f t="shared" si="0"/>
        <v>800</v>
      </c>
      <c r="L17" s="1">
        <f t="shared" si="0"/>
        <v>6400000</v>
      </c>
    </row>
    <row r="18" spans="1:12" s="16" customFormat="1" ht="21.75" customHeight="1">
      <c r="A18" s="18" t="str">
        <f t="shared" si="1"/>
        <v>VL</v>
      </c>
      <c r="B18" s="19">
        <f t="shared" si="2"/>
        <v>7</v>
      </c>
      <c r="C18" s="24" t="s">
        <v>44</v>
      </c>
      <c r="D18" s="26" t="s">
        <v>45</v>
      </c>
      <c r="E18" s="3">
        <v>93800</v>
      </c>
      <c r="F18" s="3">
        <v>28140000</v>
      </c>
      <c r="G18" s="3">
        <v>0</v>
      </c>
      <c r="H18" s="3">
        <v>0</v>
      </c>
      <c r="I18" s="3">
        <v>0</v>
      </c>
      <c r="J18" s="3">
        <v>0</v>
      </c>
      <c r="K18" s="1">
        <f t="shared" si="0"/>
        <v>93800</v>
      </c>
      <c r="L18" s="1">
        <f t="shared" si="0"/>
        <v>28140000</v>
      </c>
    </row>
    <row r="19" spans="1:12" s="16" customFormat="1" ht="21.75" customHeight="1">
      <c r="A19" s="18" t="str">
        <f t="shared" si="1"/>
        <v>VL</v>
      </c>
      <c r="B19" s="19">
        <f t="shared" si="2"/>
        <v>8</v>
      </c>
      <c r="C19" s="24" t="s">
        <v>46</v>
      </c>
      <c r="D19" s="26" t="s">
        <v>45</v>
      </c>
      <c r="E19" s="3">
        <v>48700</v>
      </c>
      <c r="F19" s="3">
        <v>19480000</v>
      </c>
      <c r="G19" s="3">
        <v>0</v>
      </c>
      <c r="H19" s="3">
        <v>0</v>
      </c>
      <c r="I19" s="3">
        <v>0</v>
      </c>
      <c r="J19" s="3">
        <v>0</v>
      </c>
      <c r="K19" s="1">
        <f t="shared" si="0"/>
        <v>48700</v>
      </c>
      <c r="L19" s="1">
        <f t="shared" si="0"/>
        <v>19480000</v>
      </c>
    </row>
    <row r="20" spans="1:12" s="59" customFormat="1" ht="21.75" customHeight="1">
      <c r="A20" s="35" t="str">
        <f t="shared" si="1"/>
        <v>VL</v>
      </c>
      <c r="B20" s="58">
        <f t="shared" si="2"/>
        <v>9</v>
      </c>
      <c r="C20" s="24" t="s">
        <v>93</v>
      </c>
      <c r="D20" s="26" t="s">
        <v>50</v>
      </c>
      <c r="E20" s="39">
        <v>0</v>
      </c>
      <c r="F20" s="39">
        <v>0</v>
      </c>
      <c r="G20" s="39">
        <v>14950</v>
      </c>
      <c r="H20" s="39">
        <v>213800000</v>
      </c>
      <c r="I20" s="39">
        <v>14950</v>
      </c>
      <c r="J20" s="39">
        <v>213800000</v>
      </c>
      <c r="K20" s="12">
        <f t="shared" si="0"/>
        <v>0</v>
      </c>
      <c r="L20" s="12">
        <f t="shared" si="0"/>
        <v>0</v>
      </c>
    </row>
    <row r="21" spans="1:12" s="16" customFormat="1" ht="21.75" customHeight="1">
      <c r="A21" s="18" t="str">
        <f t="shared" si="1"/>
        <v>VL</v>
      </c>
      <c r="B21" s="19">
        <f t="shared" si="2"/>
        <v>10</v>
      </c>
      <c r="C21" s="24" t="s">
        <v>204</v>
      </c>
      <c r="D21" s="26" t="s">
        <v>50</v>
      </c>
      <c r="E21" s="3">
        <v>0</v>
      </c>
      <c r="F21" s="3">
        <v>0</v>
      </c>
      <c r="G21" s="3">
        <v>185180</v>
      </c>
      <c r="H21" s="3">
        <v>37036000</v>
      </c>
      <c r="I21" s="3">
        <v>185180</v>
      </c>
      <c r="J21" s="3">
        <v>37036000</v>
      </c>
      <c r="K21" s="1">
        <f t="shared" ref="K21" si="5">E21+G21-I21</f>
        <v>0</v>
      </c>
      <c r="L21" s="1">
        <f t="shared" ref="L21" si="6">F21+H21-J21</f>
        <v>0</v>
      </c>
    </row>
    <row r="22" spans="1:12" s="16" customFormat="1" ht="21.75" customHeight="1">
      <c r="A22" s="18" t="str">
        <f t="shared" si="1"/>
        <v>VL</v>
      </c>
      <c r="B22" s="19">
        <f t="shared" si="2"/>
        <v>11</v>
      </c>
      <c r="C22" s="24" t="s">
        <v>57</v>
      </c>
      <c r="D22" s="26" t="s">
        <v>50</v>
      </c>
      <c r="E22" s="3">
        <v>630</v>
      </c>
      <c r="F22" s="3">
        <v>5985000</v>
      </c>
      <c r="G22" s="3">
        <v>320</v>
      </c>
      <c r="H22" s="3">
        <v>3696000</v>
      </c>
      <c r="I22" s="3">
        <v>630</v>
      </c>
      <c r="J22" s="3">
        <v>5985000</v>
      </c>
      <c r="K22" s="1">
        <f t="shared" ref="K22:K47" si="7">E22+G22-I22</f>
        <v>320</v>
      </c>
      <c r="L22" s="1">
        <f t="shared" ref="L22:L47" si="8">F22+H22-J22</f>
        <v>3696000</v>
      </c>
    </row>
    <row r="23" spans="1:12" s="16" customFormat="1" ht="21.75" customHeight="1">
      <c r="A23" s="18" t="str">
        <f t="shared" si="1"/>
        <v>VL</v>
      </c>
      <c r="B23" s="19">
        <f t="shared" si="2"/>
        <v>12</v>
      </c>
      <c r="C23" s="24" t="s">
        <v>178</v>
      </c>
      <c r="D23" s="26" t="s">
        <v>50</v>
      </c>
      <c r="E23" s="3">
        <v>0</v>
      </c>
      <c r="F23" s="3">
        <v>0</v>
      </c>
      <c r="G23" s="3">
        <v>594</v>
      </c>
      <c r="H23" s="3">
        <v>6534000</v>
      </c>
      <c r="I23" s="3">
        <v>594</v>
      </c>
      <c r="J23" s="3">
        <v>6534000</v>
      </c>
      <c r="K23" s="1">
        <f t="shared" si="7"/>
        <v>0</v>
      </c>
      <c r="L23" s="1">
        <f t="shared" si="8"/>
        <v>0</v>
      </c>
    </row>
    <row r="24" spans="1:12" s="16" customFormat="1" ht="21.75" customHeight="1">
      <c r="A24" s="18" t="str">
        <f t="shared" si="1"/>
        <v>VL</v>
      </c>
      <c r="B24" s="19">
        <f t="shared" si="2"/>
        <v>13</v>
      </c>
      <c r="C24" s="24" t="s">
        <v>61</v>
      </c>
      <c r="D24" s="26" t="s">
        <v>50</v>
      </c>
      <c r="E24" s="3">
        <v>1076</v>
      </c>
      <c r="F24" s="3">
        <v>14526000</v>
      </c>
      <c r="G24" s="3">
        <v>3911</v>
      </c>
      <c r="H24" s="3">
        <v>75584200</v>
      </c>
      <c r="I24" s="3">
        <v>4987</v>
      </c>
      <c r="J24" s="3">
        <v>90110200</v>
      </c>
      <c r="K24" s="1">
        <f t="shared" si="7"/>
        <v>0</v>
      </c>
      <c r="L24" s="1">
        <f t="shared" si="8"/>
        <v>0</v>
      </c>
    </row>
    <row r="25" spans="1:12" s="16" customFormat="1" ht="21.75" customHeight="1">
      <c r="A25" s="18" t="str">
        <f t="shared" si="1"/>
        <v>VL</v>
      </c>
      <c r="B25" s="19">
        <f t="shared" ref="B25:B27" si="9">IF(C25&lt;&gt;"",ROW()-11,"")</f>
        <v>14</v>
      </c>
      <c r="C25" s="24" t="s">
        <v>124</v>
      </c>
      <c r="D25" s="26" t="s">
        <v>50</v>
      </c>
      <c r="E25" s="3">
        <v>1803</v>
      </c>
      <c r="F25" s="3">
        <v>18570900</v>
      </c>
      <c r="G25" s="3">
        <v>0</v>
      </c>
      <c r="H25" s="3">
        <v>0</v>
      </c>
      <c r="I25" s="3">
        <v>1803</v>
      </c>
      <c r="J25" s="3">
        <v>18570900</v>
      </c>
      <c r="K25" s="1">
        <f t="shared" si="7"/>
        <v>0</v>
      </c>
      <c r="L25" s="1">
        <f t="shared" si="8"/>
        <v>0</v>
      </c>
    </row>
    <row r="26" spans="1:12" s="16" customFormat="1" ht="21.75" customHeight="1">
      <c r="A26" s="18" t="str">
        <f t="shared" si="1"/>
        <v>VL</v>
      </c>
      <c r="B26" s="19">
        <f t="shared" si="9"/>
        <v>15</v>
      </c>
      <c r="C26" s="24" t="s">
        <v>123</v>
      </c>
      <c r="D26" s="26" t="s">
        <v>50</v>
      </c>
      <c r="E26" s="3">
        <v>109</v>
      </c>
      <c r="F26" s="3">
        <v>1471500</v>
      </c>
      <c r="G26" s="3">
        <v>0</v>
      </c>
      <c r="H26" s="3">
        <v>0</v>
      </c>
      <c r="I26" s="3">
        <v>109</v>
      </c>
      <c r="J26" s="3">
        <v>1471500</v>
      </c>
      <c r="K26" s="1">
        <f t="shared" si="7"/>
        <v>0</v>
      </c>
      <c r="L26" s="1">
        <f t="shared" si="8"/>
        <v>0</v>
      </c>
    </row>
    <row r="27" spans="1:12" s="16" customFormat="1" ht="21.75" customHeight="1">
      <c r="A27" s="18" t="str">
        <f t="shared" si="1"/>
        <v>VL</v>
      </c>
      <c r="B27" s="19">
        <f t="shared" si="9"/>
        <v>16</v>
      </c>
      <c r="C27" s="24" t="s">
        <v>182</v>
      </c>
      <c r="D27" s="26" t="s">
        <v>50</v>
      </c>
      <c r="E27" s="3">
        <v>0</v>
      </c>
      <c r="F27" s="3">
        <v>0</v>
      </c>
      <c r="G27" s="3">
        <v>458</v>
      </c>
      <c r="H27" s="3">
        <v>6961600</v>
      </c>
      <c r="I27" s="3">
        <v>0</v>
      </c>
      <c r="J27" s="3">
        <v>0</v>
      </c>
      <c r="K27" s="1">
        <f t="shared" si="7"/>
        <v>458</v>
      </c>
      <c r="L27" s="1">
        <f t="shared" si="8"/>
        <v>6961600</v>
      </c>
    </row>
    <row r="28" spans="1:12" s="16" customFormat="1" ht="21.75" customHeight="1">
      <c r="A28" s="18" t="str">
        <f t="shared" si="1"/>
        <v>VL</v>
      </c>
      <c r="B28" s="19">
        <f t="shared" ref="B28:B39" si="10">IF(C28&lt;&gt;"",ROW()-11,"")</f>
        <v>17</v>
      </c>
      <c r="C28" s="24" t="s">
        <v>55</v>
      </c>
      <c r="D28" s="26" t="s">
        <v>50</v>
      </c>
      <c r="E28" s="3">
        <v>607</v>
      </c>
      <c r="F28" s="3">
        <v>8194500</v>
      </c>
      <c r="G28" s="3">
        <v>8424</v>
      </c>
      <c r="H28" s="3">
        <v>120925900</v>
      </c>
      <c r="I28" s="3">
        <v>7180</v>
      </c>
      <c r="J28" s="3">
        <v>101492000</v>
      </c>
      <c r="K28" s="1">
        <f t="shared" si="7"/>
        <v>1851</v>
      </c>
      <c r="L28" s="1">
        <f t="shared" si="8"/>
        <v>27628400</v>
      </c>
    </row>
    <row r="29" spans="1:12" s="16" customFormat="1" ht="21.75" customHeight="1">
      <c r="A29" s="18" t="str">
        <f t="shared" si="1"/>
        <v>VL</v>
      </c>
      <c r="B29" s="19">
        <f t="shared" si="10"/>
        <v>18</v>
      </c>
      <c r="C29" s="24" t="s">
        <v>110</v>
      </c>
      <c r="D29" s="26" t="s">
        <v>50</v>
      </c>
      <c r="E29" s="3">
        <v>3427</v>
      </c>
      <c r="F29" s="3">
        <v>35246100</v>
      </c>
      <c r="G29" s="3">
        <v>0</v>
      </c>
      <c r="H29" s="3">
        <v>0</v>
      </c>
      <c r="I29" s="3">
        <v>3427</v>
      </c>
      <c r="J29" s="3">
        <v>35246100</v>
      </c>
      <c r="K29" s="1">
        <f t="shared" si="7"/>
        <v>0</v>
      </c>
      <c r="L29" s="1">
        <f t="shared" si="8"/>
        <v>0</v>
      </c>
    </row>
    <row r="30" spans="1:12" s="16" customFormat="1" ht="21.75" customHeight="1">
      <c r="A30" s="18" t="str">
        <f t="shared" si="1"/>
        <v>VL</v>
      </c>
      <c r="B30" s="19">
        <f t="shared" ref="B30" si="11">IF(C30&lt;&gt;"",ROW()-11,"")</f>
        <v>19</v>
      </c>
      <c r="C30" s="24" t="s">
        <v>225</v>
      </c>
      <c r="D30" s="26" t="s">
        <v>50</v>
      </c>
      <c r="E30" s="3">
        <v>0</v>
      </c>
      <c r="F30" s="3">
        <v>0</v>
      </c>
      <c r="G30" s="3">
        <v>137</v>
      </c>
      <c r="H30" s="3">
        <v>1945400</v>
      </c>
      <c r="I30" s="3">
        <v>137</v>
      </c>
      <c r="J30" s="3">
        <v>1945400</v>
      </c>
      <c r="K30" s="1">
        <f t="shared" si="7"/>
        <v>0</v>
      </c>
      <c r="L30" s="1">
        <f t="shared" si="8"/>
        <v>0</v>
      </c>
    </row>
    <row r="31" spans="1:12" s="16" customFormat="1" ht="21.75" customHeight="1">
      <c r="A31" s="18" t="str">
        <f t="shared" si="1"/>
        <v>VL</v>
      </c>
      <c r="B31" s="19">
        <f t="shared" ref="B31" si="12">IF(C31&lt;&gt;"",ROW()-11,"")</f>
        <v>20</v>
      </c>
      <c r="C31" s="24" t="s">
        <v>209</v>
      </c>
      <c r="D31" s="26" t="s">
        <v>50</v>
      </c>
      <c r="E31" s="3">
        <v>0</v>
      </c>
      <c r="F31" s="3">
        <v>0</v>
      </c>
      <c r="G31" s="3">
        <v>890</v>
      </c>
      <c r="H31" s="3">
        <v>14346400</v>
      </c>
      <c r="I31" s="3">
        <v>890</v>
      </c>
      <c r="J31" s="3">
        <v>14346400</v>
      </c>
      <c r="K31" s="1">
        <f t="shared" si="7"/>
        <v>0</v>
      </c>
      <c r="L31" s="1">
        <f t="shared" si="8"/>
        <v>0</v>
      </c>
    </row>
    <row r="32" spans="1:12" s="16" customFormat="1" ht="21.75" customHeight="1">
      <c r="A32" s="18" t="str">
        <f t="shared" si="1"/>
        <v>VL</v>
      </c>
      <c r="B32" s="19">
        <f t="shared" si="10"/>
        <v>21</v>
      </c>
      <c r="C32" s="24" t="s">
        <v>53</v>
      </c>
      <c r="D32" s="26" t="s">
        <v>50</v>
      </c>
      <c r="E32" s="3">
        <v>0</v>
      </c>
      <c r="F32" s="3">
        <v>0</v>
      </c>
      <c r="G32" s="3">
        <v>4316</v>
      </c>
      <c r="H32" s="3">
        <v>50712200</v>
      </c>
      <c r="I32" s="3">
        <v>2689</v>
      </c>
      <c r="J32" s="3">
        <v>19799200</v>
      </c>
      <c r="K32" s="1">
        <f t="shared" si="7"/>
        <v>1627</v>
      </c>
      <c r="L32" s="1">
        <f t="shared" si="8"/>
        <v>30913000</v>
      </c>
    </row>
    <row r="33" spans="1:12" s="16" customFormat="1" ht="21.75" customHeight="1">
      <c r="A33" s="18" t="str">
        <f t="shared" si="1"/>
        <v>VL</v>
      </c>
      <c r="B33" s="19">
        <f t="shared" si="10"/>
        <v>22</v>
      </c>
      <c r="C33" s="24" t="s">
        <v>125</v>
      </c>
      <c r="D33" s="26" t="s">
        <v>50</v>
      </c>
      <c r="E33" s="3">
        <v>1040</v>
      </c>
      <c r="F33" s="3">
        <v>14040000</v>
      </c>
      <c r="G33" s="3">
        <v>3558</v>
      </c>
      <c r="H33" s="3">
        <v>45987120</v>
      </c>
      <c r="I33" s="3">
        <v>4598</v>
      </c>
      <c r="J33" s="3">
        <v>60027120</v>
      </c>
      <c r="K33" s="1">
        <f t="shared" si="7"/>
        <v>0</v>
      </c>
      <c r="L33" s="1">
        <f t="shared" si="8"/>
        <v>0</v>
      </c>
    </row>
    <row r="34" spans="1:12" s="16" customFormat="1" ht="21.75" customHeight="1">
      <c r="A34" s="18" t="str">
        <f t="shared" si="1"/>
        <v>VL</v>
      </c>
      <c r="B34" s="19">
        <f t="shared" si="10"/>
        <v>23</v>
      </c>
      <c r="C34" s="24" t="s">
        <v>199</v>
      </c>
      <c r="D34" s="26" t="s">
        <v>50</v>
      </c>
      <c r="E34" s="3">
        <v>0</v>
      </c>
      <c r="F34" s="3">
        <v>0</v>
      </c>
      <c r="G34" s="3">
        <v>1465</v>
      </c>
      <c r="H34" s="3">
        <v>16115000</v>
      </c>
      <c r="I34" s="3">
        <v>1465</v>
      </c>
      <c r="J34" s="3">
        <v>16115000</v>
      </c>
      <c r="K34" s="1">
        <f t="shared" si="7"/>
        <v>0</v>
      </c>
      <c r="L34" s="1">
        <f t="shared" si="8"/>
        <v>0</v>
      </c>
    </row>
    <row r="35" spans="1:12" s="16" customFormat="1" ht="21.75" customHeight="1">
      <c r="A35" s="18" t="str">
        <f t="shared" si="1"/>
        <v>VL</v>
      </c>
      <c r="B35" s="19">
        <f>IF(C35&lt;&gt;"",ROW()-11,"")</f>
        <v>24</v>
      </c>
      <c r="C35" s="24" t="s">
        <v>105</v>
      </c>
      <c r="D35" s="26" t="s">
        <v>50</v>
      </c>
      <c r="E35" s="3">
        <v>0</v>
      </c>
      <c r="F35" s="3">
        <v>0</v>
      </c>
      <c r="G35" s="3">
        <v>1440</v>
      </c>
      <c r="H35" s="3">
        <v>22896700</v>
      </c>
      <c r="I35" s="3">
        <v>1440</v>
      </c>
      <c r="J35" s="3">
        <v>22896700</v>
      </c>
      <c r="K35" s="1">
        <f t="shared" si="7"/>
        <v>0</v>
      </c>
      <c r="L35" s="1">
        <f t="shared" si="8"/>
        <v>0</v>
      </c>
    </row>
    <row r="36" spans="1:12" s="16" customFormat="1" ht="21.75" customHeight="1">
      <c r="A36" s="18" t="str">
        <f t="shared" si="1"/>
        <v>VL</v>
      </c>
      <c r="B36" s="19">
        <f>IF(C36&lt;&gt;"",ROW()-11,"")</f>
        <v>25</v>
      </c>
      <c r="C36" s="24" t="s">
        <v>133</v>
      </c>
      <c r="D36" s="26" t="s">
        <v>50</v>
      </c>
      <c r="E36" s="3">
        <v>1835</v>
      </c>
      <c r="F36" s="3">
        <v>13762500</v>
      </c>
      <c r="G36" s="3">
        <v>259657</v>
      </c>
      <c r="H36" s="3">
        <v>1923290500</v>
      </c>
      <c r="I36" s="3">
        <v>254212</v>
      </c>
      <c r="J36" s="3">
        <v>1894101000</v>
      </c>
      <c r="K36" s="1">
        <f t="shared" si="7"/>
        <v>7280</v>
      </c>
      <c r="L36" s="1">
        <f t="shared" si="8"/>
        <v>42952000</v>
      </c>
    </row>
    <row r="37" spans="1:12" s="16" customFormat="1" ht="21.75" customHeight="1">
      <c r="A37" s="18" t="str">
        <f t="shared" si="1"/>
        <v>VL</v>
      </c>
      <c r="B37" s="19">
        <f>IF(C37&lt;&gt;"",ROW()-11,"")</f>
        <v>26</v>
      </c>
      <c r="C37" s="24" t="s">
        <v>154</v>
      </c>
      <c r="D37" s="26" t="s">
        <v>50</v>
      </c>
      <c r="E37" s="3">
        <v>0</v>
      </c>
      <c r="F37" s="3">
        <v>0</v>
      </c>
      <c r="G37" s="3">
        <v>780</v>
      </c>
      <c r="H37" s="3">
        <v>11700000</v>
      </c>
      <c r="I37" s="3">
        <v>780</v>
      </c>
      <c r="J37" s="3">
        <v>11700000</v>
      </c>
      <c r="K37" s="1">
        <f t="shared" si="7"/>
        <v>0</v>
      </c>
      <c r="L37" s="1">
        <f t="shared" si="8"/>
        <v>0</v>
      </c>
    </row>
    <row r="38" spans="1:12" s="16" customFormat="1" ht="21.75" customHeight="1">
      <c r="A38" s="18" t="str">
        <f t="shared" si="1"/>
        <v>VL</v>
      </c>
      <c r="B38" s="19">
        <f>IF(C38&lt;&gt;"",ROW()-11,"")</f>
        <v>27</v>
      </c>
      <c r="C38" s="24" t="s">
        <v>103</v>
      </c>
      <c r="D38" s="26" t="s">
        <v>50</v>
      </c>
      <c r="E38" s="3">
        <v>303</v>
      </c>
      <c r="F38" s="3">
        <v>3939000</v>
      </c>
      <c r="G38" s="3">
        <v>415</v>
      </c>
      <c r="H38" s="3">
        <v>6225000</v>
      </c>
      <c r="I38" s="3">
        <v>718</v>
      </c>
      <c r="J38" s="3">
        <v>10164000</v>
      </c>
      <c r="K38" s="1">
        <f t="shared" si="7"/>
        <v>0</v>
      </c>
      <c r="L38" s="1">
        <f t="shared" si="8"/>
        <v>0</v>
      </c>
    </row>
    <row r="39" spans="1:12" s="16" customFormat="1" ht="21.75" customHeight="1">
      <c r="A39" s="18" t="str">
        <f t="shared" si="1"/>
        <v>VL</v>
      </c>
      <c r="B39" s="19">
        <f t="shared" si="10"/>
        <v>28</v>
      </c>
      <c r="C39" s="24" t="s">
        <v>104</v>
      </c>
      <c r="D39" s="26" t="s">
        <v>50</v>
      </c>
      <c r="E39" s="3">
        <v>0</v>
      </c>
      <c r="F39" s="3">
        <v>0</v>
      </c>
      <c r="G39" s="3">
        <v>52</v>
      </c>
      <c r="H39" s="3">
        <v>832000</v>
      </c>
      <c r="I39" s="3">
        <v>52</v>
      </c>
      <c r="J39" s="3">
        <v>832000</v>
      </c>
      <c r="K39" s="1">
        <f t="shared" si="7"/>
        <v>0</v>
      </c>
      <c r="L39" s="1">
        <f t="shared" si="8"/>
        <v>0</v>
      </c>
    </row>
    <row r="40" spans="1:12" s="16" customFormat="1" ht="21.75" customHeight="1">
      <c r="A40" s="18" t="str">
        <f t="shared" si="1"/>
        <v>VL</v>
      </c>
      <c r="B40" s="19">
        <f t="shared" ref="B40:B45" si="13">IF(C40&lt;&gt;"",ROW()-11,"")</f>
        <v>29</v>
      </c>
      <c r="C40" s="24" t="s">
        <v>155</v>
      </c>
      <c r="D40" s="26" t="s">
        <v>50</v>
      </c>
      <c r="E40" s="3">
        <v>0</v>
      </c>
      <c r="F40" s="3">
        <v>0</v>
      </c>
      <c r="G40" s="3">
        <v>102</v>
      </c>
      <c r="H40" s="3">
        <v>1530000</v>
      </c>
      <c r="I40" s="3">
        <v>102</v>
      </c>
      <c r="J40" s="3">
        <v>1530000</v>
      </c>
      <c r="K40" s="1">
        <f t="shared" si="7"/>
        <v>0</v>
      </c>
      <c r="L40" s="1">
        <f t="shared" si="8"/>
        <v>0</v>
      </c>
    </row>
    <row r="41" spans="1:12" s="16" customFormat="1" ht="21.75" customHeight="1">
      <c r="A41" s="18" t="str">
        <f t="shared" si="1"/>
        <v>VL</v>
      </c>
      <c r="B41" s="19">
        <f t="shared" si="13"/>
        <v>30</v>
      </c>
      <c r="C41" s="24" t="s">
        <v>153</v>
      </c>
      <c r="D41" s="26" t="s">
        <v>50</v>
      </c>
      <c r="E41" s="3">
        <v>0</v>
      </c>
      <c r="F41" s="3">
        <v>0</v>
      </c>
      <c r="G41" s="3">
        <v>302</v>
      </c>
      <c r="H41" s="3">
        <v>3986400</v>
      </c>
      <c r="I41" s="3">
        <v>302</v>
      </c>
      <c r="J41" s="3">
        <v>3986400</v>
      </c>
      <c r="K41" s="1">
        <f t="shared" si="7"/>
        <v>0</v>
      </c>
      <c r="L41" s="1">
        <f t="shared" si="8"/>
        <v>0</v>
      </c>
    </row>
    <row r="42" spans="1:12" s="16" customFormat="1" ht="21.75" customHeight="1">
      <c r="A42" s="18" t="str">
        <f t="shared" si="1"/>
        <v>VL</v>
      </c>
      <c r="B42" s="19">
        <f t="shared" si="13"/>
        <v>31</v>
      </c>
      <c r="C42" s="24" t="s">
        <v>210</v>
      </c>
      <c r="D42" s="26" t="s">
        <v>50</v>
      </c>
      <c r="E42" s="3">
        <v>0</v>
      </c>
      <c r="F42" s="3">
        <v>0</v>
      </c>
      <c r="G42" s="3">
        <v>686</v>
      </c>
      <c r="H42" s="3">
        <v>9585200</v>
      </c>
      <c r="I42" s="3">
        <v>686</v>
      </c>
      <c r="J42" s="3">
        <v>9585200</v>
      </c>
      <c r="K42" s="1">
        <f t="shared" si="7"/>
        <v>0</v>
      </c>
      <c r="L42" s="1">
        <f t="shared" si="8"/>
        <v>0</v>
      </c>
    </row>
    <row r="43" spans="1:12" s="16" customFormat="1" ht="21.75" customHeight="1">
      <c r="A43" s="18" t="str">
        <f t="shared" si="1"/>
        <v>VL</v>
      </c>
      <c r="B43" s="19">
        <f t="shared" ref="B43" si="14">IF(C43&lt;&gt;"",ROW()-11,"")</f>
        <v>32</v>
      </c>
      <c r="C43" s="24" t="s">
        <v>211</v>
      </c>
      <c r="D43" s="26" t="s">
        <v>50</v>
      </c>
      <c r="E43" s="3">
        <v>0</v>
      </c>
      <c r="F43" s="3">
        <v>0</v>
      </c>
      <c r="G43" s="3">
        <v>145</v>
      </c>
      <c r="H43" s="3">
        <v>2291000</v>
      </c>
      <c r="I43" s="3">
        <v>145</v>
      </c>
      <c r="J43" s="3">
        <v>2291000</v>
      </c>
      <c r="K43" s="1">
        <f t="shared" si="7"/>
        <v>0</v>
      </c>
      <c r="L43" s="1">
        <f t="shared" si="8"/>
        <v>0</v>
      </c>
    </row>
    <row r="44" spans="1:12" s="16" customFormat="1" ht="21.75" customHeight="1">
      <c r="A44" s="18" t="str">
        <f t="shared" si="1"/>
        <v>VL</v>
      </c>
      <c r="B44" s="19">
        <f t="shared" si="13"/>
        <v>33</v>
      </c>
      <c r="C44" s="24" t="s">
        <v>144</v>
      </c>
      <c r="D44" s="26" t="s">
        <v>50</v>
      </c>
      <c r="E44" s="3">
        <v>760</v>
      </c>
      <c r="F44" s="3">
        <v>7772000</v>
      </c>
      <c r="G44" s="3">
        <v>2090</v>
      </c>
      <c r="H44" s="3">
        <v>27450480</v>
      </c>
      <c r="I44" s="3">
        <v>2333</v>
      </c>
      <c r="J44" s="3">
        <v>28207580</v>
      </c>
      <c r="K44" s="1">
        <f t="shared" si="7"/>
        <v>517</v>
      </c>
      <c r="L44" s="1">
        <f t="shared" si="8"/>
        <v>7014900</v>
      </c>
    </row>
    <row r="45" spans="1:12" s="16" customFormat="1" ht="21.75" customHeight="1">
      <c r="A45" s="18" t="str">
        <f t="shared" si="1"/>
        <v>VL</v>
      </c>
      <c r="B45" s="19">
        <f t="shared" si="13"/>
        <v>34</v>
      </c>
      <c r="C45" s="24" t="s">
        <v>59</v>
      </c>
      <c r="D45" s="26" t="s">
        <v>50</v>
      </c>
      <c r="E45" s="3">
        <v>0</v>
      </c>
      <c r="F45" s="3">
        <v>0</v>
      </c>
      <c r="G45" s="3">
        <v>2602</v>
      </c>
      <c r="H45" s="3">
        <v>52865400</v>
      </c>
      <c r="I45" s="3">
        <v>1148</v>
      </c>
      <c r="J45" s="3">
        <v>23304400</v>
      </c>
      <c r="K45" s="1">
        <f t="shared" si="7"/>
        <v>1454</v>
      </c>
      <c r="L45" s="1">
        <f t="shared" si="8"/>
        <v>29561000</v>
      </c>
    </row>
    <row r="46" spans="1:12" s="16" customFormat="1" ht="21.75" customHeight="1">
      <c r="A46" s="18" t="str">
        <f>IF(B46&lt;&gt;"","VL","")</f>
        <v>VL</v>
      </c>
      <c r="B46" s="19">
        <f t="shared" ref="B46" si="15">IF(C46&lt;&gt;"",ROW()-11,"")</f>
        <v>35</v>
      </c>
      <c r="C46" s="24" t="s">
        <v>161</v>
      </c>
      <c r="D46" s="26" t="s">
        <v>50</v>
      </c>
      <c r="E46" s="3">
        <v>0</v>
      </c>
      <c r="F46" s="3">
        <v>0</v>
      </c>
      <c r="G46" s="3">
        <v>282</v>
      </c>
      <c r="H46" s="3">
        <v>4483800</v>
      </c>
      <c r="I46" s="3">
        <v>282</v>
      </c>
      <c r="J46" s="3">
        <v>4483800</v>
      </c>
      <c r="K46" s="1">
        <f t="shared" si="7"/>
        <v>0</v>
      </c>
      <c r="L46" s="1">
        <f t="shared" si="8"/>
        <v>0</v>
      </c>
    </row>
    <row r="47" spans="1:12" s="16" customFormat="1" ht="21.75" customHeight="1">
      <c r="A47" s="18" t="str">
        <f t="shared" si="1"/>
        <v>VL</v>
      </c>
      <c r="B47" s="19">
        <f t="shared" ref="B47" si="16">IF(C47&lt;&gt;"",ROW()-11,"")</f>
        <v>36</v>
      </c>
      <c r="C47" s="24" t="s">
        <v>146</v>
      </c>
      <c r="D47" s="26" t="s">
        <v>50</v>
      </c>
      <c r="E47" s="3">
        <v>0</v>
      </c>
      <c r="F47" s="3">
        <v>0</v>
      </c>
      <c r="G47" s="3">
        <v>2994</v>
      </c>
      <c r="H47" s="3">
        <v>8241440</v>
      </c>
      <c r="I47" s="3">
        <v>1994</v>
      </c>
      <c r="J47" s="3">
        <v>5341440</v>
      </c>
      <c r="K47" s="1">
        <f t="shared" si="7"/>
        <v>1000</v>
      </c>
      <c r="L47" s="1">
        <f t="shared" si="8"/>
        <v>2900000</v>
      </c>
    </row>
    <row r="48" spans="1:12" s="16" customFormat="1" ht="21.75" customHeight="1">
      <c r="A48" s="18"/>
      <c r="B48" s="19"/>
      <c r="C48" s="24"/>
      <c r="D48" s="26"/>
      <c r="E48" s="3"/>
      <c r="F48" s="3"/>
      <c r="G48" s="3"/>
      <c r="H48" s="3"/>
      <c r="I48" s="3"/>
      <c r="J48" s="3"/>
      <c r="K48" s="1"/>
      <c r="L48" s="1"/>
    </row>
    <row r="49" spans="1:12" s="16" customFormat="1" ht="21.75" customHeight="1">
      <c r="A49" s="18" t="e">
        <f>IF(#REF!&lt;&gt;"","NL","")</f>
        <v>#REF!</v>
      </c>
      <c r="B49" s="45"/>
      <c r="C49" s="27" t="s">
        <v>63</v>
      </c>
      <c r="D49" s="2"/>
      <c r="E49" s="2">
        <f t="shared" ref="E49:L49" si="17">SUM(E11:E48)</f>
        <v>165410</v>
      </c>
      <c r="F49" s="2">
        <f t="shared" si="17"/>
        <v>351991443</v>
      </c>
      <c r="G49" s="2">
        <f t="shared" si="17"/>
        <v>552400</v>
      </c>
      <c r="H49" s="2">
        <f t="shared" si="17"/>
        <v>3546837365</v>
      </c>
      <c r="I49" s="2">
        <f t="shared" si="17"/>
        <v>534903</v>
      </c>
      <c r="J49" s="2">
        <f t="shared" si="17"/>
        <v>3275247941</v>
      </c>
      <c r="K49" s="2">
        <f t="shared" si="17"/>
        <v>182907</v>
      </c>
      <c r="L49" s="2">
        <f t="shared" si="17"/>
        <v>623580867</v>
      </c>
    </row>
    <row r="50" spans="1:12" s="16" customFormat="1" ht="21.75" customHeight="1">
      <c r="A50" s="18" t="str">
        <f t="shared" ref="A50:A73" si="18">IF(B50&lt;&gt;"","NL","")</f>
        <v>NL</v>
      </c>
      <c r="B50" s="36">
        <f>IF(C50&lt;&gt;"",ROW()-(ROW()-1),"")</f>
        <v>1</v>
      </c>
      <c r="C50" s="20" t="s">
        <v>94</v>
      </c>
      <c r="D50" s="21" t="s">
        <v>34</v>
      </c>
      <c r="E50" s="3">
        <v>0</v>
      </c>
      <c r="F50" s="3">
        <v>0</v>
      </c>
      <c r="G50" s="3">
        <v>504596</v>
      </c>
      <c r="H50" s="3">
        <v>8764998000</v>
      </c>
      <c r="I50" s="3">
        <v>504596</v>
      </c>
      <c r="J50" s="3">
        <v>8764998000</v>
      </c>
      <c r="K50" s="3">
        <f t="shared" ref="K50:L50" si="19">E50+G50-I50</f>
        <v>0</v>
      </c>
      <c r="L50" s="3">
        <f t="shared" si="19"/>
        <v>0</v>
      </c>
    </row>
    <row r="51" spans="1:12" s="16" customFormat="1" ht="21.75" customHeight="1">
      <c r="A51" s="18" t="str">
        <f t="shared" si="18"/>
        <v>NL</v>
      </c>
      <c r="B51" s="19">
        <f>IF(C51&lt;&gt;"",B50+1,"")</f>
        <v>2</v>
      </c>
      <c r="C51" s="22" t="s">
        <v>95</v>
      </c>
      <c r="D51" s="21" t="s">
        <v>34</v>
      </c>
      <c r="E51" s="3">
        <v>0</v>
      </c>
      <c r="F51" s="3">
        <v>0</v>
      </c>
      <c r="G51" s="3">
        <v>1504410</v>
      </c>
      <c r="H51" s="3">
        <v>26756287000</v>
      </c>
      <c r="I51" s="3">
        <v>1504410</v>
      </c>
      <c r="J51" s="3">
        <v>26756287000</v>
      </c>
      <c r="K51" s="1">
        <f t="shared" ref="K51:K67" si="20">E51+G51-I51</f>
        <v>0</v>
      </c>
      <c r="L51" s="1">
        <f t="shared" ref="L51:L67" si="21">F51+H51-J51</f>
        <v>0</v>
      </c>
    </row>
    <row r="52" spans="1:12" s="16" customFormat="1" ht="21.75" customHeight="1">
      <c r="A52" s="18" t="str">
        <f t="shared" si="18"/>
        <v>NL</v>
      </c>
      <c r="B52" s="19">
        <f t="shared" ref="B52:B68" si="22">IF(C52&lt;&gt;"",B51+1,"")</f>
        <v>3</v>
      </c>
      <c r="C52" s="22" t="s">
        <v>121</v>
      </c>
      <c r="D52" s="21" t="s">
        <v>34</v>
      </c>
      <c r="E52" s="3">
        <v>0</v>
      </c>
      <c r="F52" s="3">
        <v>0</v>
      </c>
      <c r="G52" s="3">
        <v>7366332</v>
      </c>
      <c r="H52" s="3">
        <v>132873939800</v>
      </c>
      <c r="I52" s="3">
        <v>7366332</v>
      </c>
      <c r="J52" s="3">
        <v>132873939800</v>
      </c>
      <c r="K52" s="1">
        <f t="shared" si="20"/>
        <v>0</v>
      </c>
      <c r="L52" s="1">
        <f t="shared" si="21"/>
        <v>0</v>
      </c>
    </row>
    <row r="53" spans="1:12" s="16" customFormat="1" ht="21.75" customHeight="1">
      <c r="A53" s="18" t="str">
        <f t="shared" si="18"/>
        <v>NL</v>
      </c>
      <c r="B53" s="19">
        <f t="shared" si="22"/>
        <v>4</v>
      </c>
      <c r="C53" s="22" t="s">
        <v>231</v>
      </c>
      <c r="D53" s="21" t="s">
        <v>34</v>
      </c>
      <c r="E53" s="3">
        <v>0</v>
      </c>
      <c r="F53" s="3">
        <v>0</v>
      </c>
      <c r="G53" s="3">
        <v>132720</v>
      </c>
      <c r="H53" s="3">
        <v>2189880000</v>
      </c>
      <c r="I53" s="3">
        <v>132720</v>
      </c>
      <c r="J53" s="3">
        <v>2189880000</v>
      </c>
      <c r="K53" s="1">
        <f t="shared" si="20"/>
        <v>0</v>
      </c>
      <c r="L53" s="1">
        <f t="shared" si="21"/>
        <v>0</v>
      </c>
    </row>
    <row r="54" spans="1:12" s="16" customFormat="1" ht="21.75" customHeight="1">
      <c r="A54" s="18" t="str">
        <f t="shared" si="18"/>
        <v>NL</v>
      </c>
      <c r="B54" s="19">
        <f t="shared" si="22"/>
        <v>5</v>
      </c>
      <c r="C54" s="4" t="s">
        <v>116</v>
      </c>
      <c r="D54" s="21" t="s">
        <v>34</v>
      </c>
      <c r="E54" s="3">
        <v>0</v>
      </c>
      <c r="F54" s="3">
        <v>0</v>
      </c>
      <c r="G54" s="3">
        <v>415352</v>
      </c>
      <c r="H54" s="3">
        <v>7748232000</v>
      </c>
      <c r="I54" s="3">
        <v>415352</v>
      </c>
      <c r="J54" s="3">
        <v>7748232000</v>
      </c>
      <c r="K54" s="1">
        <f t="shared" si="20"/>
        <v>0</v>
      </c>
      <c r="L54" s="1">
        <f t="shared" si="21"/>
        <v>0</v>
      </c>
    </row>
    <row r="55" spans="1:12" s="16" customFormat="1" ht="21.75" customHeight="1">
      <c r="A55" s="18" t="str">
        <f t="shared" si="18"/>
        <v>NL</v>
      </c>
      <c r="B55" s="19">
        <f t="shared" si="22"/>
        <v>6</v>
      </c>
      <c r="C55" s="4" t="s">
        <v>115</v>
      </c>
      <c r="D55" s="21" t="s">
        <v>34</v>
      </c>
      <c r="E55" s="3">
        <v>0</v>
      </c>
      <c r="F55" s="3">
        <v>0</v>
      </c>
      <c r="G55" s="10">
        <v>24145</v>
      </c>
      <c r="H55" s="3">
        <v>906730000</v>
      </c>
      <c r="I55" s="10">
        <v>24145</v>
      </c>
      <c r="J55" s="3">
        <v>906730000</v>
      </c>
      <c r="K55" s="1">
        <f t="shared" si="20"/>
        <v>0</v>
      </c>
      <c r="L55" s="1">
        <f t="shared" si="21"/>
        <v>0</v>
      </c>
    </row>
    <row r="56" spans="1:12" s="16" customFormat="1" ht="21.75" customHeight="1">
      <c r="A56" s="18" t="str">
        <f t="shared" si="18"/>
        <v>NL</v>
      </c>
      <c r="B56" s="19">
        <f t="shared" si="22"/>
        <v>7</v>
      </c>
      <c r="C56" s="4" t="s">
        <v>128</v>
      </c>
      <c r="D56" s="21" t="s">
        <v>34</v>
      </c>
      <c r="E56" s="3">
        <v>0</v>
      </c>
      <c r="F56" s="3">
        <v>0</v>
      </c>
      <c r="G56" s="3">
        <v>22877</v>
      </c>
      <c r="H56" s="3">
        <v>550906500</v>
      </c>
      <c r="I56" s="3">
        <v>22877</v>
      </c>
      <c r="J56" s="3">
        <v>550906500</v>
      </c>
      <c r="K56" s="1">
        <f t="shared" si="20"/>
        <v>0</v>
      </c>
      <c r="L56" s="1">
        <f t="shared" si="21"/>
        <v>0</v>
      </c>
    </row>
    <row r="57" spans="1:12" s="16" customFormat="1" ht="21.75" customHeight="1">
      <c r="A57" s="18" t="str">
        <f t="shared" si="18"/>
        <v>NL</v>
      </c>
      <c r="B57" s="19">
        <f t="shared" si="22"/>
        <v>8</v>
      </c>
      <c r="C57" s="4" t="s">
        <v>150</v>
      </c>
      <c r="D57" s="21" t="s">
        <v>34</v>
      </c>
      <c r="E57" s="3">
        <v>0</v>
      </c>
      <c r="F57" s="3">
        <v>0</v>
      </c>
      <c r="G57" s="3">
        <v>1956</v>
      </c>
      <c r="H57" s="3">
        <v>51579000</v>
      </c>
      <c r="I57" s="3">
        <v>1956</v>
      </c>
      <c r="J57" s="3">
        <v>51579000</v>
      </c>
      <c r="K57" s="1">
        <f t="shared" si="20"/>
        <v>0</v>
      </c>
      <c r="L57" s="1">
        <f t="shared" si="21"/>
        <v>0</v>
      </c>
    </row>
    <row r="58" spans="1:12" s="16" customFormat="1" ht="21.75" customHeight="1">
      <c r="A58" s="18" t="str">
        <f t="shared" si="18"/>
        <v>NL</v>
      </c>
      <c r="B58" s="19">
        <f t="shared" si="22"/>
        <v>9</v>
      </c>
      <c r="C58" s="4" t="s">
        <v>149</v>
      </c>
      <c r="D58" s="21" t="s">
        <v>34</v>
      </c>
      <c r="E58" s="3">
        <v>0</v>
      </c>
      <c r="F58" s="3">
        <v>0</v>
      </c>
      <c r="G58" s="3">
        <v>1800</v>
      </c>
      <c r="H58" s="3">
        <v>57600000</v>
      </c>
      <c r="I58" s="3">
        <v>1800</v>
      </c>
      <c r="J58" s="3">
        <v>57600000</v>
      </c>
      <c r="K58" s="1">
        <f t="shared" si="20"/>
        <v>0</v>
      </c>
      <c r="L58" s="1">
        <f t="shared" si="21"/>
        <v>0</v>
      </c>
    </row>
    <row r="59" spans="1:12" s="16" customFormat="1" ht="21.75" customHeight="1">
      <c r="A59" s="18" t="str">
        <f t="shared" si="18"/>
        <v>NL</v>
      </c>
      <c r="B59" s="19">
        <f t="shared" si="22"/>
        <v>10</v>
      </c>
      <c r="C59" s="4" t="s">
        <v>228</v>
      </c>
      <c r="D59" s="21" t="s">
        <v>34</v>
      </c>
      <c r="E59" s="3">
        <v>0</v>
      </c>
      <c r="F59" s="3">
        <v>0</v>
      </c>
      <c r="G59" s="3">
        <v>2020</v>
      </c>
      <c r="H59" s="3">
        <v>50500000</v>
      </c>
      <c r="I59" s="3">
        <v>2020</v>
      </c>
      <c r="J59" s="3">
        <v>50500000</v>
      </c>
      <c r="K59" s="1">
        <f t="shared" si="20"/>
        <v>0</v>
      </c>
      <c r="L59" s="1">
        <f t="shared" si="21"/>
        <v>0</v>
      </c>
    </row>
    <row r="60" spans="1:12" s="16" customFormat="1" ht="21.75" customHeight="1">
      <c r="A60" s="18" t="str">
        <f t="shared" si="18"/>
        <v>NL</v>
      </c>
      <c r="B60" s="19">
        <f t="shared" si="22"/>
        <v>11</v>
      </c>
      <c r="C60" s="22" t="s">
        <v>114</v>
      </c>
      <c r="D60" s="21" t="s">
        <v>34</v>
      </c>
      <c r="E60" s="3">
        <v>0</v>
      </c>
      <c r="F60" s="3">
        <v>0</v>
      </c>
      <c r="G60" s="3">
        <v>1890</v>
      </c>
      <c r="H60" s="3">
        <v>108675000</v>
      </c>
      <c r="I60" s="3">
        <v>1890</v>
      </c>
      <c r="J60" s="3">
        <v>108675000</v>
      </c>
      <c r="K60" s="1">
        <f t="shared" si="20"/>
        <v>0</v>
      </c>
      <c r="L60" s="1">
        <f t="shared" si="21"/>
        <v>0</v>
      </c>
    </row>
    <row r="61" spans="1:12" s="16" customFormat="1" ht="21.75" customHeight="1">
      <c r="A61" s="18" t="str">
        <f t="shared" si="18"/>
        <v>NL</v>
      </c>
      <c r="B61" s="19">
        <f t="shared" si="22"/>
        <v>12</v>
      </c>
      <c r="C61" s="22" t="s">
        <v>120</v>
      </c>
      <c r="D61" s="21" t="s">
        <v>34</v>
      </c>
      <c r="E61" s="3">
        <v>0</v>
      </c>
      <c r="F61" s="3">
        <v>0</v>
      </c>
      <c r="G61" s="3">
        <v>46750</v>
      </c>
      <c r="H61" s="3">
        <v>1168750000</v>
      </c>
      <c r="I61" s="3">
        <v>46750</v>
      </c>
      <c r="J61" s="3">
        <v>1168750000</v>
      </c>
      <c r="K61" s="1">
        <f t="shared" si="20"/>
        <v>0</v>
      </c>
      <c r="L61" s="1">
        <f t="shared" si="21"/>
        <v>0</v>
      </c>
    </row>
    <row r="62" spans="1:12" s="16" customFormat="1" ht="21.75" customHeight="1">
      <c r="A62" s="18" t="str">
        <f t="shared" si="18"/>
        <v>NL</v>
      </c>
      <c r="B62" s="19">
        <f t="shared" si="22"/>
        <v>13</v>
      </c>
      <c r="C62" s="22" t="s">
        <v>197</v>
      </c>
      <c r="D62" s="21" t="s">
        <v>34</v>
      </c>
      <c r="E62" s="3">
        <v>0</v>
      </c>
      <c r="F62" s="3">
        <v>0</v>
      </c>
      <c r="G62" s="3">
        <v>12200</v>
      </c>
      <c r="H62" s="3">
        <v>366000000</v>
      </c>
      <c r="I62" s="3">
        <v>12200</v>
      </c>
      <c r="J62" s="3">
        <v>366000000</v>
      </c>
      <c r="K62" s="1">
        <f t="shared" si="20"/>
        <v>0</v>
      </c>
      <c r="L62" s="1">
        <f t="shared" si="21"/>
        <v>0</v>
      </c>
    </row>
    <row r="63" spans="1:12" s="16" customFormat="1" ht="21.75" customHeight="1">
      <c r="A63" s="18" t="str">
        <f t="shared" si="18"/>
        <v>NL</v>
      </c>
      <c r="B63" s="19">
        <f t="shared" si="22"/>
        <v>14</v>
      </c>
      <c r="C63" s="8" t="s">
        <v>196</v>
      </c>
      <c r="D63" s="21" t="s">
        <v>34</v>
      </c>
      <c r="E63" s="3">
        <v>0</v>
      </c>
      <c r="F63" s="3">
        <v>0</v>
      </c>
      <c r="G63" s="3">
        <v>1800</v>
      </c>
      <c r="H63" s="3">
        <v>63000000</v>
      </c>
      <c r="I63" s="3">
        <v>1800</v>
      </c>
      <c r="J63" s="3">
        <v>63000000</v>
      </c>
      <c r="K63" s="1">
        <f t="shared" si="20"/>
        <v>0</v>
      </c>
      <c r="L63" s="1">
        <f t="shared" si="21"/>
        <v>0</v>
      </c>
    </row>
    <row r="64" spans="1:12" s="16" customFormat="1" ht="21.75" customHeight="1">
      <c r="A64" s="18" t="str">
        <f t="shared" si="18"/>
        <v>NL</v>
      </c>
      <c r="B64" s="19">
        <f t="shared" si="22"/>
        <v>15</v>
      </c>
      <c r="C64" s="22" t="s">
        <v>117</v>
      </c>
      <c r="D64" s="21" t="s">
        <v>34</v>
      </c>
      <c r="E64" s="3">
        <v>0</v>
      </c>
      <c r="F64" s="3">
        <v>0</v>
      </c>
      <c r="G64" s="3">
        <v>7061</v>
      </c>
      <c r="H64" s="3">
        <v>1941775000</v>
      </c>
      <c r="I64" s="3">
        <v>7061</v>
      </c>
      <c r="J64" s="3">
        <v>1941775000</v>
      </c>
      <c r="K64" s="1">
        <f t="shared" si="20"/>
        <v>0</v>
      </c>
      <c r="L64" s="1">
        <f t="shared" si="21"/>
        <v>0</v>
      </c>
    </row>
    <row r="65" spans="1:12" s="16" customFormat="1" ht="21.75" customHeight="1">
      <c r="A65" s="18" t="str">
        <f t="shared" si="18"/>
        <v>NL</v>
      </c>
      <c r="B65" s="19">
        <f t="shared" si="22"/>
        <v>16</v>
      </c>
      <c r="C65" s="20" t="s">
        <v>198</v>
      </c>
      <c r="D65" s="21" t="s">
        <v>34</v>
      </c>
      <c r="E65" s="3">
        <v>0</v>
      </c>
      <c r="F65" s="3">
        <v>0</v>
      </c>
      <c r="G65" s="3">
        <v>1010</v>
      </c>
      <c r="H65" s="3">
        <v>136350000</v>
      </c>
      <c r="I65" s="3">
        <v>1010</v>
      </c>
      <c r="J65" s="3">
        <v>136350000</v>
      </c>
      <c r="K65" s="1">
        <f t="shared" si="20"/>
        <v>0</v>
      </c>
      <c r="L65" s="1">
        <f t="shared" si="21"/>
        <v>0</v>
      </c>
    </row>
    <row r="66" spans="1:12" s="16" customFormat="1" ht="21.75" customHeight="1">
      <c r="A66" s="18" t="str">
        <f t="shared" si="18"/>
        <v>NL</v>
      </c>
      <c r="B66" s="19">
        <f t="shared" si="22"/>
        <v>17</v>
      </c>
      <c r="C66" s="4" t="s">
        <v>229</v>
      </c>
      <c r="D66" s="21" t="s">
        <v>34</v>
      </c>
      <c r="E66" s="3">
        <v>0</v>
      </c>
      <c r="F66" s="3">
        <v>0</v>
      </c>
      <c r="G66" s="3">
        <v>26648</v>
      </c>
      <c r="H66" s="3">
        <v>607004500</v>
      </c>
      <c r="I66" s="3">
        <v>26648</v>
      </c>
      <c r="J66" s="3">
        <v>607004500</v>
      </c>
      <c r="K66" s="1">
        <f t="shared" si="20"/>
        <v>0</v>
      </c>
      <c r="L66" s="1">
        <f t="shared" si="21"/>
        <v>0</v>
      </c>
    </row>
    <row r="67" spans="1:12" s="16" customFormat="1" ht="21.75" customHeight="1">
      <c r="A67" s="18" t="str">
        <f t="shared" si="18"/>
        <v>NL</v>
      </c>
      <c r="B67" s="19">
        <f t="shared" si="22"/>
        <v>18</v>
      </c>
      <c r="C67" s="22" t="s">
        <v>230</v>
      </c>
      <c r="D67" s="21" t="s">
        <v>34</v>
      </c>
      <c r="E67" s="3">
        <v>0</v>
      </c>
      <c r="F67" s="3">
        <v>0</v>
      </c>
      <c r="G67" s="3">
        <v>4320</v>
      </c>
      <c r="H67" s="3">
        <v>172800000</v>
      </c>
      <c r="I67" s="3">
        <v>4320</v>
      </c>
      <c r="J67" s="3">
        <v>172800000</v>
      </c>
      <c r="K67" s="1">
        <f t="shared" si="20"/>
        <v>0</v>
      </c>
      <c r="L67" s="1">
        <f t="shared" si="21"/>
        <v>0</v>
      </c>
    </row>
    <row r="68" spans="1:12" s="16" customFormat="1" ht="21.75" customHeight="1">
      <c r="A68" s="18" t="str">
        <f t="shared" si="18"/>
        <v>NL</v>
      </c>
      <c r="B68" s="19">
        <f t="shared" si="22"/>
        <v>19</v>
      </c>
      <c r="C68" s="22" t="s">
        <v>232</v>
      </c>
      <c r="D68" s="21" t="s">
        <v>34</v>
      </c>
      <c r="E68" s="3">
        <v>0</v>
      </c>
      <c r="F68" s="3">
        <v>0</v>
      </c>
      <c r="G68" s="3">
        <v>6800</v>
      </c>
      <c r="H68" s="3">
        <v>253350000</v>
      </c>
      <c r="I68" s="3">
        <v>6800</v>
      </c>
      <c r="J68" s="3">
        <v>253350000</v>
      </c>
      <c r="K68" s="1">
        <f t="shared" ref="K68" si="23">E68+G68-I68</f>
        <v>0</v>
      </c>
      <c r="L68" s="1">
        <f t="shared" ref="L68" si="24">F68+H68-J68</f>
        <v>0</v>
      </c>
    </row>
    <row r="69" spans="1:12" s="16" customFormat="1" ht="21.75" customHeight="1">
      <c r="A69" s="18" t="str">
        <f t="shared" ref="A69:A71" si="25">IF(B69&lt;&gt;"","NL","")</f>
        <v>NL</v>
      </c>
      <c r="B69" s="19">
        <f t="shared" ref="B69:B71" si="26">IF(C69&lt;&gt;"",B68+1,"")</f>
        <v>20</v>
      </c>
      <c r="C69" s="22" t="s">
        <v>233</v>
      </c>
      <c r="D69" s="21" t="s">
        <v>34</v>
      </c>
      <c r="E69" s="3">
        <v>0</v>
      </c>
      <c r="F69" s="3">
        <v>0</v>
      </c>
      <c r="G69" s="3">
        <v>450</v>
      </c>
      <c r="H69" s="3">
        <v>27000000</v>
      </c>
      <c r="I69" s="3">
        <v>450</v>
      </c>
      <c r="J69" s="3">
        <v>27000000</v>
      </c>
      <c r="K69" s="1">
        <f t="shared" ref="K69:K71" si="27">E69+G69-I69</f>
        <v>0</v>
      </c>
      <c r="L69" s="1">
        <f t="shared" ref="L69:L71" si="28">F69+H69-J69</f>
        <v>0</v>
      </c>
    </row>
    <row r="70" spans="1:12" s="16" customFormat="1" ht="21.75" customHeight="1">
      <c r="A70" s="18" t="str">
        <f t="shared" si="25"/>
        <v>NL</v>
      </c>
      <c r="B70" s="19">
        <f t="shared" si="26"/>
        <v>21</v>
      </c>
      <c r="C70" s="37" t="s">
        <v>234</v>
      </c>
      <c r="D70" s="21" t="s">
        <v>34</v>
      </c>
      <c r="E70" s="3">
        <v>0</v>
      </c>
      <c r="F70" s="3">
        <v>0</v>
      </c>
      <c r="G70" s="3">
        <v>66</v>
      </c>
      <c r="H70" s="3">
        <v>16170000</v>
      </c>
      <c r="I70" s="3">
        <v>66</v>
      </c>
      <c r="J70" s="3">
        <v>16170000</v>
      </c>
      <c r="K70" s="1">
        <f t="shared" si="27"/>
        <v>0</v>
      </c>
      <c r="L70" s="1">
        <f t="shared" si="28"/>
        <v>0</v>
      </c>
    </row>
    <row r="71" spans="1:12" s="16" customFormat="1" ht="21.75" customHeight="1">
      <c r="A71" s="18" t="str">
        <f t="shared" si="25"/>
        <v>NL</v>
      </c>
      <c r="B71" s="19">
        <f t="shared" si="26"/>
        <v>22</v>
      </c>
      <c r="C71" s="22" t="s">
        <v>235</v>
      </c>
      <c r="D71" s="21" t="s">
        <v>34</v>
      </c>
      <c r="E71" s="3">
        <v>0</v>
      </c>
      <c r="F71" s="3">
        <v>0</v>
      </c>
      <c r="G71" s="3">
        <v>16</v>
      </c>
      <c r="H71" s="3">
        <v>400000</v>
      </c>
      <c r="I71" s="3">
        <v>16</v>
      </c>
      <c r="J71" s="3">
        <v>400000</v>
      </c>
      <c r="K71" s="1">
        <f t="shared" si="27"/>
        <v>0</v>
      </c>
      <c r="L71" s="1">
        <f t="shared" si="28"/>
        <v>0</v>
      </c>
    </row>
    <row r="72" spans="1:12" s="16" customFormat="1" ht="21.75" customHeight="1">
      <c r="A72" s="18" t="str">
        <f t="shared" si="18"/>
        <v/>
      </c>
      <c r="B72" s="19"/>
      <c r="C72" s="22"/>
      <c r="D72" s="21"/>
      <c r="E72" s="3"/>
      <c r="F72" s="3"/>
      <c r="G72" s="3"/>
      <c r="H72" s="3"/>
      <c r="I72" s="3"/>
      <c r="J72" s="3"/>
      <c r="K72" s="1"/>
      <c r="L72" s="1"/>
    </row>
    <row r="73" spans="1:12" s="16" customFormat="1" ht="21.75" customHeight="1">
      <c r="A73" s="18" t="str">
        <f t="shared" si="18"/>
        <v/>
      </c>
      <c r="B73" s="45"/>
      <c r="C73" s="27" t="s">
        <v>69</v>
      </c>
      <c r="D73" s="45"/>
      <c r="E73" s="2">
        <f t="shared" ref="E73:L73" si="29">SUM(E50:E72)</f>
        <v>0</v>
      </c>
      <c r="F73" s="2">
        <f t="shared" si="29"/>
        <v>0</v>
      </c>
      <c r="G73" s="2">
        <f t="shared" si="29"/>
        <v>10085219</v>
      </c>
      <c r="H73" s="2">
        <f t="shared" si="29"/>
        <v>184811926800</v>
      </c>
      <c r="I73" s="2">
        <f t="shared" si="29"/>
        <v>10085219</v>
      </c>
      <c r="J73" s="2">
        <f t="shared" si="29"/>
        <v>184811926800</v>
      </c>
      <c r="K73" s="2">
        <f t="shared" si="29"/>
        <v>0</v>
      </c>
      <c r="L73" s="2">
        <f t="shared" si="29"/>
        <v>0</v>
      </c>
    </row>
    <row r="74" spans="1:12" s="16" customFormat="1" ht="21.75" customHeight="1">
      <c r="A74" s="18" t="str">
        <f t="shared" ref="A74:A111" si="30">IF(B74&lt;&gt;"","TP","")</f>
        <v>TP</v>
      </c>
      <c r="B74" s="36">
        <v>1</v>
      </c>
      <c r="C74" s="20" t="s">
        <v>170</v>
      </c>
      <c r="D74" s="28" t="s">
        <v>34</v>
      </c>
      <c r="E74" s="3">
        <v>0</v>
      </c>
      <c r="F74" s="3">
        <v>0</v>
      </c>
      <c r="G74" s="3">
        <v>82280</v>
      </c>
      <c r="H74" s="3">
        <v>18000977159</v>
      </c>
      <c r="I74" s="3">
        <v>76280</v>
      </c>
      <c r="J74" s="3">
        <v>16715107010</v>
      </c>
      <c r="K74" s="1">
        <f t="shared" ref="K74:K85" si="31">E74+G74-I74</f>
        <v>6000</v>
      </c>
      <c r="L74" s="1">
        <f t="shared" ref="L74:L85" si="32">F74+H74-J74</f>
        <v>1285870149</v>
      </c>
    </row>
    <row r="75" spans="1:12" s="16" customFormat="1" ht="21.75" customHeight="1">
      <c r="A75" s="18" t="str">
        <f t="shared" si="30"/>
        <v>TP</v>
      </c>
      <c r="B75" s="36">
        <f>IF(C75&lt;&gt;"",B74+1,"")</f>
        <v>2</v>
      </c>
      <c r="C75" s="22" t="s">
        <v>78</v>
      </c>
      <c r="D75" s="28" t="s">
        <v>34</v>
      </c>
      <c r="E75" s="3">
        <v>0</v>
      </c>
      <c r="F75" s="3">
        <v>0</v>
      </c>
      <c r="G75" s="3">
        <v>31512</v>
      </c>
      <c r="H75" s="3">
        <v>6214012766</v>
      </c>
      <c r="I75" s="3">
        <v>31512</v>
      </c>
      <c r="J75" s="3">
        <v>6214012766</v>
      </c>
      <c r="K75" s="1">
        <f t="shared" si="31"/>
        <v>0</v>
      </c>
      <c r="L75" s="1">
        <f t="shared" si="32"/>
        <v>0</v>
      </c>
    </row>
    <row r="76" spans="1:12" s="16" customFormat="1" ht="21.75" customHeight="1">
      <c r="A76" s="18" t="str">
        <f t="shared" si="30"/>
        <v>TP</v>
      </c>
      <c r="B76" s="36">
        <f t="shared" ref="B76:B104" si="33">IF(C76&lt;&gt;"",B75+1,"")</f>
        <v>3</v>
      </c>
      <c r="C76" s="24" t="s">
        <v>181</v>
      </c>
      <c r="D76" s="28" t="s">
        <v>34</v>
      </c>
      <c r="E76" s="3">
        <v>0</v>
      </c>
      <c r="F76" s="3">
        <v>0</v>
      </c>
      <c r="G76" s="3">
        <v>9000</v>
      </c>
      <c r="H76" s="3">
        <v>1621647512</v>
      </c>
      <c r="I76" s="3">
        <v>9000</v>
      </c>
      <c r="J76" s="3">
        <v>1621647512</v>
      </c>
      <c r="K76" s="1">
        <f t="shared" si="31"/>
        <v>0</v>
      </c>
      <c r="L76" s="1">
        <f t="shared" si="32"/>
        <v>0</v>
      </c>
    </row>
    <row r="77" spans="1:12" s="16" customFormat="1" ht="21.75" customHeight="1">
      <c r="A77" s="18" t="str">
        <f t="shared" si="30"/>
        <v>TP</v>
      </c>
      <c r="B77" s="36">
        <f t="shared" si="33"/>
        <v>4</v>
      </c>
      <c r="C77" s="38" t="s">
        <v>174</v>
      </c>
      <c r="D77" s="28" t="s">
        <v>34</v>
      </c>
      <c r="E77" s="3">
        <v>0</v>
      </c>
      <c r="F77" s="3">
        <v>0</v>
      </c>
      <c r="G77" s="3">
        <v>90</v>
      </c>
      <c r="H77" s="3">
        <v>27552064</v>
      </c>
      <c r="I77" s="3">
        <v>90</v>
      </c>
      <c r="J77" s="3">
        <v>27552064</v>
      </c>
      <c r="K77" s="1">
        <f t="shared" si="31"/>
        <v>0</v>
      </c>
      <c r="L77" s="1">
        <f t="shared" si="32"/>
        <v>0</v>
      </c>
    </row>
    <row r="78" spans="1:12" s="16" customFormat="1" ht="21.75" customHeight="1">
      <c r="A78" s="18" t="str">
        <f t="shared" si="30"/>
        <v>TP</v>
      </c>
      <c r="B78" s="36">
        <f t="shared" si="33"/>
        <v>5</v>
      </c>
      <c r="C78" s="20" t="s">
        <v>131</v>
      </c>
      <c r="D78" s="28" t="s">
        <v>34</v>
      </c>
      <c r="E78" s="3">
        <v>0</v>
      </c>
      <c r="F78" s="3">
        <v>0</v>
      </c>
      <c r="G78" s="3">
        <v>47120</v>
      </c>
      <c r="H78" s="3">
        <v>8012227868</v>
      </c>
      <c r="I78" s="3">
        <v>47120</v>
      </c>
      <c r="J78" s="3">
        <v>8012227868</v>
      </c>
      <c r="K78" s="1">
        <f t="shared" si="31"/>
        <v>0</v>
      </c>
      <c r="L78" s="1">
        <f t="shared" si="32"/>
        <v>0</v>
      </c>
    </row>
    <row r="79" spans="1:12" s="16" customFormat="1" ht="21.75" customHeight="1">
      <c r="A79" s="18" t="str">
        <f t="shared" si="30"/>
        <v>TP</v>
      </c>
      <c r="B79" s="36">
        <f t="shared" si="33"/>
        <v>6</v>
      </c>
      <c r="C79" s="24" t="s">
        <v>175</v>
      </c>
      <c r="D79" s="28" t="s">
        <v>34</v>
      </c>
      <c r="E79" s="3">
        <v>0</v>
      </c>
      <c r="F79" s="3">
        <v>0</v>
      </c>
      <c r="G79" s="3">
        <v>815</v>
      </c>
      <c r="H79" s="3">
        <v>121731800</v>
      </c>
      <c r="I79" s="3">
        <v>815</v>
      </c>
      <c r="J79" s="3">
        <v>121731800</v>
      </c>
      <c r="K79" s="1">
        <f t="shared" si="31"/>
        <v>0</v>
      </c>
      <c r="L79" s="1">
        <f t="shared" si="32"/>
        <v>0</v>
      </c>
    </row>
    <row r="80" spans="1:12" s="16" customFormat="1" ht="21.75" customHeight="1">
      <c r="A80" s="18" t="str">
        <f t="shared" si="30"/>
        <v>TP</v>
      </c>
      <c r="B80" s="36">
        <f t="shared" si="33"/>
        <v>7</v>
      </c>
      <c r="C80" s="24" t="s">
        <v>216</v>
      </c>
      <c r="D80" s="28" t="s">
        <v>34</v>
      </c>
      <c r="E80" s="3">
        <v>0</v>
      </c>
      <c r="F80" s="3">
        <v>0</v>
      </c>
      <c r="G80" s="3">
        <v>650</v>
      </c>
      <c r="H80" s="3">
        <v>96485059</v>
      </c>
      <c r="I80" s="3">
        <v>650</v>
      </c>
      <c r="J80" s="3">
        <v>96485059</v>
      </c>
      <c r="K80" s="1">
        <f t="shared" si="31"/>
        <v>0</v>
      </c>
      <c r="L80" s="1">
        <f t="shared" si="32"/>
        <v>0</v>
      </c>
    </row>
    <row r="81" spans="1:12" s="16" customFormat="1" ht="21.75" customHeight="1">
      <c r="A81" s="18" t="str">
        <f t="shared" si="30"/>
        <v>TP</v>
      </c>
      <c r="B81" s="36">
        <f t="shared" si="33"/>
        <v>8</v>
      </c>
      <c r="C81" s="22" t="s">
        <v>75</v>
      </c>
      <c r="D81" s="28" t="s">
        <v>34</v>
      </c>
      <c r="E81" s="3">
        <v>24465.8</v>
      </c>
      <c r="F81" s="3">
        <v>3468509299</v>
      </c>
      <c r="G81" s="3">
        <v>3110.4000000000015</v>
      </c>
      <c r="H81" s="3">
        <v>352379996</v>
      </c>
      <c r="I81" s="3">
        <v>27576.2</v>
      </c>
      <c r="J81" s="3">
        <v>3820889295</v>
      </c>
      <c r="K81" s="1">
        <f t="shared" si="31"/>
        <v>0</v>
      </c>
      <c r="L81" s="1">
        <f t="shared" si="32"/>
        <v>0</v>
      </c>
    </row>
    <row r="82" spans="1:12" s="16" customFormat="1" ht="21.75" customHeight="1">
      <c r="A82" s="18" t="str">
        <f t="shared" si="30"/>
        <v>TP</v>
      </c>
      <c r="B82" s="36">
        <f t="shared" si="33"/>
        <v>9</v>
      </c>
      <c r="C82" s="22" t="s">
        <v>80</v>
      </c>
      <c r="D82" s="28" t="s">
        <v>34</v>
      </c>
      <c r="E82" s="3"/>
      <c r="F82" s="3"/>
      <c r="G82" s="3">
        <v>5751805.8299999973</v>
      </c>
      <c r="H82" s="3">
        <v>334589829439</v>
      </c>
      <c r="I82" s="3">
        <v>5751805.8299999991</v>
      </c>
      <c r="J82" s="3">
        <v>334589829439</v>
      </c>
      <c r="K82" s="1">
        <f t="shared" si="31"/>
        <v>0</v>
      </c>
      <c r="L82" s="1">
        <f t="shared" si="32"/>
        <v>0</v>
      </c>
    </row>
    <row r="83" spans="1:12" s="16" customFormat="1" ht="21.75" customHeight="1">
      <c r="A83" s="18" t="str">
        <f t="shared" si="30"/>
        <v>TP</v>
      </c>
      <c r="B83" s="36">
        <f t="shared" si="33"/>
        <v>10</v>
      </c>
      <c r="C83" s="22" t="s">
        <v>213</v>
      </c>
      <c r="D83" s="28" t="s">
        <v>34</v>
      </c>
      <c r="E83" s="3">
        <v>0</v>
      </c>
      <c r="F83" s="3">
        <v>0</v>
      </c>
      <c r="G83" s="3">
        <v>1461618</v>
      </c>
      <c r="H83" s="3">
        <v>70247418948</v>
      </c>
      <c r="I83" s="3">
        <v>1461618</v>
      </c>
      <c r="J83" s="3">
        <v>70247418948</v>
      </c>
      <c r="K83" s="1">
        <f t="shared" si="31"/>
        <v>0</v>
      </c>
      <c r="L83" s="1">
        <f t="shared" si="32"/>
        <v>0</v>
      </c>
    </row>
    <row r="84" spans="1:12" s="16" customFormat="1" ht="21.75" customHeight="1">
      <c r="A84" s="18" t="str">
        <f t="shared" ref="A84" si="34">IF(B84&lt;&gt;"","TP","")</f>
        <v>TP</v>
      </c>
      <c r="B84" s="36">
        <f t="shared" si="33"/>
        <v>11</v>
      </c>
      <c r="C84" s="20" t="s">
        <v>212</v>
      </c>
      <c r="D84" s="28" t="s">
        <v>34</v>
      </c>
      <c r="E84" s="3">
        <v>0</v>
      </c>
      <c r="F84" s="3">
        <v>0</v>
      </c>
      <c r="G84" s="3">
        <v>720</v>
      </c>
      <c r="H84" s="3">
        <v>176345258</v>
      </c>
      <c r="I84" s="3">
        <v>720</v>
      </c>
      <c r="J84" s="3">
        <v>176345258</v>
      </c>
      <c r="K84" s="1">
        <f t="shared" ref="K84" si="35">E84+G84-I84</f>
        <v>0</v>
      </c>
      <c r="L84" s="1">
        <f t="shared" ref="L84" si="36">F84+H84-J84</f>
        <v>0</v>
      </c>
    </row>
    <row r="85" spans="1:12" s="16" customFormat="1" ht="21.75" customHeight="1">
      <c r="A85" s="18" t="str">
        <f t="shared" si="30"/>
        <v>TP</v>
      </c>
      <c r="B85" s="36">
        <f t="shared" si="33"/>
        <v>12</v>
      </c>
      <c r="C85" s="22" t="s">
        <v>72</v>
      </c>
      <c r="D85" s="28" t="s">
        <v>34</v>
      </c>
      <c r="E85" s="3">
        <v>0</v>
      </c>
      <c r="F85" s="3">
        <v>0</v>
      </c>
      <c r="G85" s="3">
        <v>9314</v>
      </c>
      <c r="H85" s="3">
        <v>800739959</v>
      </c>
      <c r="I85" s="3">
        <v>9314</v>
      </c>
      <c r="J85" s="3">
        <v>800739959</v>
      </c>
      <c r="K85" s="1">
        <f t="shared" si="31"/>
        <v>0</v>
      </c>
      <c r="L85" s="1">
        <f t="shared" si="32"/>
        <v>0</v>
      </c>
    </row>
    <row r="86" spans="1:12" s="16" customFormat="1" ht="21.75" customHeight="1">
      <c r="A86" s="18" t="str">
        <f t="shared" si="30"/>
        <v>TP</v>
      </c>
      <c r="B86" s="36">
        <f t="shared" si="33"/>
        <v>13</v>
      </c>
      <c r="C86" s="38" t="s">
        <v>227</v>
      </c>
      <c r="D86" s="28" t="s">
        <v>34</v>
      </c>
      <c r="E86" s="3">
        <v>0</v>
      </c>
      <c r="F86" s="3">
        <v>0</v>
      </c>
      <c r="G86" s="3">
        <v>53088</v>
      </c>
      <c r="H86" s="3">
        <v>2291270422</v>
      </c>
      <c r="I86" s="3">
        <v>53088</v>
      </c>
      <c r="J86" s="3">
        <v>2291270422</v>
      </c>
      <c r="K86" s="1">
        <f t="shared" ref="K86:K87" si="37">E86+G86-I86</f>
        <v>0</v>
      </c>
      <c r="L86" s="1">
        <f t="shared" ref="L86:L87" si="38">F86+H86-J86</f>
        <v>0</v>
      </c>
    </row>
    <row r="87" spans="1:12" s="16" customFormat="1" ht="21.75" customHeight="1">
      <c r="A87" s="18" t="str">
        <f t="shared" si="30"/>
        <v>TP</v>
      </c>
      <c r="B87" s="36">
        <f t="shared" si="33"/>
        <v>14</v>
      </c>
      <c r="C87" s="24" t="s">
        <v>167</v>
      </c>
      <c r="D87" s="28" t="s">
        <v>34</v>
      </c>
      <c r="E87" s="3">
        <v>0</v>
      </c>
      <c r="F87" s="3">
        <v>0</v>
      </c>
      <c r="G87" s="3">
        <v>1360</v>
      </c>
      <c r="H87" s="3">
        <v>257316165</v>
      </c>
      <c r="I87" s="3">
        <v>1360</v>
      </c>
      <c r="J87" s="3">
        <v>257316165</v>
      </c>
      <c r="K87" s="1">
        <f t="shared" si="37"/>
        <v>0</v>
      </c>
      <c r="L87" s="1">
        <f t="shared" si="38"/>
        <v>0</v>
      </c>
    </row>
    <row r="88" spans="1:12" s="16" customFormat="1" ht="21.75" customHeight="1">
      <c r="A88" s="18" t="str">
        <f t="shared" si="30"/>
        <v>TP</v>
      </c>
      <c r="B88" s="36">
        <f t="shared" si="33"/>
        <v>15</v>
      </c>
      <c r="C88" s="22" t="s">
        <v>159</v>
      </c>
      <c r="D88" s="28" t="s">
        <v>34</v>
      </c>
      <c r="E88" s="3">
        <v>0</v>
      </c>
      <c r="F88" s="3">
        <v>0</v>
      </c>
      <c r="G88" s="3">
        <v>5329.6</v>
      </c>
      <c r="H88" s="3">
        <v>626981009</v>
      </c>
      <c r="I88" s="3">
        <v>5329.6</v>
      </c>
      <c r="J88" s="3">
        <v>626981009</v>
      </c>
      <c r="K88" s="1">
        <f t="shared" ref="K88:K103" si="39">E88+G88-I88</f>
        <v>0</v>
      </c>
      <c r="L88" s="1">
        <f t="shared" ref="L88:L103" si="40">F88+H88-J88</f>
        <v>0</v>
      </c>
    </row>
    <row r="89" spans="1:12" s="16" customFormat="1" ht="21.75" customHeight="1">
      <c r="A89" s="18" t="str">
        <f t="shared" si="30"/>
        <v>TP</v>
      </c>
      <c r="B89" s="36">
        <f t="shared" si="33"/>
        <v>16</v>
      </c>
      <c r="C89" s="38" t="s">
        <v>148</v>
      </c>
      <c r="D89" s="28" t="s">
        <v>34</v>
      </c>
      <c r="E89" s="3">
        <v>0</v>
      </c>
      <c r="F89" s="3">
        <v>0</v>
      </c>
      <c r="G89" s="3">
        <v>4390</v>
      </c>
      <c r="H89" s="3">
        <v>930292727</v>
      </c>
      <c r="I89" s="3">
        <v>4390</v>
      </c>
      <c r="J89" s="3">
        <v>930292727</v>
      </c>
      <c r="K89" s="1">
        <f t="shared" si="39"/>
        <v>0</v>
      </c>
      <c r="L89" s="1">
        <f t="shared" si="40"/>
        <v>0</v>
      </c>
    </row>
    <row r="90" spans="1:12" s="16" customFormat="1" ht="21.75" customHeight="1">
      <c r="A90" s="18" t="str">
        <f t="shared" si="30"/>
        <v>TP</v>
      </c>
      <c r="B90" s="36">
        <f t="shared" si="33"/>
        <v>17</v>
      </c>
      <c r="C90" s="24" t="s">
        <v>168</v>
      </c>
      <c r="D90" s="28" t="s">
        <v>34</v>
      </c>
      <c r="E90" s="1">
        <v>0</v>
      </c>
      <c r="F90" s="1">
        <v>0</v>
      </c>
      <c r="G90" s="3">
        <v>420</v>
      </c>
      <c r="H90" s="3">
        <v>110015343</v>
      </c>
      <c r="I90" s="3">
        <v>420</v>
      </c>
      <c r="J90" s="3">
        <v>110015343</v>
      </c>
      <c r="K90" s="1">
        <f t="shared" si="39"/>
        <v>0</v>
      </c>
      <c r="L90" s="1">
        <f t="shared" si="40"/>
        <v>0</v>
      </c>
    </row>
    <row r="91" spans="1:12" s="16" customFormat="1" ht="21.75" customHeight="1">
      <c r="A91" s="18" t="str">
        <f t="shared" si="30"/>
        <v>TP</v>
      </c>
      <c r="B91" s="36">
        <f t="shared" si="33"/>
        <v>18</v>
      </c>
      <c r="C91" s="22" t="s">
        <v>137</v>
      </c>
      <c r="D91" s="28" t="s">
        <v>34</v>
      </c>
      <c r="E91" s="1">
        <v>0</v>
      </c>
      <c r="F91" s="1">
        <v>0</v>
      </c>
      <c r="G91" s="3">
        <v>326</v>
      </c>
      <c r="H91" s="3">
        <v>53675748</v>
      </c>
      <c r="I91" s="3">
        <v>326</v>
      </c>
      <c r="J91" s="3">
        <v>53675748</v>
      </c>
      <c r="K91" s="1">
        <f t="shared" si="39"/>
        <v>0</v>
      </c>
      <c r="L91" s="1">
        <f t="shared" si="40"/>
        <v>0</v>
      </c>
    </row>
    <row r="92" spans="1:12" s="16" customFormat="1" ht="21.75" customHeight="1">
      <c r="A92" s="18" t="str">
        <f t="shared" si="30"/>
        <v>TP</v>
      </c>
      <c r="B92" s="36">
        <f t="shared" si="33"/>
        <v>19</v>
      </c>
      <c r="C92" s="22" t="s">
        <v>157</v>
      </c>
      <c r="D92" s="28" t="s">
        <v>34</v>
      </c>
      <c r="E92" s="1">
        <v>0</v>
      </c>
      <c r="F92" s="1">
        <v>0</v>
      </c>
      <c r="G92" s="3">
        <v>5500</v>
      </c>
      <c r="H92" s="3">
        <v>1194071703</v>
      </c>
      <c r="I92" s="3">
        <v>5500</v>
      </c>
      <c r="J92" s="3">
        <v>1194071703</v>
      </c>
      <c r="K92" s="1">
        <f t="shared" si="39"/>
        <v>0</v>
      </c>
      <c r="L92" s="1">
        <f t="shared" si="40"/>
        <v>0</v>
      </c>
    </row>
    <row r="93" spans="1:12" s="16" customFormat="1" ht="21.75" customHeight="1">
      <c r="A93" s="18" t="str">
        <f t="shared" si="30"/>
        <v>TP</v>
      </c>
      <c r="B93" s="36">
        <f t="shared" si="33"/>
        <v>20</v>
      </c>
      <c r="C93" s="22" t="s">
        <v>162</v>
      </c>
      <c r="D93" s="28" t="s">
        <v>34</v>
      </c>
      <c r="E93" s="1">
        <v>0</v>
      </c>
      <c r="F93" s="1">
        <v>0</v>
      </c>
      <c r="G93" s="3">
        <v>240</v>
      </c>
      <c r="H93" s="3">
        <v>36825748</v>
      </c>
      <c r="I93" s="3">
        <v>240</v>
      </c>
      <c r="J93" s="3">
        <v>36825748</v>
      </c>
      <c r="K93" s="1">
        <f t="shared" si="39"/>
        <v>0</v>
      </c>
      <c r="L93" s="1">
        <f t="shared" si="40"/>
        <v>0</v>
      </c>
    </row>
    <row r="94" spans="1:12" s="16" customFormat="1" ht="21.75" customHeight="1">
      <c r="A94" s="18" t="str">
        <f t="shared" si="30"/>
        <v>TP</v>
      </c>
      <c r="B94" s="36">
        <f t="shared" si="33"/>
        <v>21</v>
      </c>
      <c r="C94" s="24" t="s">
        <v>164</v>
      </c>
      <c r="D94" s="28" t="s">
        <v>34</v>
      </c>
      <c r="E94" s="1">
        <v>0</v>
      </c>
      <c r="F94" s="1">
        <v>0</v>
      </c>
      <c r="G94" s="3">
        <v>2200</v>
      </c>
      <c r="H94" s="3">
        <v>337569357</v>
      </c>
      <c r="I94" s="3">
        <v>2200</v>
      </c>
      <c r="J94" s="3">
        <v>337569357</v>
      </c>
      <c r="K94" s="1">
        <f t="shared" si="39"/>
        <v>0</v>
      </c>
      <c r="L94" s="1">
        <f t="shared" si="40"/>
        <v>0</v>
      </c>
    </row>
    <row r="95" spans="1:12" s="16" customFormat="1" ht="21.75" customHeight="1">
      <c r="A95" s="18" t="str">
        <f t="shared" si="30"/>
        <v>TP</v>
      </c>
      <c r="B95" s="36">
        <f t="shared" si="33"/>
        <v>22</v>
      </c>
      <c r="C95" s="22" t="s">
        <v>163</v>
      </c>
      <c r="D95" s="28" t="s">
        <v>34</v>
      </c>
      <c r="E95" s="1">
        <v>0</v>
      </c>
      <c r="F95" s="1">
        <v>0</v>
      </c>
      <c r="G95" s="3">
        <v>360</v>
      </c>
      <c r="H95" s="3">
        <v>65397676</v>
      </c>
      <c r="I95" s="3">
        <v>360</v>
      </c>
      <c r="J95" s="3">
        <v>65397676</v>
      </c>
      <c r="K95" s="1">
        <f t="shared" si="39"/>
        <v>0</v>
      </c>
      <c r="L95" s="1">
        <f t="shared" si="40"/>
        <v>0</v>
      </c>
    </row>
    <row r="96" spans="1:12" s="16" customFormat="1" ht="21.75" customHeight="1">
      <c r="A96" s="18" t="str">
        <f t="shared" si="30"/>
        <v>TP</v>
      </c>
      <c r="B96" s="36">
        <f t="shared" si="33"/>
        <v>23</v>
      </c>
      <c r="C96" s="20" t="s">
        <v>138</v>
      </c>
      <c r="D96" s="28" t="s">
        <v>34</v>
      </c>
      <c r="E96" s="1">
        <v>0</v>
      </c>
      <c r="F96" s="1">
        <v>0</v>
      </c>
      <c r="G96" s="3">
        <v>300</v>
      </c>
      <c r="H96" s="3">
        <v>59553074</v>
      </c>
      <c r="I96" s="3">
        <v>300</v>
      </c>
      <c r="J96" s="3">
        <v>59553074</v>
      </c>
      <c r="K96" s="1">
        <f t="shared" si="39"/>
        <v>0</v>
      </c>
      <c r="L96" s="1">
        <f t="shared" si="40"/>
        <v>0</v>
      </c>
    </row>
    <row r="97" spans="1:12" s="16" customFormat="1" ht="21.75" customHeight="1">
      <c r="A97" s="18" t="str">
        <f t="shared" si="30"/>
        <v>TP</v>
      </c>
      <c r="B97" s="36">
        <f t="shared" si="33"/>
        <v>24</v>
      </c>
      <c r="C97" s="38" t="s">
        <v>173</v>
      </c>
      <c r="D97" s="28" t="s">
        <v>34</v>
      </c>
      <c r="E97" s="1">
        <v>0</v>
      </c>
      <c r="F97" s="1">
        <v>0</v>
      </c>
      <c r="G97" s="3">
        <v>30</v>
      </c>
      <c r="H97" s="3">
        <v>16312135</v>
      </c>
      <c r="I97" s="3">
        <v>30</v>
      </c>
      <c r="J97" s="3">
        <v>16312135</v>
      </c>
      <c r="K97" s="1">
        <f t="shared" si="39"/>
        <v>0</v>
      </c>
      <c r="L97" s="1">
        <f t="shared" si="40"/>
        <v>0</v>
      </c>
    </row>
    <row r="98" spans="1:12" s="16" customFormat="1" ht="21.75" customHeight="1">
      <c r="A98" s="18" t="str">
        <f t="shared" si="30"/>
        <v>TP</v>
      </c>
      <c r="B98" s="36">
        <f t="shared" si="33"/>
        <v>25</v>
      </c>
      <c r="C98" s="20" t="s">
        <v>77</v>
      </c>
      <c r="D98" s="28" t="s">
        <v>34</v>
      </c>
      <c r="E98" s="1">
        <v>0</v>
      </c>
      <c r="F98" s="1">
        <v>0</v>
      </c>
      <c r="G98" s="3">
        <v>3070</v>
      </c>
      <c r="H98" s="3">
        <v>1948783714</v>
      </c>
      <c r="I98" s="3">
        <v>3070</v>
      </c>
      <c r="J98" s="3">
        <v>1948783714</v>
      </c>
      <c r="K98" s="1">
        <f t="shared" si="39"/>
        <v>0</v>
      </c>
      <c r="L98" s="1">
        <f t="shared" si="40"/>
        <v>0</v>
      </c>
    </row>
    <row r="99" spans="1:12" s="16" customFormat="1" ht="21.75" customHeight="1">
      <c r="A99" s="18" t="str">
        <f t="shared" si="30"/>
        <v>TP</v>
      </c>
      <c r="B99" s="36">
        <f t="shared" si="33"/>
        <v>26</v>
      </c>
      <c r="C99" s="38" t="s">
        <v>139</v>
      </c>
      <c r="D99" s="28" t="s">
        <v>34</v>
      </c>
      <c r="E99" s="1">
        <v>0</v>
      </c>
      <c r="F99" s="1">
        <v>0</v>
      </c>
      <c r="G99" s="3">
        <v>1136.5999999999999</v>
      </c>
      <c r="H99" s="3">
        <v>176595467</v>
      </c>
      <c r="I99" s="3">
        <v>486.6</v>
      </c>
      <c r="J99" s="3">
        <v>75845467</v>
      </c>
      <c r="K99" s="1">
        <f t="shared" si="39"/>
        <v>649.99999999999989</v>
      </c>
      <c r="L99" s="1">
        <f t="shared" si="40"/>
        <v>100750000</v>
      </c>
    </row>
    <row r="100" spans="1:12" s="16" customFormat="1" ht="21.75" customHeight="1">
      <c r="A100" s="18" t="str">
        <f t="shared" si="30"/>
        <v>TP</v>
      </c>
      <c r="B100" s="36">
        <f t="shared" si="33"/>
        <v>27</v>
      </c>
      <c r="C100" s="38" t="s">
        <v>172</v>
      </c>
      <c r="D100" s="28" t="s">
        <v>34</v>
      </c>
      <c r="E100" s="1">
        <v>0</v>
      </c>
      <c r="F100" s="1">
        <v>0</v>
      </c>
      <c r="G100" s="3">
        <v>202</v>
      </c>
      <c r="H100" s="3">
        <v>137589077</v>
      </c>
      <c r="I100" s="3">
        <v>202</v>
      </c>
      <c r="J100" s="3">
        <v>137589077</v>
      </c>
      <c r="K100" s="1">
        <f t="shared" si="39"/>
        <v>0</v>
      </c>
      <c r="L100" s="1">
        <f t="shared" si="40"/>
        <v>0</v>
      </c>
    </row>
    <row r="101" spans="1:12" s="16" customFormat="1" ht="21.75" customHeight="1">
      <c r="A101" s="18" t="str">
        <f>IF(B101&lt;&gt;"","TP","")</f>
        <v>TP</v>
      </c>
      <c r="B101" s="36">
        <f t="shared" si="33"/>
        <v>28</v>
      </c>
      <c r="C101" s="38" t="s">
        <v>214</v>
      </c>
      <c r="D101" s="28" t="s">
        <v>34</v>
      </c>
      <c r="E101" s="3">
        <v>0</v>
      </c>
      <c r="F101" s="3">
        <v>0</v>
      </c>
      <c r="G101" s="3">
        <v>37000</v>
      </c>
      <c r="H101" s="3">
        <v>7461125940</v>
      </c>
      <c r="I101" s="3">
        <v>37000</v>
      </c>
      <c r="J101" s="3">
        <v>7461125940</v>
      </c>
      <c r="K101" s="3">
        <f>E101+G101-I101</f>
        <v>0</v>
      </c>
      <c r="L101" s="3">
        <f>F101+H101-J101</f>
        <v>0</v>
      </c>
    </row>
    <row r="102" spans="1:12" s="16" customFormat="1" ht="21.75" customHeight="1">
      <c r="A102" s="18" t="str">
        <f t="shared" si="30"/>
        <v>TP</v>
      </c>
      <c r="B102" s="36">
        <f t="shared" si="33"/>
        <v>29</v>
      </c>
      <c r="C102" s="38" t="s">
        <v>169</v>
      </c>
      <c r="D102" s="28" t="s">
        <v>34</v>
      </c>
      <c r="E102" s="1">
        <v>0</v>
      </c>
      <c r="F102" s="1">
        <v>0</v>
      </c>
      <c r="G102" s="3">
        <v>17320</v>
      </c>
      <c r="H102" s="3">
        <v>3429674422</v>
      </c>
      <c r="I102" s="3">
        <v>17320</v>
      </c>
      <c r="J102" s="3">
        <v>3429674422</v>
      </c>
      <c r="K102" s="1">
        <f t="shared" si="39"/>
        <v>0</v>
      </c>
      <c r="L102" s="1">
        <f t="shared" si="40"/>
        <v>0</v>
      </c>
    </row>
    <row r="103" spans="1:12" s="16" customFormat="1" ht="21.75" customHeight="1">
      <c r="A103" s="18" t="str">
        <f t="shared" si="30"/>
        <v>TP</v>
      </c>
      <c r="B103" s="36">
        <f t="shared" si="33"/>
        <v>30</v>
      </c>
      <c r="C103" s="38" t="s">
        <v>218</v>
      </c>
      <c r="D103" s="28" t="s">
        <v>34</v>
      </c>
      <c r="E103" s="1">
        <v>0</v>
      </c>
      <c r="F103" s="1">
        <v>0</v>
      </c>
      <c r="G103" s="3">
        <v>1210</v>
      </c>
      <c r="H103" s="3">
        <v>822800000</v>
      </c>
      <c r="I103" s="3">
        <v>1210</v>
      </c>
      <c r="J103" s="3">
        <v>822800000</v>
      </c>
      <c r="K103" s="1">
        <f t="shared" si="39"/>
        <v>0</v>
      </c>
      <c r="L103" s="1">
        <f t="shared" si="40"/>
        <v>0</v>
      </c>
    </row>
    <row r="104" spans="1:12" s="16" customFormat="1" ht="21.75" customHeight="1">
      <c r="A104" s="18" t="str">
        <f t="shared" si="30"/>
        <v>TP</v>
      </c>
      <c r="B104" s="36">
        <f t="shared" si="33"/>
        <v>31</v>
      </c>
      <c r="C104" s="38" t="s">
        <v>219</v>
      </c>
      <c r="D104" s="28" t="s">
        <v>34</v>
      </c>
      <c r="E104" s="1">
        <v>0</v>
      </c>
      <c r="F104" s="1">
        <v>0</v>
      </c>
      <c r="G104" s="3">
        <v>1720</v>
      </c>
      <c r="H104" s="3">
        <v>1178200000</v>
      </c>
      <c r="I104" s="3">
        <v>1720</v>
      </c>
      <c r="J104" s="3">
        <v>1178200000</v>
      </c>
      <c r="K104" s="1">
        <f t="shared" ref="K104:K108" si="41">E104+G104-I104</f>
        <v>0</v>
      </c>
      <c r="L104" s="1">
        <f t="shared" ref="L104:L108" si="42">F104+H104-J104</f>
        <v>0</v>
      </c>
    </row>
    <row r="105" spans="1:12" s="16" customFormat="1" ht="21.75" customHeight="1">
      <c r="A105" s="18" t="str">
        <f t="shared" si="30"/>
        <v>TP</v>
      </c>
      <c r="B105" s="36">
        <f t="shared" ref="B105:B107" si="43">IF(C105&lt;&gt;"",B104+1,"")</f>
        <v>32</v>
      </c>
      <c r="C105" s="38" t="s">
        <v>220</v>
      </c>
      <c r="D105" s="28" t="s">
        <v>34</v>
      </c>
      <c r="E105" s="1">
        <v>0</v>
      </c>
      <c r="F105" s="1">
        <v>0</v>
      </c>
      <c r="G105" s="3">
        <v>1010</v>
      </c>
      <c r="H105" s="3">
        <v>681750000</v>
      </c>
      <c r="I105" s="3">
        <v>1010</v>
      </c>
      <c r="J105" s="3">
        <v>681750000</v>
      </c>
      <c r="K105" s="1">
        <f t="shared" si="41"/>
        <v>0</v>
      </c>
      <c r="L105" s="1">
        <f t="shared" si="42"/>
        <v>0</v>
      </c>
    </row>
    <row r="106" spans="1:12" s="16" customFormat="1" ht="21.75" customHeight="1">
      <c r="A106" s="18" t="str">
        <f t="shared" si="30"/>
        <v>TP</v>
      </c>
      <c r="B106" s="36">
        <f t="shared" si="43"/>
        <v>33</v>
      </c>
      <c r="C106" s="38" t="s">
        <v>221</v>
      </c>
      <c r="D106" s="28" t="s">
        <v>34</v>
      </c>
      <c r="E106" s="1">
        <v>0</v>
      </c>
      <c r="F106" s="1">
        <v>0</v>
      </c>
      <c r="G106" s="3">
        <v>310</v>
      </c>
      <c r="H106" s="3">
        <v>179800000</v>
      </c>
      <c r="I106" s="3">
        <v>310</v>
      </c>
      <c r="J106" s="3">
        <v>179800000</v>
      </c>
      <c r="K106" s="1">
        <f t="shared" si="41"/>
        <v>0</v>
      </c>
      <c r="L106" s="1">
        <f t="shared" si="42"/>
        <v>0</v>
      </c>
    </row>
    <row r="107" spans="1:12" s="16" customFormat="1" ht="21.75" customHeight="1">
      <c r="A107" s="18" t="str">
        <f t="shared" si="30"/>
        <v>TP</v>
      </c>
      <c r="B107" s="36">
        <f t="shared" si="43"/>
        <v>34</v>
      </c>
      <c r="C107" s="22" t="s">
        <v>176</v>
      </c>
      <c r="D107" s="28" t="s">
        <v>34</v>
      </c>
      <c r="E107" s="1">
        <v>0</v>
      </c>
      <c r="F107" s="1">
        <v>0</v>
      </c>
      <c r="G107" s="3">
        <v>10000</v>
      </c>
      <c r="H107" s="3">
        <v>1006252360</v>
      </c>
      <c r="I107" s="3">
        <v>10000</v>
      </c>
      <c r="J107" s="3">
        <v>1006252360</v>
      </c>
      <c r="K107" s="1">
        <f t="shared" si="41"/>
        <v>0</v>
      </c>
      <c r="L107" s="1">
        <f t="shared" si="42"/>
        <v>0</v>
      </c>
    </row>
    <row r="108" spans="1:12" s="16" customFormat="1" ht="21.75" customHeight="1">
      <c r="A108" s="18" t="str">
        <f t="shared" si="30"/>
        <v>TP</v>
      </c>
      <c r="B108" s="36">
        <f t="shared" ref="B108" si="44">IF(C108&lt;&gt;"",B107+1,"")</f>
        <v>35</v>
      </c>
      <c r="C108" s="40" t="s">
        <v>215</v>
      </c>
      <c r="D108" s="28" t="s">
        <v>34</v>
      </c>
      <c r="E108" s="1">
        <v>0</v>
      </c>
      <c r="F108" s="1">
        <v>0</v>
      </c>
      <c r="G108" s="3">
        <v>8000</v>
      </c>
      <c r="H108" s="3">
        <v>1460490681</v>
      </c>
      <c r="I108" s="3">
        <v>8000</v>
      </c>
      <c r="J108" s="3">
        <v>1460490681</v>
      </c>
      <c r="K108" s="1">
        <f t="shared" si="41"/>
        <v>0</v>
      </c>
      <c r="L108" s="1">
        <f t="shared" si="42"/>
        <v>0</v>
      </c>
    </row>
    <row r="109" spans="1:12" s="16" customFormat="1" ht="21.75" customHeight="1">
      <c r="A109" s="18" t="str">
        <f t="shared" ref="A109" si="45">IF(B109&lt;&gt;"","TP","")</f>
        <v>TP</v>
      </c>
      <c r="B109" s="36">
        <f t="shared" ref="B109" si="46">IF(C109&lt;&gt;"",B108+1,"")</f>
        <v>36</v>
      </c>
      <c r="C109" s="22" t="s">
        <v>207</v>
      </c>
      <c r="D109" s="28" t="s">
        <v>34</v>
      </c>
      <c r="E109" s="1">
        <v>0</v>
      </c>
      <c r="F109" s="1">
        <v>0</v>
      </c>
      <c r="G109" s="3">
        <v>2</v>
      </c>
      <c r="H109" s="3">
        <v>415260</v>
      </c>
      <c r="I109" s="3">
        <v>2</v>
      </c>
      <c r="J109" s="3">
        <v>415260</v>
      </c>
      <c r="K109" s="1">
        <f t="shared" ref="K109" si="47">E109+G109-I109</f>
        <v>0</v>
      </c>
      <c r="L109" s="1">
        <f t="shared" ref="L109" si="48">F109+H109-J109</f>
        <v>0</v>
      </c>
    </row>
    <row r="110" spans="1:12" s="16" customFormat="1" ht="21.75" customHeight="1">
      <c r="A110" s="18" t="str">
        <f t="shared" si="30"/>
        <v/>
      </c>
      <c r="B110" s="36"/>
      <c r="C110" s="38"/>
      <c r="D110" s="28"/>
      <c r="E110" s="1"/>
      <c r="F110" s="1"/>
      <c r="G110" s="3"/>
      <c r="H110" s="3"/>
      <c r="I110" s="3"/>
      <c r="J110" s="3"/>
      <c r="K110" s="1"/>
      <c r="L110" s="1"/>
    </row>
    <row r="111" spans="1:12" s="16" customFormat="1" ht="21.75" customHeight="1">
      <c r="A111" s="18" t="str">
        <f t="shared" si="30"/>
        <v/>
      </c>
      <c r="B111" s="45"/>
      <c r="C111" s="27" t="s">
        <v>79</v>
      </c>
      <c r="D111" s="45"/>
      <c r="E111" s="2">
        <f t="shared" ref="E111:L111" si="49">SUM(E74:E110)</f>
        <v>24465.8</v>
      </c>
      <c r="F111" s="2">
        <f t="shared" si="49"/>
        <v>3468509299</v>
      </c>
      <c r="G111" s="2">
        <f t="shared" si="49"/>
        <v>7552559.4299999969</v>
      </c>
      <c r="H111" s="2">
        <f t="shared" si="49"/>
        <v>464724105856</v>
      </c>
      <c r="I111" s="2">
        <f t="shared" si="49"/>
        <v>7570375.2299999986</v>
      </c>
      <c r="J111" s="2">
        <f t="shared" si="49"/>
        <v>466805995006</v>
      </c>
      <c r="K111" s="2">
        <f t="shared" si="49"/>
        <v>6650</v>
      </c>
      <c r="L111" s="2">
        <f t="shared" si="49"/>
        <v>1386620149</v>
      </c>
    </row>
    <row r="112" spans="1:12" s="16" customFormat="1" ht="21.75" customHeight="1">
      <c r="B112" s="52"/>
      <c r="C112" s="52"/>
      <c r="D112" s="52"/>
      <c r="E112" s="48"/>
      <c r="F112" s="30"/>
      <c r="G112" s="30"/>
      <c r="H112" s="30"/>
      <c r="I112" s="30"/>
      <c r="J112" s="99" t="s">
        <v>205</v>
      </c>
      <c r="K112" s="99"/>
      <c r="L112" s="99"/>
    </row>
    <row r="113" spans="1:12" s="16" customFormat="1" ht="21.75" customHeight="1">
      <c r="C113" s="48"/>
      <c r="D113" s="48"/>
      <c r="E113" s="48"/>
      <c r="I113" s="30"/>
      <c r="J113" s="99" t="s">
        <v>14</v>
      </c>
      <c r="K113" s="99"/>
      <c r="L113" s="99"/>
    </row>
    <row r="114" spans="1:12" s="16" customFormat="1" ht="21.75" customHeight="1">
      <c r="C114" s="48" t="s">
        <v>2</v>
      </c>
      <c r="D114" s="48"/>
      <c r="E114" s="48"/>
      <c r="F114" s="99" t="s">
        <v>3</v>
      </c>
      <c r="G114" s="99"/>
      <c r="H114" s="99"/>
      <c r="J114" s="99" t="s">
        <v>15</v>
      </c>
      <c r="K114" s="99"/>
      <c r="L114" s="99"/>
    </row>
    <row r="115" spans="1:12" s="16" customFormat="1" ht="21.75" customHeight="1">
      <c r="C115" s="48" t="s">
        <v>4</v>
      </c>
      <c r="D115" s="17"/>
      <c r="E115" s="29"/>
      <c r="F115" s="99" t="s">
        <v>4</v>
      </c>
      <c r="G115" s="99"/>
      <c r="H115" s="99"/>
      <c r="I115" s="18"/>
      <c r="J115" s="18"/>
      <c r="K115" s="18"/>
      <c r="L115" s="18"/>
    </row>
    <row r="116" spans="1:12" s="16" customFormat="1" ht="15.75" customHeight="1">
      <c r="D116" s="17"/>
      <c r="E116" s="29"/>
      <c r="F116" s="29"/>
      <c r="G116" s="18"/>
      <c r="H116" s="18"/>
      <c r="I116" s="18"/>
      <c r="J116" s="18"/>
      <c r="K116" s="18"/>
      <c r="L116" s="18"/>
    </row>
    <row r="117" spans="1:12" s="16" customFormat="1" ht="15.75" customHeight="1">
      <c r="A117" s="41"/>
      <c r="B117" s="41"/>
      <c r="D117" s="41"/>
      <c r="E117" s="41"/>
      <c r="F117" s="41"/>
      <c r="G117" s="41"/>
      <c r="H117" s="41"/>
      <c r="I117" s="41"/>
      <c r="J117" s="41"/>
      <c r="K117" s="41"/>
      <c r="L117" s="41"/>
    </row>
    <row r="118" spans="1:12" s="16" customFormat="1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</row>
    <row r="119" spans="1:12" s="16" customFormat="1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</row>
    <row r="120" spans="1:12" s="16" customFormat="1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</row>
    <row r="121" spans="1:12" s="16" customFormat="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</row>
    <row r="122" spans="1:12" s="16" customFormat="1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</row>
    <row r="123" spans="1:12" s="16" customFormat="1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</row>
    <row r="124" spans="1:12" s="16" customFormat="1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</row>
    <row r="125" spans="1:12" s="16" customFormat="1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</row>
    <row r="126" spans="1:12" s="16" customFormat="1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</row>
    <row r="127" spans="1:12" s="16" customForma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</row>
    <row r="128" spans="1:12" s="16" customForma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</row>
    <row r="129" spans="1:12" s="16" customForma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</row>
    <row r="130" spans="1:12" s="16" customForma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</row>
    <row r="131" spans="1:12" s="16" customForma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</row>
    <row r="132" spans="1:12" s="16" customForma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</row>
    <row r="133" spans="1:12" s="16" customForma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</row>
    <row r="134" spans="1:12" s="16" customForma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</row>
    <row r="135" spans="1:12" s="16" customForma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</row>
    <row r="136" spans="1:12" s="16" customForma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</row>
    <row r="137" spans="1:12" s="16" customForma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</row>
  </sheetData>
  <sortState ref="C23:L49">
    <sortCondition ref="C23:C49"/>
  </sortState>
  <mergeCells count="19">
    <mergeCell ref="H1:L1"/>
    <mergeCell ref="H2:L2"/>
    <mergeCell ref="H3:L3"/>
    <mergeCell ref="B4:L4"/>
    <mergeCell ref="B5:L5"/>
    <mergeCell ref="B7:B9"/>
    <mergeCell ref="C7:C9"/>
    <mergeCell ref="D7:D8"/>
    <mergeCell ref="E7:L7"/>
    <mergeCell ref="E8:F8"/>
    <mergeCell ref="G8:H8"/>
    <mergeCell ref="I8:J8"/>
    <mergeCell ref="K8:L8"/>
    <mergeCell ref="C6:L6"/>
    <mergeCell ref="F115:H115"/>
    <mergeCell ref="F114:H114"/>
    <mergeCell ref="J114:L114"/>
    <mergeCell ref="J112:L112"/>
    <mergeCell ref="J113:L113"/>
  </mergeCells>
  <dataValidations count="1">
    <dataValidation type="list" allowBlank="1" showInputMessage="1" showErrorMessage="1" sqref="C107 C109">
      <formula1>Loai3</formula1>
    </dataValidation>
  </dataValidations>
  <pageMargins left="0.43" right="0" top="0.13" bottom="0" header="0" footer="0"/>
  <pageSetup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331</vt:lpstr>
      <vt:lpstr>131</vt:lpstr>
      <vt:lpstr>NXT</vt:lpstr>
      <vt:lpstr>NXT!Bột_ngọt</vt:lpstr>
      <vt:lpstr>DS_131</vt:lpstr>
      <vt:lpstr>DSKH</vt:lpstr>
      <vt:lpstr>NXT</vt:lpstr>
      <vt:lpstr>'331'!Print_Area</vt:lpstr>
      <vt:lpstr>NXT!Print_Area</vt:lpstr>
      <vt:lpstr>'331'!Print_Titles</vt:lpstr>
      <vt:lpstr>NXT!Print_Titles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2018-05-08T08:54:55Z</cp:lastPrinted>
  <dcterms:created xsi:type="dcterms:W3CDTF">1996-10-14T23:33:28Z</dcterms:created>
  <dcterms:modified xsi:type="dcterms:W3CDTF">2018-05-09T02:15:43Z</dcterms:modified>
</cp:coreProperties>
</file>