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15135" windowHeight="9300" tabRatio="858" activeTab="1"/>
  </bookViews>
  <sheets>
    <sheet name="141-BH" sheetId="4" r:id="rId1"/>
    <sheet name="141-TN" sheetId="6" r:id="rId2"/>
    <sheet name="141-TT-BH" sheetId="7" r:id="rId3"/>
    <sheet name="141-TT-TN" sheetId="19" r:id="rId4"/>
  </sheets>
  <definedNames>
    <definedName name="_Dau1">IF(Loai1='141-TT-TN'!$D$3-1,ROW(Loai1)-1,"")</definedName>
    <definedName name="_Dau2">IF(loai='141-TT-BH'!$D$3-2,ROW(loai)-1,"")</definedName>
    <definedName name="_Fill" hidden="1">#REF!</definedName>
    <definedName name="_xlnm._FilterDatabase" localSheetId="0" hidden="1">'141-BH'!$A$14:$K$86</definedName>
    <definedName name="_xlnm._FilterDatabase" localSheetId="1" hidden="1">'141-TN'!$A$14:$Q$81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IF(Loai1='141-TT-TN'!$D$3,ROW(Loai1)-1,"")</definedName>
    <definedName name="loai">OFFSET('141-BH'!$J$16,,,COUNTA('141-BH'!$J$16:$J$964556))</definedName>
    <definedName name="Loai01">OFFSET('141-BH'!$O$16,,,COUNTA('141-BH'!$O$16:$O$39939))</definedName>
    <definedName name="Loai02">OFFSET('141-TN'!$Q$16,,,COUNTA('141-TN'!$Q$16:$R$40001))</definedName>
    <definedName name="Loai1">OFFSET('141-TN'!$J$16,,,COUNTA('141-TN'!$J$16:$J$40000))</definedName>
    <definedName name="_xlnm.Print_Area" localSheetId="0">'141-BH'!$A$1:$I$98</definedName>
    <definedName name="_xlnm.Print_Area" localSheetId="1">'141-TN'!$A$1:$I$94</definedName>
    <definedName name="_xlnm.Print_Area" localSheetId="2">'141-TT-BH'!$A$1:$B$48</definedName>
    <definedName name="_xlnm.Print_Area" localSheetId="3">'141-TT-TN'!$A$1:$B$49</definedName>
    <definedName name="_xlnm.Print_Titles" localSheetId="0">'141-BH'!$11:$14</definedName>
    <definedName name="_xlnm.Print_Titles" localSheetId="1">'141-TN'!$11:$14</definedName>
    <definedName name="_xlnm.Print_Titles" localSheetId="2">'141-TT-BH'!$11:$12</definedName>
    <definedName name="_xlnm.Print_Titles" localSheetId="3">'141-TT-TN'!$11:$12</definedName>
  </definedNames>
  <calcPr calcId="144525"/>
</workbook>
</file>

<file path=xl/calcChain.xml><?xml version="1.0" encoding="utf-8"?>
<calcChain xmlns="http://schemas.openxmlformats.org/spreadsheetml/2006/main">
  <c r="R17" i="4" l="1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16" i="4"/>
  <c r="T16" i="6"/>
  <c r="D1" i="7" l="1"/>
  <c r="A4" i="7" s="1"/>
  <c r="D1" i="19"/>
  <c r="A4" i="19" s="1"/>
  <c r="A78" i="6"/>
  <c r="A71" i="6"/>
  <c r="A65" i="6"/>
  <c r="A61" i="6"/>
  <c r="A54" i="6"/>
  <c r="A45" i="6"/>
  <c r="A41" i="6"/>
  <c r="A37" i="6"/>
  <c r="A31" i="6"/>
  <c r="A26" i="6"/>
  <c r="G80" i="6" l="1"/>
  <c r="F80" i="6"/>
  <c r="G85" i="4"/>
  <c r="F85" i="4"/>
  <c r="J79" i="6" l="1"/>
  <c r="H16" i="4" l="1"/>
  <c r="I16" i="4"/>
  <c r="H16" i="6"/>
  <c r="I16" i="6"/>
  <c r="J80" i="6"/>
  <c r="J81" i="6"/>
  <c r="J84" i="4"/>
  <c r="S17" i="6" l="1"/>
  <c r="S36" i="6"/>
  <c r="T18" i="6"/>
  <c r="P35" i="6"/>
  <c r="N28" i="6"/>
  <c r="R46" i="6"/>
  <c r="O19" i="6"/>
  <c r="N44" i="6"/>
  <c r="Q45" i="6"/>
  <c r="T26" i="6"/>
  <c r="P41" i="6"/>
  <c r="S34" i="6"/>
  <c r="R48" i="6"/>
  <c r="R40" i="6"/>
  <c r="O32" i="6"/>
  <c r="Q17" i="6"/>
  <c r="N48" i="6"/>
  <c r="R42" i="6"/>
  <c r="P37" i="6"/>
  <c r="N32" i="6"/>
  <c r="O26" i="6"/>
  <c r="R19" i="6"/>
  <c r="O44" i="6"/>
  <c r="Q47" i="6"/>
  <c r="S38" i="6"/>
  <c r="O30" i="6"/>
  <c r="Q21" i="6"/>
  <c r="T28" i="6"/>
  <c r="T20" i="6"/>
  <c r="P47" i="6"/>
  <c r="R44" i="6"/>
  <c r="N42" i="6"/>
  <c r="P39" i="6"/>
  <c r="R36" i="6"/>
  <c r="N34" i="6"/>
  <c r="P31" i="6"/>
  <c r="Q28" i="6"/>
  <c r="P25" i="6"/>
  <c r="O22" i="6"/>
  <c r="N19" i="6"/>
  <c r="S26" i="6"/>
  <c r="S18" i="6"/>
  <c r="Q41" i="6"/>
  <c r="Q33" i="6"/>
  <c r="N24" i="6"/>
  <c r="Q44" i="6"/>
  <c r="O41" i="6"/>
  <c r="Q38" i="6"/>
  <c r="S35" i="6"/>
  <c r="O33" i="6"/>
  <c r="Q30" i="6"/>
  <c r="Q27" i="6"/>
  <c r="P24" i="6"/>
  <c r="O21" i="6"/>
  <c r="N18" i="6"/>
  <c r="T23" i="6"/>
  <c r="S48" i="6"/>
  <c r="O42" i="6"/>
  <c r="O34" i="6"/>
  <c r="O27" i="6"/>
  <c r="Q48" i="6"/>
  <c r="S43" i="6"/>
  <c r="P46" i="6"/>
  <c r="R43" i="6"/>
  <c r="N41" i="6"/>
  <c r="P38" i="6"/>
  <c r="R35" i="6"/>
  <c r="N33" i="6"/>
  <c r="P30" i="6"/>
  <c r="P27" i="6"/>
  <c r="O24" i="6"/>
  <c r="N21" i="6"/>
  <c r="R17" i="6"/>
  <c r="S23" i="6"/>
  <c r="R38" i="6"/>
  <c r="N36" i="6"/>
  <c r="P33" i="6"/>
  <c r="R30" i="6"/>
  <c r="R27" i="6"/>
  <c r="Q24" i="6"/>
  <c r="P21" i="6"/>
  <c r="O18" i="6"/>
  <c r="S24" i="6"/>
  <c r="O48" i="6"/>
  <c r="Q39" i="6"/>
  <c r="S30" i="6"/>
  <c r="R20" i="6"/>
  <c r="O43" i="6"/>
  <c r="Q40" i="6"/>
  <c r="S37" i="6"/>
  <c r="O35" i="6"/>
  <c r="Q32" i="6"/>
  <c r="S29" i="6"/>
  <c r="R26" i="6"/>
  <c r="Q23" i="6"/>
  <c r="P20" i="6"/>
  <c r="O17" i="6"/>
  <c r="T21" i="6"/>
  <c r="S46" i="6"/>
  <c r="O40" i="6"/>
  <c r="S32" i="6"/>
  <c r="R24" i="6"/>
  <c r="O47" i="6"/>
  <c r="P48" i="6"/>
  <c r="R45" i="6"/>
  <c r="N43" i="6"/>
  <c r="P40" i="6"/>
  <c r="R37" i="6"/>
  <c r="N35" i="6"/>
  <c r="P32" i="6"/>
  <c r="R29" i="6"/>
  <c r="Q26" i="6"/>
  <c r="P23" i="6"/>
  <c r="O20" i="6"/>
  <c r="N17" i="6"/>
  <c r="S21" i="6"/>
  <c r="Q43" i="6"/>
  <c r="P18" i="6"/>
  <c r="N46" i="6"/>
  <c r="N38" i="6"/>
  <c r="R32" i="6"/>
  <c r="N27" i="6"/>
  <c r="R23" i="6"/>
  <c r="Q20" i="6"/>
  <c r="P17" i="6"/>
  <c r="S22" i="6"/>
  <c r="O46" i="6"/>
  <c r="Q37" i="6"/>
  <c r="R28" i="6"/>
  <c r="S47" i="6"/>
  <c r="Q42" i="6"/>
  <c r="S39" i="6"/>
  <c r="O37" i="6"/>
  <c r="Q34" i="6"/>
  <c r="S31" i="6"/>
  <c r="O29" i="6"/>
  <c r="N26" i="6"/>
  <c r="R22" i="6"/>
  <c r="Q19" i="6"/>
  <c r="T27" i="6"/>
  <c r="T19" i="6"/>
  <c r="S44" i="6"/>
  <c r="O38" i="6"/>
  <c r="Q31" i="6"/>
  <c r="P22" i="6"/>
  <c r="Q46" i="6"/>
  <c r="R47" i="6"/>
  <c r="N45" i="6"/>
  <c r="P42" i="6"/>
  <c r="R39" i="6"/>
  <c r="N37" i="6"/>
  <c r="P34" i="6"/>
  <c r="R31" i="6"/>
  <c r="N29" i="6"/>
  <c r="R25" i="6"/>
  <c r="Q22" i="6"/>
  <c r="P19" i="6"/>
  <c r="S27" i="6"/>
  <c r="S19" i="6"/>
  <c r="Q25" i="6"/>
  <c r="T24" i="6"/>
  <c r="P43" i="6"/>
  <c r="N30" i="6"/>
  <c r="S40" i="6"/>
  <c r="O23" i="6"/>
  <c r="T22" i="6"/>
  <c r="P45" i="6"/>
  <c r="N40" i="6"/>
  <c r="R34" i="6"/>
  <c r="P29" i="6"/>
  <c r="N23" i="6"/>
  <c r="S28" i="6"/>
  <c r="S20" i="6"/>
  <c r="Q35" i="6"/>
  <c r="P26" i="6"/>
  <c r="S45" i="6"/>
  <c r="S41" i="6"/>
  <c r="O39" i="6"/>
  <c r="Q36" i="6"/>
  <c r="S33" i="6"/>
  <c r="O31" i="6"/>
  <c r="P28" i="6"/>
  <c r="O25" i="6"/>
  <c r="N22" i="6"/>
  <c r="R18" i="6"/>
  <c r="T25" i="6"/>
  <c r="T17" i="6"/>
  <c r="S42" i="6"/>
  <c r="O36" i="6"/>
  <c r="Q29" i="6"/>
  <c r="N20" i="6"/>
  <c r="O45" i="6"/>
  <c r="N47" i="6"/>
  <c r="P44" i="6"/>
  <c r="R41" i="6"/>
  <c r="N39" i="6"/>
  <c r="P36" i="6"/>
  <c r="R33" i="6"/>
  <c r="N31" i="6"/>
  <c r="O28" i="6"/>
  <c r="N25" i="6"/>
  <c r="R21" i="6"/>
  <c r="Q18" i="6"/>
  <c r="S25" i="6"/>
  <c r="L16" i="4"/>
  <c r="O17" i="4"/>
  <c r="L18" i="4"/>
  <c r="P18" i="4"/>
  <c r="M19" i="4"/>
  <c r="Q19" i="4"/>
  <c r="N20" i="4"/>
  <c r="O21" i="4"/>
  <c r="L22" i="4"/>
  <c r="P22" i="4"/>
  <c r="M23" i="4"/>
  <c r="Q23" i="4"/>
  <c r="N24" i="4"/>
  <c r="O25" i="4"/>
  <c r="L26" i="4"/>
  <c r="P26" i="4"/>
  <c r="M27" i="4"/>
  <c r="Q27" i="4"/>
  <c r="N28" i="4"/>
  <c r="O29" i="4"/>
  <c r="L30" i="4"/>
  <c r="P30" i="4"/>
  <c r="M31" i="4"/>
  <c r="Q31" i="4"/>
  <c r="N32" i="4"/>
  <c r="O33" i="4"/>
  <c r="L34" i="4"/>
  <c r="P34" i="4"/>
  <c r="M35" i="4"/>
  <c r="Q35" i="4"/>
  <c r="N36" i="4"/>
  <c r="O37" i="4"/>
  <c r="L38" i="4"/>
  <c r="P38" i="4"/>
  <c r="M39" i="4"/>
  <c r="Q39" i="4"/>
  <c r="N40" i="4"/>
  <c r="O41" i="4"/>
  <c r="L42" i="4"/>
  <c r="P42" i="4"/>
  <c r="M43" i="4"/>
  <c r="Q43" i="4"/>
  <c r="N44" i="4"/>
  <c r="O45" i="4"/>
  <c r="L46" i="4"/>
  <c r="P46" i="4"/>
  <c r="M47" i="4"/>
  <c r="Q47" i="4"/>
  <c r="N48" i="4"/>
  <c r="O49" i="4"/>
  <c r="L50" i="4"/>
  <c r="P50" i="4"/>
  <c r="Q42" i="4"/>
  <c r="O44" i="4"/>
  <c r="M46" i="4"/>
  <c r="P49" i="4"/>
  <c r="Q50" i="4"/>
  <c r="P44" i="4"/>
  <c r="N46" i="4"/>
  <c r="P48" i="4"/>
  <c r="L17" i="4"/>
  <c r="P17" i="4"/>
  <c r="M18" i="4"/>
  <c r="Q18" i="4"/>
  <c r="N19" i="4"/>
  <c r="O20" i="4"/>
  <c r="L21" i="4"/>
  <c r="P21" i="4"/>
  <c r="M22" i="4"/>
  <c r="Q22" i="4"/>
  <c r="N23" i="4"/>
  <c r="O24" i="4"/>
  <c r="L25" i="4"/>
  <c r="P25" i="4"/>
  <c r="M26" i="4"/>
  <c r="Q26" i="4"/>
  <c r="N27" i="4"/>
  <c r="O28" i="4"/>
  <c r="L29" i="4"/>
  <c r="P29" i="4"/>
  <c r="M30" i="4"/>
  <c r="Q30" i="4"/>
  <c r="N31" i="4"/>
  <c r="O32" i="4"/>
  <c r="L33" i="4"/>
  <c r="P33" i="4"/>
  <c r="M34" i="4"/>
  <c r="Q34" i="4"/>
  <c r="N35" i="4"/>
  <c r="O36" i="4"/>
  <c r="L37" i="4"/>
  <c r="P37" i="4"/>
  <c r="M38" i="4"/>
  <c r="Q38" i="4"/>
  <c r="N39" i="4"/>
  <c r="O40" i="4"/>
  <c r="L41" i="4"/>
  <c r="P41" i="4"/>
  <c r="N43" i="4"/>
  <c r="L45" i="4"/>
  <c r="Q46" i="4"/>
  <c r="O48" i="4"/>
  <c r="M50" i="4"/>
  <c r="M45" i="4"/>
  <c r="O47" i="4"/>
  <c r="M49" i="4"/>
  <c r="M17" i="4"/>
  <c r="Q17" i="4"/>
  <c r="N18" i="4"/>
  <c r="O19" i="4"/>
  <c r="L20" i="4"/>
  <c r="P20" i="4"/>
  <c r="M21" i="4"/>
  <c r="Q21" i="4"/>
  <c r="N22" i="4"/>
  <c r="O23" i="4"/>
  <c r="L24" i="4"/>
  <c r="P24" i="4"/>
  <c r="M25" i="4"/>
  <c r="Q25" i="4"/>
  <c r="N26" i="4"/>
  <c r="O27" i="4"/>
  <c r="L28" i="4"/>
  <c r="P28" i="4"/>
  <c r="M29" i="4"/>
  <c r="Q29" i="4"/>
  <c r="N30" i="4"/>
  <c r="O31" i="4"/>
  <c r="L32" i="4"/>
  <c r="P32" i="4"/>
  <c r="M33" i="4"/>
  <c r="Q33" i="4"/>
  <c r="N34" i="4"/>
  <c r="O35" i="4"/>
  <c r="L36" i="4"/>
  <c r="P36" i="4"/>
  <c r="M37" i="4"/>
  <c r="Q37" i="4"/>
  <c r="N38" i="4"/>
  <c r="O39" i="4"/>
  <c r="L40" i="4"/>
  <c r="P40" i="4"/>
  <c r="M41" i="4"/>
  <c r="Q41" i="4"/>
  <c r="N42" i="4"/>
  <c r="L44" i="4"/>
  <c r="Q49" i="4"/>
  <c r="N17" i="4"/>
  <c r="O18" i="4"/>
  <c r="L19" i="4"/>
  <c r="P19" i="4"/>
  <c r="M20" i="4"/>
  <c r="Q20" i="4"/>
  <c r="N21" i="4"/>
  <c r="O22" i="4"/>
  <c r="L23" i="4"/>
  <c r="P23" i="4"/>
  <c r="M24" i="4"/>
  <c r="Q24" i="4"/>
  <c r="N25" i="4"/>
  <c r="O26" i="4"/>
  <c r="L27" i="4"/>
  <c r="P27" i="4"/>
  <c r="M28" i="4"/>
  <c r="Q28" i="4"/>
  <c r="N29" i="4"/>
  <c r="O30" i="4"/>
  <c r="L31" i="4"/>
  <c r="P31" i="4"/>
  <c r="M32" i="4"/>
  <c r="Q32" i="4"/>
  <c r="N33" i="4"/>
  <c r="O34" i="4"/>
  <c r="L35" i="4"/>
  <c r="P35" i="4"/>
  <c r="M36" i="4"/>
  <c r="Q36" i="4"/>
  <c r="N37" i="4"/>
  <c r="O38" i="4"/>
  <c r="L39" i="4"/>
  <c r="P39" i="4"/>
  <c r="M40" i="4"/>
  <c r="Q40" i="4"/>
  <c r="N41" i="4"/>
  <c r="O42" i="4"/>
  <c r="L43" i="4"/>
  <c r="P43" i="4"/>
  <c r="M44" i="4"/>
  <c r="Q44" i="4"/>
  <c r="N45" i="4"/>
  <c r="O46" i="4"/>
  <c r="L47" i="4"/>
  <c r="P47" i="4"/>
  <c r="M48" i="4"/>
  <c r="Q48" i="4"/>
  <c r="N49" i="4"/>
  <c r="O50" i="4"/>
  <c r="M42" i="4"/>
  <c r="P45" i="4"/>
  <c r="N47" i="4"/>
  <c r="L49" i="4"/>
  <c r="O43" i="4"/>
  <c r="Q45" i="4"/>
  <c r="L48" i="4"/>
  <c r="N50" i="4"/>
  <c r="D78" i="7"/>
  <c r="D110" i="7"/>
  <c r="D94" i="7"/>
  <c r="D106" i="7"/>
  <c r="D90" i="7"/>
  <c r="D82" i="7"/>
  <c r="D98" i="7"/>
  <c r="D102" i="7"/>
  <c r="D86" i="7"/>
  <c r="D114" i="7"/>
  <c r="H17" i="4"/>
  <c r="H17" i="6"/>
  <c r="D112" i="7"/>
  <c r="D108" i="7"/>
  <c r="D104" i="7"/>
  <c r="D100" i="7"/>
  <c r="D96" i="7"/>
  <c r="D92" i="7"/>
  <c r="D88" i="7"/>
  <c r="D84" i="7"/>
  <c r="D80" i="7"/>
  <c r="N16" i="4"/>
  <c r="H86" i="4"/>
  <c r="I17" i="4"/>
  <c r="D115" i="7"/>
  <c r="D113" i="7"/>
  <c r="D111" i="7"/>
  <c r="D109" i="7"/>
  <c r="D107" i="7"/>
  <c r="D105" i="7"/>
  <c r="D103" i="7"/>
  <c r="D101" i="7"/>
  <c r="D99" i="7"/>
  <c r="D97" i="7"/>
  <c r="D95" i="7"/>
  <c r="D93" i="7"/>
  <c r="D91" i="7"/>
  <c r="D89" i="7"/>
  <c r="D87" i="7"/>
  <c r="D85" i="7"/>
  <c r="D83" i="7"/>
  <c r="D81" i="7"/>
  <c r="D79" i="7"/>
  <c r="Q16" i="4"/>
  <c r="P16" i="6"/>
  <c r="O16" i="6"/>
  <c r="N16" i="6"/>
  <c r="T46" i="6"/>
  <c r="M16" i="4"/>
  <c r="S16" i="6"/>
  <c r="P16" i="4"/>
  <c r="T34" i="6"/>
  <c r="T33" i="6"/>
  <c r="T32" i="6"/>
  <c r="T31" i="6"/>
  <c r="T29" i="6"/>
  <c r="T30" i="6"/>
  <c r="T38" i="6"/>
  <c r="T42" i="6"/>
  <c r="T48" i="6"/>
  <c r="T44" i="6"/>
  <c r="T40" i="6"/>
  <c r="T36" i="6"/>
  <c r="T47" i="6"/>
  <c r="T45" i="6"/>
  <c r="T43" i="6"/>
  <c r="T41" i="6"/>
  <c r="T39" i="6"/>
  <c r="T37" i="6"/>
  <c r="T35" i="6"/>
  <c r="Q16" i="6"/>
  <c r="R16" i="6"/>
  <c r="H18" i="4"/>
  <c r="I18" i="4"/>
  <c r="I86" i="4"/>
  <c r="H81" i="6"/>
  <c r="K88" i="4" s="1"/>
  <c r="I81" i="6"/>
  <c r="O16" i="4"/>
  <c r="I17" i="6"/>
  <c r="I18" i="6" s="1"/>
  <c r="A22" i="7" l="1"/>
  <c r="A23" i="7"/>
  <c r="A27" i="7"/>
  <c r="A31" i="7"/>
  <c r="A35" i="7"/>
  <c r="A24" i="7"/>
  <c r="A28" i="7"/>
  <c r="A32" i="7"/>
  <c r="A36" i="7"/>
  <c r="A25" i="7"/>
  <c r="A29" i="7"/>
  <c r="A33" i="7"/>
  <c r="A26" i="7"/>
  <c r="A30" i="7"/>
  <c r="A34" i="7"/>
  <c r="A24" i="19"/>
  <c r="A28" i="19"/>
  <c r="A32" i="19"/>
  <c r="A36" i="19"/>
  <c r="A25" i="19"/>
  <c r="A29" i="19"/>
  <c r="A33" i="19"/>
  <c r="A37" i="19"/>
  <c r="A26" i="19"/>
  <c r="A30" i="19"/>
  <c r="A34" i="19"/>
  <c r="A27" i="19"/>
  <c r="A31" i="19"/>
  <c r="A35" i="19"/>
  <c r="A23" i="19"/>
  <c r="B21" i="19"/>
  <c r="A20" i="19"/>
  <c r="B20" i="19"/>
  <c r="A21" i="19"/>
  <c r="B35" i="7"/>
  <c r="B36" i="7"/>
  <c r="A20" i="7"/>
  <c r="B20" i="7"/>
  <c r="A19" i="19"/>
  <c r="B19" i="19"/>
  <c r="H18" i="6"/>
  <c r="H19" i="6" s="1"/>
  <c r="H19" i="4"/>
  <c r="B27" i="19"/>
  <c r="B25" i="19"/>
  <c r="B36" i="19"/>
  <c r="B35" i="19"/>
  <c r="A18" i="19"/>
  <c r="B23" i="19"/>
  <c r="A17" i="19"/>
  <c r="B26" i="19"/>
  <c r="B5" i="19"/>
  <c r="B18" i="19"/>
  <c r="B17" i="19"/>
  <c r="B32" i="19"/>
  <c r="B34" i="19"/>
  <c r="A16" i="19"/>
  <c r="B28" i="19"/>
  <c r="B24" i="19"/>
  <c r="B29" i="19"/>
  <c r="B30" i="19"/>
  <c r="B37" i="19"/>
  <c r="B33" i="19"/>
  <c r="B31" i="19"/>
  <c r="B16" i="19"/>
  <c r="I19" i="4"/>
  <c r="B22" i="7"/>
  <c r="B24" i="7"/>
  <c r="B16" i="7"/>
  <c r="A17" i="7"/>
  <c r="A16" i="7"/>
  <c r="B25" i="7"/>
  <c r="B27" i="7"/>
  <c r="B29" i="7"/>
  <c r="B31" i="7"/>
  <c r="B33" i="7"/>
  <c r="B23" i="7"/>
  <c r="B26" i="7"/>
  <c r="B28" i="7"/>
  <c r="B30" i="7"/>
  <c r="B32" i="7"/>
  <c r="B34" i="7"/>
  <c r="B17" i="7"/>
  <c r="B18" i="7"/>
  <c r="B19" i="7"/>
  <c r="A18" i="7"/>
  <c r="A19" i="7"/>
  <c r="B5" i="7"/>
  <c r="I20" i="4" l="1"/>
  <c r="B21" i="7"/>
  <c r="B15" i="7"/>
  <c r="I19" i="6"/>
  <c r="I20" i="6" s="1"/>
  <c r="B22" i="19"/>
  <c r="B15" i="19"/>
  <c r="H20" i="4"/>
  <c r="H21" i="4" s="1"/>
  <c r="H20" i="6" l="1"/>
  <c r="H21" i="6" s="1"/>
  <c r="I21" i="4"/>
  <c r="I22" i="4" s="1"/>
  <c r="I21" i="6" l="1"/>
  <c r="I22" i="6" s="1"/>
  <c r="H22" i="4"/>
  <c r="H23" i="4" s="1"/>
  <c r="H22" i="6" l="1"/>
  <c r="H23" i="6" s="1"/>
  <c r="I23" i="4"/>
  <c r="I24" i="4" s="1"/>
  <c r="I23" i="6" l="1"/>
  <c r="I24" i="6" s="1"/>
  <c r="H24" i="4"/>
  <c r="H25" i="4" s="1"/>
  <c r="H24" i="6" l="1"/>
  <c r="H25" i="6" s="1"/>
  <c r="I25" i="4"/>
  <c r="I26" i="4" s="1"/>
  <c r="I25" i="6" l="1"/>
  <c r="I26" i="6" s="1"/>
  <c r="H26" i="4"/>
  <c r="H27" i="4" s="1"/>
  <c r="H26" i="6" l="1"/>
  <c r="H27" i="6" s="1"/>
  <c r="I27" i="4"/>
  <c r="I28" i="4" s="1"/>
  <c r="I27" i="6" l="1"/>
  <c r="I28" i="6" s="1"/>
  <c r="H28" i="4"/>
  <c r="H29" i="4" s="1"/>
  <c r="H28" i="6" l="1"/>
  <c r="H29" i="6" s="1"/>
  <c r="I29" i="4"/>
  <c r="I30" i="4" s="1"/>
  <c r="I29" i="6" l="1"/>
  <c r="I30" i="6" s="1"/>
  <c r="H30" i="4"/>
  <c r="H31" i="4" s="1"/>
  <c r="H30" i="6" l="1"/>
  <c r="H31" i="6" s="1"/>
  <c r="I31" i="4"/>
  <c r="I32" i="4" s="1"/>
  <c r="I31" i="6" l="1"/>
  <c r="I32" i="6" s="1"/>
  <c r="H32" i="4"/>
  <c r="H33" i="4" s="1"/>
  <c r="H32" i="6" l="1"/>
  <c r="H33" i="6" s="1"/>
  <c r="I33" i="4"/>
  <c r="I34" i="4" s="1"/>
  <c r="I33" i="6" l="1"/>
  <c r="I34" i="6" s="1"/>
  <c r="H34" i="4"/>
  <c r="H35" i="4" s="1"/>
  <c r="H34" i="6" l="1"/>
  <c r="H35" i="6" s="1"/>
  <c r="I35" i="4"/>
  <c r="I36" i="4" s="1"/>
  <c r="I35" i="6" l="1"/>
  <c r="I36" i="6" s="1"/>
  <c r="H36" i="4"/>
  <c r="H37" i="4" s="1"/>
  <c r="H36" i="6" l="1"/>
  <c r="H37" i="6" s="1"/>
  <c r="I37" i="4"/>
  <c r="I38" i="4" s="1"/>
  <c r="I37" i="6" l="1"/>
  <c r="I38" i="6" s="1"/>
  <c r="H38" i="4"/>
  <c r="H39" i="4" s="1"/>
  <c r="H38" i="6" l="1"/>
  <c r="H39" i="6" s="1"/>
  <c r="I39" i="4"/>
  <c r="I40" i="4" s="1"/>
  <c r="I39" i="6" l="1"/>
  <c r="I40" i="6" s="1"/>
  <c r="H40" i="4"/>
  <c r="H41" i="4" s="1"/>
  <c r="H40" i="6" l="1"/>
  <c r="H41" i="6" s="1"/>
  <c r="I41" i="4"/>
  <c r="I42" i="4" s="1"/>
  <c r="I41" i="6" l="1"/>
  <c r="I42" i="6" s="1"/>
  <c r="H42" i="4"/>
  <c r="H43" i="4" s="1"/>
  <c r="H42" i="6" l="1"/>
  <c r="H43" i="6" s="1"/>
  <c r="I43" i="4"/>
  <c r="I44" i="4" s="1"/>
  <c r="I43" i="6" l="1"/>
  <c r="I44" i="6" s="1"/>
  <c r="H44" i="4"/>
  <c r="H45" i="4" s="1"/>
  <c r="H44" i="6" l="1"/>
  <c r="H45" i="6" s="1"/>
  <c r="I45" i="4"/>
  <c r="I46" i="4" s="1"/>
  <c r="I45" i="6" l="1"/>
  <c r="I46" i="6" s="1"/>
  <c r="H46" i="4"/>
  <c r="H47" i="4" s="1"/>
  <c r="H46" i="6" l="1"/>
  <c r="H47" i="6" s="1"/>
  <c r="I47" i="4"/>
  <c r="I48" i="4" s="1"/>
  <c r="I47" i="6" l="1"/>
  <c r="I48" i="6" s="1"/>
  <c r="H48" i="4"/>
  <c r="H49" i="4" s="1"/>
  <c r="H48" i="6" l="1"/>
  <c r="H49" i="6" s="1"/>
  <c r="I49" i="4"/>
  <c r="I50" i="4" s="1"/>
  <c r="I49" i="6" l="1"/>
  <c r="I50" i="6" s="1"/>
  <c r="H50" i="4"/>
  <c r="H51" i="4" s="1"/>
  <c r="H50" i="6" l="1"/>
  <c r="H51" i="6" s="1"/>
  <c r="I51" i="4"/>
  <c r="I52" i="4" s="1"/>
  <c r="I51" i="6" l="1"/>
  <c r="I52" i="6" s="1"/>
  <c r="H52" i="4"/>
  <c r="H53" i="4" s="1"/>
  <c r="H52" i="6" l="1"/>
  <c r="I53" i="6" s="1"/>
  <c r="I53" i="4"/>
  <c r="I54" i="4" s="1"/>
  <c r="H53" i="6" l="1"/>
  <c r="H54" i="6" s="1"/>
  <c r="H54" i="4"/>
  <c r="H55" i="4" s="1"/>
  <c r="I54" i="6" l="1"/>
  <c r="I55" i="6" s="1"/>
  <c r="I55" i="4"/>
  <c r="I56" i="4" s="1"/>
  <c r="H55" i="6" l="1"/>
  <c r="I56" i="6" s="1"/>
  <c r="H56" i="4"/>
  <c r="H57" i="4" s="1"/>
  <c r="H56" i="6" l="1"/>
  <c r="I57" i="6" s="1"/>
  <c r="I57" i="4"/>
  <c r="I58" i="4" s="1"/>
  <c r="H57" i="6" l="1"/>
  <c r="H58" i="6" s="1"/>
  <c r="H58" i="4"/>
  <c r="H59" i="4" s="1"/>
  <c r="I58" i="6" l="1"/>
  <c r="I59" i="6" s="1"/>
  <c r="I59" i="4"/>
  <c r="I60" i="4" s="1"/>
  <c r="H59" i="6" l="1"/>
  <c r="H60" i="6" s="1"/>
  <c r="H60" i="4"/>
  <c r="H61" i="4" s="1"/>
  <c r="I60" i="6" l="1"/>
  <c r="I61" i="6" s="1"/>
  <c r="I61" i="4"/>
  <c r="I62" i="4" s="1"/>
  <c r="H61" i="6" l="1"/>
  <c r="H62" i="6" s="1"/>
  <c r="H62" i="4"/>
  <c r="H63" i="4" s="1"/>
  <c r="I62" i="6" l="1"/>
  <c r="I63" i="6" s="1"/>
  <c r="I63" i="4"/>
  <c r="I64" i="4" s="1"/>
  <c r="H63" i="6" l="1"/>
  <c r="H64" i="6" s="1"/>
  <c r="H64" i="4"/>
  <c r="H65" i="4" s="1"/>
  <c r="I64" i="6" l="1"/>
  <c r="I65" i="6" s="1"/>
  <c r="I65" i="4"/>
  <c r="I66" i="4" s="1"/>
  <c r="H65" i="6" l="1"/>
  <c r="H66" i="6" s="1"/>
  <c r="H66" i="4"/>
  <c r="H67" i="4" s="1"/>
  <c r="I66" i="6" l="1"/>
  <c r="I67" i="6" s="1"/>
  <c r="I67" i="4"/>
  <c r="I68" i="4" s="1"/>
  <c r="H67" i="6" l="1"/>
  <c r="H68" i="6" s="1"/>
  <c r="H68" i="4"/>
  <c r="H69" i="4" s="1"/>
  <c r="I68" i="6" l="1"/>
  <c r="I69" i="6" s="1"/>
  <c r="I69" i="4"/>
  <c r="I70" i="4" s="1"/>
  <c r="H69" i="6" l="1"/>
  <c r="H70" i="6" s="1"/>
  <c r="H70" i="4"/>
  <c r="H71" i="4" s="1"/>
  <c r="I70" i="6" l="1"/>
  <c r="H71" i="6" s="1"/>
  <c r="I71" i="4"/>
  <c r="I72" i="4" s="1"/>
  <c r="I71" i="6" l="1"/>
  <c r="I72" i="6" s="1"/>
  <c r="H72" i="4"/>
  <c r="H73" i="4" s="1"/>
  <c r="H72" i="6" l="1"/>
  <c r="H73" i="6" s="1"/>
  <c r="I73" i="4"/>
  <c r="H74" i="4" s="1"/>
  <c r="I73" i="6" l="1"/>
  <c r="I74" i="6" s="1"/>
  <c r="I74" i="4"/>
  <c r="I75" i="4" s="1"/>
  <c r="H74" i="6" l="1"/>
  <c r="I75" i="6" s="1"/>
  <c r="H75" i="4"/>
  <c r="I76" i="4" s="1"/>
  <c r="H75" i="6" l="1"/>
  <c r="H76" i="6" s="1"/>
  <c r="H76" i="4"/>
  <c r="H77" i="4" s="1"/>
  <c r="I76" i="6" l="1"/>
  <c r="I77" i="6" s="1"/>
  <c r="I77" i="4"/>
  <c r="H78" i="4" s="1"/>
  <c r="H77" i="6" l="1"/>
  <c r="H78" i="6" s="1"/>
  <c r="I78" i="4"/>
  <c r="I79" i="4" s="1"/>
  <c r="I78" i="6" l="1"/>
  <c r="H79" i="4"/>
  <c r="I80" i="4" s="1"/>
  <c r="H80" i="4" l="1"/>
  <c r="H81" i="4" s="1"/>
  <c r="I81" i="4" l="1"/>
  <c r="H82" i="4" s="1"/>
  <c r="I82" i="4" l="1"/>
  <c r="I83" i="4" s="1"/>
  <c r="H83" i="4" l="1"/>
  <c r="B13" i="7" l="1"/>
  <c r="B37" i="7" s="1"/>
  <c r="B38" i="7" s="1"/>
  <c r="B13" i="19" l="1"/>
  <c r="B38" i="19" s="1"/>
  <c r="B39" i="19" s="1"/>
</calcChain>
</file>

<file path=xl/sharedStrings.xml><?xml version="1.0" encoding="utf-8"?>
<sst xmlns="http://schemas.openxmlformats.org/spreadsheetml/2006/main" count="631" uniqueCount="210">
  <si>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</si>
  <si>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</si>
  <si>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</si>
  <si>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</si>
  <si>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</si>
  <si>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</si>
  <si>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</si>
  <si>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</si>
  <si>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</si>
  <si>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</si>
  <si>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</si>
  <si>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</si>
  <si>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</si>
  <si>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</si>
  <si>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</si>
  <si>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</si>
  <si>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</si>
  <si>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</si>
  <si>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</si>
  <si>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</si>
  <si>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</si>
  <si>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</si>
  <si>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</si>
  <si>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</si>
  <si>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</si>
  <si>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</si>
  <si>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</si>
  <si>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</si>
  <si>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</si>
  <si>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Lê Thị Thiện Em</t>
  </si>
  <si>
    <t>Trần Văn An</t>
  </si>
  <si>
    <t>Nguyễn Thanh Bình</t>
  </si>
  <si>
    <t>Nguyễn Văn Hạnh</t>
  </si>
  <si>
    <t>Lê Văn Thành</t>
  </si>
  <si>
    <t>Phạm Thị Chính</t>
  </si>
  <si>
    <t>Lê Thị Kim Thanh</t>
  </si>
  <si>
    <t>331</t>
  </si>
  <si>
    <t>Đối tượng: Nguyễn Văn Bé Hai</t>
  </si>
  <si>
    <t>Tạm ứng mua NL</t>
  </si>
  <si>
    <t>111</t>
  </si>
  <si>
    <t>- Sổ này có …04…..trang, đánh số từ trang 01 đến trang 04.</t>
  </si>
  <si>
    <t>Lý Thị Thảo</t>
  </si>
  <si>
    <t>Trần Thị Thu Hiếu</t>
  </si>
  <si>
    <t>C25</t>
  </si>
  <si>
    <t>C16</t>
  </si>
  <si>
    <t>C20</t>
  </si>
  <si>
    <t>C24</t>
  </si>
  <si>
    <t>C26</t>
  </si>
  <si>
    <t>C19</t>
  </si>
  <si>
    <t>C41</t>
  </si>
  <si>
    <t>TU01</t>
  </si>
  <si>
    <t>TU02</t>
  </si>
  <si>
    <t>TU03</t>
  </si>
  <si>
    <t>TU04</t>
  </si>
  <si>
    <t>GIẤY THANH TOÁN TIỀN TẠM ỨNG</t>
  </si>
  <si>
    <t>Nợ: 331</t>
  </si>
  <si>
    <t>Có:  141</t>
  </si>
  <si>
    <t>- Họ và tên người thanh toán: Nguyễn Văn Bé Hai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</si>
  <si>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</si>
  <si>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</si>
  <si>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</si>
  <si>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</si>
  <si>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</si>
  <si>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</si>
  <si>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</si>
  <si>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</si>
  <si>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</si>
  <si>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</si>
  <si>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</si>
  <si>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</si>
  <si>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>Lê Thị Diệu</t>
  </si>
  <si>
    <t>Nguyễn Văn Nhân</t>
  </si>
  <si>
    <t>Nguyễn Thị Hồng Hoa</t>
  </si>
  <si>
    <t>Tháng</t>
  </si>
  <si>
    <t>Mẫu số S38-DN</t>
  </si>
  <si>
    <t>(Ban hành theo Thông tư số 200/2014/TT-BTC 
 Ngày 22/12/2014 của Bộ Tài chính)</t>
  </si>
  <si>
    <t>N05</t>
  </si>
  <si>
    <t>N06</t>
  </si>
  <si>
    <t>N13</t>
  </si>
  <si>
    <t>N14</t>
  </si>
  <si>
    <t>N08</t>
  </si>
  <si>
    <t>N09</t>
  </si>
  <si>
    <t>N10</t>
  </si>
  <si>
    <t>N21</t>
  </si>
  <si>
    <t>N22</t>
  </si>
  <si>
    <t>N27</t>
  </si>
  <si>
    <t>Nguyễn Đức Tiến</t>
  </si>
  <si>
    <t>Phạm Thị Ngọc</t>
  </si>
  <si>
    <t>Võ Thị Bảy</t>
  </si>
  <si>
    <t>Võ Văn Bá</t>
  </si>
  <si>
    <t>C03</t>
  </si>
  <si>
    <t>C10</t>
  </si>
  <si>
    <t>N09 &amp; N12</t>
  </si>
  <si>
    <t>N17</t>
  </si>
  <si>
    <t>TU05</t>
  </si>
  <si>
    <t>TU06</t>
  </si>
  <si>
    <t>N03</t>
  </si>
  <si>
    <t>N07</t>
  </si>
  <si>
    <t>Nguyễn Thị Kim Vân</t>
  </si>
  <si>
    <t>C22</t>
  </si>
  <si>
    <t>TU08</t>
  </si>
  <si>
    <t>TU07</t>
  </si>
  <si>
    <t>N13 &amp; N22</t>
  </si>
  <si>
    <t>TU09</t>
  </si>
  <si>
    <t>TU10</t>
  </si>
  <si>
    <t>Hồ Thị Mỹ</t>
  </si>
  <si>
    <t>Đỗ Văn Tâm</t>
  </si>
  <si>
    <t>Trương Văn Minh</t>
  </si>
  <si>
    <t>C01</t>
  </si>
  <si>
    <t>C02</t>
  </si>
  <si>
    <t>C15</t>
  </si>
  <si>
    <t>TU12</t>
  </si>
  <si>
    <t>TU16</t>
  </si>
  <si>
    <t>TU18</t>
  </si>
  <si>
    <t>TU13</t>
  </si>
  <si>
    <t>TU11</t>
  </si>
  <si>
    <t>TU15</t>
  </si>
  <si>
    <t>TU20</t>
  </si>
  <si>
    <t>TU19</t>
  </si>
  <si>
    <t>N03 &amp; N11</t>
  </si>
  <si>
    <t>TU17</t>
  </si>
  <si>
    <t>TU21</t>
  </si>
  <si>
    <t>N03 &amp; N07</t>
  </si>
  <si>
    <t>TU22</t>
  </si>
  <si>
    <t>T12</t>
  </si>
  <si>
    <t>T13</t>
  </si>
  <si>
    <t>C45</t>
  </si>
  <si>
    <t>C48</t>
  </si>
  <si>
    <t>C49</t>
  </si>
  <si>
    <t>TU14</t>
  </si>
  <si>
    <t>Võ Uyên phương</t>
  </si>
  <si>
    <t>Nguyễn Văn Bé Hai</t>
  </si>
  <si>
    <t xml:space="preserve">                     (Ký, họ tên)                           (Ký, họ tên)                              (Ký, họ tên)            </t>
  </si>
  <si>
    <t xml:space="preserve">                Nguyễn Thiện Duy                                                                   Võ Uyên Phương</t>
  </si>
  <si>
    <t xml:space="preserve">               Nguyễn Thiện Duy                                                                   Võ Uyên Phương</t>
  </si>
  <si>
    <t>Nguyễn Thanh Hoàng</t>
  </si>
  <si>
    <t>Quyết toán tạm ứng mua NL</t>
  </si>
  <si>
    <t>Đặng Thanh Phong</t>
  </si>
  <si>
    <t>Phạm Tuấn Anh</t>
  </si>
  <si>
    <t>Nguyễn Thanh Hải</t>
  </si>
  <si>
    <t>Nguyễn Văn Tư</t>
  </si>
  <si>
    <t>Nguyễn Văn Đức</t>
  </si>
  <si>
    <t>- Họ và tên người thanh toán: Trần Nhiên</t>
  </si>
  <si>
    <t>Đối tượng: Trần Nhiên</t>
  </si>
  <si>
    <t>C21</t>
  </si>
  <si>
    <t>T08</t>
  </si>
  <si>
    <t>T01</t>
  </si>
  <si>
    <t>C42</t>
  </si>
  <si>
    <t>T11</t>
  </si>
  <si>
    <t>C43</t>
  </si>
  <si>
    <t>C59</t>
  </si>
  <si>
    <t>C64</t>
  </si>
  <si>
    <t>T15</t>
  </si>
  <si>
    <t>T09</t>
  </si>
  <si>
    <t>T18</t>
  </si>
  <si>
    <t>T17</t>
  </si>
  <si>
    <t>T02</t>
  </si>
  <si>
    <t>C44</t>
  </si>
  <si>
    <t>C53</t>
  </si>
  <si>
    <t>C60</t>
  </si>
  <si>
    <t>C65</t>
  </si>
  <si>
    <t>T16</t>
  </si>
  <si>
    <t>T10</t>
  </si>
  <si>
    <t>T19</t>
  </si>
  <si>
    <t>N01 &amp; N07</t>
  </si>
  <si>
    <t>N09 &amp; N35</t>
  </si>
  <si>
    <t>N07 &amp; N20</t>
  </si>
  <si>
    <t>N05 &amp; N08</t>
  </si>
  <si>
    <t>N05 &amp; N12 &amp; N17</t>
  </si>
  <si>
    <t>N03 &amp; N20</t>
  </si>
  <si>
    <t>N14 &amp; N15</t>
  </si>
  <si>
    <t>N04 &amp; N12</t>
  </si>
  <si>
    <t>N14 &amp; N25</t>
  </si>
  <si>
    <t>N05 &amp; N13</t>
  </si>
  <si>
    <t>N04 &amp; N15</t>
  </si>
  <si>
    <t>N08 &amp; N23</t>
  </si>
  <si>
    <t>N02 &amp; N05</t>
  </si>
  <si>
    <t>N04 &amp; N12 &amp; N17</t>
  </si>
  <si>
    <t>N10 &amp; N36</t>
  </si>
  <si>
    <t>N09 &amp; N24</t>
  </si>
  <si>
    <t>N06 &amp; N13 &amp; N19</t>
  </si>
  <si>
    <t>N06 &amp; N19</t>
  </si>
  <si>
    <t>N11 &amp; N18</t>
  </si>
  <si>
    <t>N18</t>
  </si>
  <si>
    <t>N03 &amp; N06</t>
  </si>
  <si>
    <t>N03 &amp; N06 &amp; N15</t>
  </si>
  <si>
    <t>N04</t>
  </si>
  <si>
    <t>N16 &amp; N26</t>
  </si>
  <si>
    <t>N05 &amp; N12</t>
  </si>
  <si>
    <t>N05 &amp; N18</t>
  </si>
  <si>
    <t>Ngày    31      tháng     12      năm      2017</t>
  </si>
  <si>
    <t>N11</t>
  </si>
  <si>
    <t>N18 &amp; N31</t>
  </si>
  <si>
    <t>N04 &amp; N17</t>
  </si>
  <si>
    <t>N01 &amp; N15 &amp; N21 &amp; N26</t>
  </si>
  <si>
    <t>N04 &amp; N08</t>
  </si>
  <si>
    <t>N08 &amp; N21</t>
  </si>
  <si>
    <t>N08 &amp; N16</t>
  </si>
  <si>
    <t>N20 &amp; N39</t>
  </si>
  <si>
    <t>N07 &amp; N13 &amp; N18</t>
  </si>
  <si>
    <t>N19 &amp; N38</t>
  </si>
  <si>
    <t>N02 &amp; N16</t>
  </si>
  <si>
    <t>N10 &amp; N13</t>
  </si>
  <si>
    <t>N17 &amp; N25 &amp; N30</t>
  </si>
  <si>
    <t>N19</t>
  </si>
  <si>
    <t>N04 &amp; N07</t>
  </si>
  <si>
    <t>N04 &amp; N11 &amp; N16</t>
  </si>
  <si>
    <t>- Ngày mở sổ: 02/01/2017</t>
  </si>
  <si>
    <t>Trần Nhiên</t>
  </si>
  <si>
    <t>- Bộ phận (hoặc địa chỉ): Tiếp nhận - Thu mua 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</si>
</sst>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55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sz val="12"/>
      <name val="VNI-Times"/>
    </font>
    <font>
      <i/>
      <sz val="11"/>
      <name val="Times New Roman"/>
      <family val="1"/>
    </font>
    <font>
      <sz val="10"/>
      <color rgb="FF0000FF"/>
      <name val="Times New Roman"/>
      <family val="1"/>
    </font>
    <font>
      <sz val="11"/>
      <color rgb="FF0000FF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5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0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51" fillId="0" borderId="0"/>
    <xf numFmtId="0" fontId="1" fillId="0" borderId="0"/>
    <xf numFmtId="0" fontId="35" fillId="0" borderId="0"/>
    <xf numFmtId="0" fontId="1" fillId="0" borderId="0"/>
  </cellStyleXfs>
  <cellXfs count="204">
    <xf numFmtId="0" fontId="0" fillId="0" borderId="0" xfId="0"/>
    <xf numFmtId="0" fontId="30" fillId="0" borderId="0" xfId="52" applyFont="1"/>
    <xf numFmtId="0" fontId="30" fillId="0" borderId="0" xfId="52" applyFont="1" applyAlignment="1">
      <alignment horizontal="center"/>
    </xf>
    <xf numFmtId="164" fontId="30" fillId="0" borderId="0" xfId="54" applyNumberFormat="1" applyFont="1" applyAlignment="1">
      <alignment horizontal="center" vertical="center" wrapText="1"/>
    </xf>
    <xf numFmtId="164" fontId="30" fillId="0" borderId="16" xfId="54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4" applyNumberFormat="1" applyFont="1" applyBorder="1" applyAlignment="1">
      <alignment horizontal="center" vertical="center"/>
    </xf>
    <xf numFmtId="164" fontId="30" fillId="0" borderId="18" xfId="54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2" applyNumberFormat="1" applyFont="1" applyBorder="1" applyAlignment="1">
      <alignment horizontal="center" vertical="center"/>
    </xf>
    <xf numFmtId="0" fontId="30" fillId="0" borderId="16" xfId="52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4" applyFont="1" applyAlignment="1">
      <alignment horizontal="left" vertical="center"/>
    </xf>
    <xf numFmtId="0" fontId="30" fillId="0" borderId="16" xfId="52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4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2" applyFont="1" applyBorder="1" applyAlignment="1">
      <alignment horizontal="center" vertical="center"/>
    </xf>
    <xf numFmtId="49" fontId="30" fillId="0" borderId="0" xfId="52" applyNumberFormat="1" applyFont="1" applyAlignment="1">
      <alignment horizontal="center" vertical="center"/>
    </xf>
    <xf numFmtId="0" fontId="30" fillId="0" borderId="0" xfId="52" applyFont="1" applyAlignment="1">
      <alignment vertical="center"/>
    </xf>
    <xf numFmtId="0" fontId="30" fillId="0" borderId="2" xfId="52" applyFont="1" applyBorder="1" applyAlignment="1">
      <alignment horizontal="center" vertical="center"/>
    </xf>
    <xf numFmtId="49" fontId="30" fillId="0" borderId="19" xfId="52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2" applyNumberFormat="1" applyFont="1" applyBorder="1" applyAlignment="1">
      <alignment horizontal="center" vertical="center"/>
    </xf>
    <xf numFmtId="49" fontId="30" fillId="0" borderId="12" xfId="52" applyNumberFormat="1" applyFont="1" applyBorder="1" applyAlignment="1">
      <alignment horizontal="center" vertical="center"/>
    </xf>
    <xf numFmtId="0" fontId="30" fillId="0" borderId="12" xfId="52" quotePrefix="1" applyFont="1" applyBorder="1" applyAlignment="1">
      <alignment vertical="center"/>
    </xf>
    <xf numFmtId="0" fontId="30" fillId="0" borderId="12" xfId="52" applyFont="1" applyBorder="1" applyAlignment="1">
      <alignment horizontal="center" vertical="center"/>
    </xf>
    <xf numFmtId="164" fontId="30" fillId="0" borderId="0" xfId="52" applyNumberFormat="1" applyFont="1" applyAlignment="1">
      <alignment vertical="center"/>
    </xf>
    <xf numFmtId="0" fontId="30" fillId="0" borderId="16" xfId="52" quotePrefix="1" applyFont="1" applyBorder="1" applyAlignment="1">
      <alignment horizontal="center" vertical="center"/>
    </xf>
    <xf numFmtId="49" fontId="30" fillId="0" borderId="16" xfId="52" applyNumberFormat="1" applyFont="1" applyBorder="1" applyAlignment="1">
      <alignment horizontal="center" vertical="center"/>
    </xf>
    <xf numFmtId="0" fontId="30" fillId="0" borderId="16" xfId="52" quotePrefix="1" applyFont="1" applyBorder="1" applyAlignment="1">
      <alignment vertical="center"/>
    </xf>
    <xf numFmtId="14" fontId="30" fillId="0" borderId="17" xfId="52" applyNumberFormat="1" applyFont="1" applyBorder="1" applyAlignment="1">
      <alignment horizontal="center" vertical="center"/>
    </xf>
    <xf numFmtId="49" fontId="30" fillId="0" borderId="17" xfId="52" applyNumberFormat="1" applyFont="1" applyBorder="1" applyAlignment="1">
      <alignment horizontal="center" vertical="center"/>
    </xf>
    <xf numFmtId="0" fontId="30" fillId="0" borderId="17" xfId="52" quotePrefix="1" applyFont="1" applyBorder="1" applyAlignment="1">
      <alignment vertical="center"/>
    </xf>
    <xf numFmtId="0" fontId="30" fillId="0" borderId="17" xfId="52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2" applyNumberFormat="1" applyFont="1" applyAlignment="1">
      <alignment horizontal="center" vertical="center"/>
    </xf>
    <xf numFmtId="0" fontId="30" fillId="0" borderId="0" xfId="52" quotePrefix="1" applyFont="1" applyAlignment="1">
      <alignment horizontal="left" vertical="center"/>
    </xf>
    <xf numFmtId="0" fontId="30" fillId="0" borderId="19" xfId="52" applyFont="1" applyBorder="1" applyAlignment="1">
      <alignment horizontal="center" vertical="center"/>
    </xf>
    <xf numFmtId="0" fontId="30" fillId="0" borderId="18" xfId="52" quotePrefix="1" applyFont="1" applyBorder="1" applyAlignment="1">
      <alignment vertical="center"/>
    </xf>
    <xf numFmtId="0" fontId="30" fillId="0" borderId="18" xfId="52" applyFont="1" applyBorder="1" applyAlignment="1">
      <alignment horizontal="center" vertical="center"/>
    </xf>
    <xf numFmtId="14" fontId="30" fillId="0" borderId="0" xfId="52" applyNumberFormat="1" applyFont="1" applyBorder="1" applyAlignment="1">
      <alignment horizontal="center" vertical="center"/>
    </xf>
    <xf numFmtId="14" fontId="30" fillId="0" borderId="0" xfId="52" applyNumberFormat="1" applyFont="1" applyAlignment="1">
      <alignment horizontal="center"/>
    </xf>
    <xf numFmtId="0" fontId="30" fillId="0" borderId="0" xfId="52" applyFont="1" applyBorder="1" applyAlignment="1">
      <alignment vertical="center"/>
    </xf>
    <xf numFmtId="164" fontId="34" fillId="0" borderId="0" xfId="29" applyNumberFormat="1" applyFont="1" applyBorder="1"/>
    <xf numFmtId="164" fontId="30" fillId="0" borderId="0" xfId="52" applyNumberFormat="1" applyFont="1"/>
    <xf numFmtId="0" fontId="30" fillId="0" borderId="0" xfId="52" applyFont="1" applyBorder="1"/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14" fontId="30" fillId="0" borderId="20" xfId="52" applyNumberFormat="1" applyFont="1" applyBorder="1" applyAlignment="1">
      <alignment horizontal="center" vertical="center"/>
    </xf>
    <xf numFmtId="164" fontId="37" fillId="0" borderId="0" xfId="54" applyNumberFormat="1" applyFont="1" applyAlignment="1">
      <alignment horizontal="center" vertical="center" wrapText="1"/>
    </xf>
    <xf numFmtId="0" fontId="35" fillId="0" borderId="0" xfId="55" applyFont="1" applyAlignment="1">
      <alignment vertical="center"/>
    </xf>
    <xf numFmtId="164" fontId="38" fillId="0" borderId="0" xfId="54" applyNumberFormat="1" applyFont="1" applyAlignment="1">
      <alignment horizontal="center" vertical="center" wrapText="1"/>
    </xf>
    <xf numFmtId="0" fontId="40" fillId="0" borderId="0" xfId="55" applyFont="1" applyAlignment="1">
      <alignment vertical="center"/>
    </xf>
    <xf numFmtId="0" fontId="42" fillId="25" borderId="0" xfId="55" applyFont="1" applyFill="1" applyAlignment="1">
      <alignment horizontal="left" vertical="center" wrapText="1"/>
    </xf>
    <xf numFmtId="0" fontId="42" fillId="25" borderId="0" xfId="55" quotePrefix="1" applyFont="1" applyFill="1" applyAlignment="1">
      <alignment vertical="center"/>
    </xf>
    <xf numFmtId="0" fontId="42" fillId="25" borderId="0" xfId="55" applyFont="1" applyFill="1" applyAlignment="1">
      <alignment vertical="center"/>
    </xf>
    <xf numFmtId="0" fontId="43" fillId="25" borderId="2" xfId="55" applyFont="1" applyFill="1" applyBorder="1" applyAlignment="1">
      <alignment horizontal="center" vertical="center" wrapText="1"/>
    </xf>
    <xf numFmtId="0" fontId="44" fillId="0" borderId="0" xfId="55" applyFont="1" applyAlignment="1">
      <alignment vertical="center"/>
    </xf>
    <xf numFmtId="0" fontId="42" fillId="25" borderId="21" xfId="55" applyFont="1" applyFill="1" applyBorder="1" applyAlignment="1">
      <alignment horizontal="center" vertical="center" wrapText="1"/>
    </xf>
    <xf numFmtId="0" fontId="43" fillId="25" borderId="16" xfId="55" applyFont="1" applyFill="1" applyBorder="1" applyAlignment="1">
      <alignment vertical="center" wrapText="1"/>
    </xf>
    <xf numFmtId="164" fontId="43" fillId="25" borderId="16" xfId="29" applyNumberFormat="1" applyFont="1" applyFill="1" applyBorder="1" applyAlignment="1">
      <alignment horizontal="center" vertical="center" wrapText="1"/>
    </xf>
    <xf numFmtId="0" fontId="42" fillId="25" borderId="16" xfId="55" applyFont="1" applyFill="1" applyBorder="1" applyAlignment="1">
      <alignment horizontal="left" vertical="center" wrapText="1"/>
    </xf>
    <xf numFmtId="164" fontId="42" fillId="25" borderId="16" xfId="29" applyNumberFormat="1" applyFont="1" applyFill="1" applyBorder="1" applyAlignment="1">
      <alignment horizontal="center" vertical="center" wrapText="1"/>
    </xf>
    <xf numFmtId="0" fontId="45" fillId="25" borderId="16" xfId="55" quotePrefix="1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30" fillId="0" borderId="0" xfId="52" applyFont="1" applyBorder="1" applyAlignment="1">
      <alignment horizontal="center"/>
    </xf>
    <xf numFmtId="0" fontId="46" fillId="0" borderId="0" xfId="55" applyFont="1" applyAlignment="1">
      <alignment vertical="center"/>
    </xf>
    <xf numFmtId="0" fontId="44" fillId="0" borderId="0" xfId="55" applyFont="1" applyBorder="1" applyAlignment="1">
      <alignment vertical="center"/>
    </xf>
    <xf numFmtId="0" fontId="45" fillId="25" borderId="16" xfId="55" quotePrefix="1" applyFont="1" applyFill="1" applyBorder="1" applyAlignment="1">
      <alignment vertical="center" wrapText="1"/>
    </xf>
    <xf numFmtId="164" fontId="45" fillId="25" borderId="16" xfId="29" applyNumberFormat="1" applyFont="1" applyFill="1" applyBorder="1" applyAlignment="1">
      <alignment vertical="center" wrapText="1"/>
    </xf>
    <xf numFmtId="0" fontId="43" fillId="25" borderId="0" xfId="55" applyFont="1" applyFill="1" applyAlignment="1">
      <alignment horizontal="center" vertical="center" wrapText="1"/>
    </xf>
    <xf numFmtId="0" fontId="42" fillId="25" borderId="0" xfId="55" applyFont="1" applyFill="1" applyAlignment="1">
      <alignment horizontal="center" vertical="center" wrapText="1"/>
    </xf>
    <xf numFmtId="0" fontId="30" fillId="0" borderId="0" xfId="55" applyFont="1" applyAlignment="1">
      <alignment vertical="center"/>
    </xf>
    <xf numFmtId="0" fontId="48" fillId="25" borderId="0" xfId="55" applyFont="1" applyFill="1" applyAlignment="1">
      <alignment horizontal="center" wrapText="1"/>
    </xf>
    <xf numFmtId="0" fontId="49" fillId="25" borderId="0" xfId="55" applyFont="1" applyFill="1" applyAlignment="1">
      <alignment horizontal="center" wrapText="1"/>
    </xf>
    <xf numFmtId="0" fontId="41" fillId="25" borderId="0" xfId="55" applyFont="1" applyFill="1" applyAlignment="1">
      <alignment vertical="center"/>
    </xf>
    <xf numFmtId="0" fontId="30" fillId="0" borderId="0" xfId="53" applyFont="1" applyBorder="1"/>
    <xf numFmtId="164" fontId="30" fillId="0" borderId="0" xfId="0" applyNumberFormat="1" applyFont="1" applyBorder="1" applyAlignment="1">
      <alignment horizontal="center" vertical="center"/>
    </xf>
    <xf numFmtId="0" fontId="40" fillId="26" borderId="2" xfId="55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2" applyFont="1" applyBorder="1" applyAlignment="1">
      <alignment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2" applyNumberFormat="1" applyFont="1" applyBorder="1" applyAlignment="1">
      <alignment horizontal="left" vertical="center"/>
    </xf>
    <xf numFmtId="49" fontId="30" fillId="0" borderId="0" xfId="52" applyNumberFormat="1" applyFont="1" applyBorder="1" applyAlignment="1">
      <alignment horizontal="center" vertical="center"/>
    </xf>
    <xf numFmtId="0" fontId="30" fillId="0" borderId="0" xfId="52" quotePrefix="1" applyFont="1" applyBorder="1" applyAlignment="1">
      <alignment vertical="center"/>
    </xf>
    <xf numFmtId="164" fontId="30" fillId="0" borderId="0" xfId="54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2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64" fontId="30" fillId="0" borderId="0" xfId="29" applyNumberFormat="1" applyFont="1" applyBorder="1"/>
    <xf numFmtId="0" fontId="30" fillId="0" borderId="0" xfId="52" quotePrefix="1" applyFont="1" applyBorder="1" applyAlignment="1">
      <alignment horizontal="left" vertical="center"/>
    </xf>
    <xf numFmtId="164" fontId="30" fillId="0" borderId="0" xfId="52" applyNumberFormat="1" applyFont="1" applyBorder="1" applyAlignment="1">
      <alignment horizontal="center" vertical="center"/>
    </xf>
    <xf numFmtId="0" fontId="38" fillId="0" borderId="0" xfId="52" applyFont="1" applyBorder="1" applyAlignment="1">
      <alignment horizontal="center" vertical="center"/>
    </xf>
    <xf numFmtId="0" fontId="38" fillId="0" borderId="0" xfId="52" applyFont="1" applyBorder="1" applyAlignment="1">
      <alignment vertical="center"/>
    </xf>
    <xf numFmtId="0" fontId="35" fillId="0" borderId="0" xfId="55" applyFont="1" applyBorder="1" applyAlignment="1">
      <alignment vertical="center"/>
    </xf>
    <xf numFmtId="0" fontId="37" fillId="0" borderId="0" xfId="52" applyFont="1" applyBorder="1" applyAlignment="1">
      <alignment horizontal="center" vertical="center"/>
    </xf>
    <xf numFmtId="0" fontId="40" fillId="0" borderId="0" xfId="55" applyFont="1" applyBorder="1" applyAlignment="1">
      <alignment vertical="center"/>
    </xf>
    <xf numFmtId="164" fontId="30" fillId="0" borderId="0" xfId="55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2" applyNumberFormat="1" applyFont="1" applyBorder="1" applyAlignment="1">
      <alignment horizontal="center"/>
    </xf>
    <xf numFmtId="0" fontId="46" fillId="0" borderId="0" xfId="55" applyFont="1" applyBorder="1" applyAlignment="1">
      <alignment vertical="center"/>
    </xf>
    <xf numFmtId="14" fontId="30" fillId="0" borderId="0" xfId="52" applyNumberFormat="1" applyFont="1" applyBorder="1" applyAlignment="1">
      <alignment horizontal="center"/>
    </xf>
    <xf numFmtId="14" fontId="30" fillId="0" borderId="0" xfId="52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5" applyFont="1" applyBorder="1"/>
    <xf numFmtId="14" fontId="30" fillId="0" borderId="0" xfId="52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5" applyNumberFormat="1" applyFont="1" applyFill="1" applyBorder="1" applyAlignment="1">
      <alignment horizontal="center" vertical="center" wrapText="1"/>
    </xf>
    <xf numFmtId="3" fontId="47" fillId="0" borderId="0" xfId="55" applyNumberFormat="1" applyFont="1" applyBorder="1" applyAlignment="1">
      <alignment horizontal="center"/>
    </xf>
    <xf numFmtId="49" fontId="30" fillId="0" borderId="0" xfId="52" applyNumberFormat="1" applyFont="1" applyAlignment="1">
      <alignment vertical="center"/>
    </xf>
    <xf numFmtId="49" fontId="30" fillId="0" borderId="0" xfId="52" applyNumberFormat="1" applyFont="1" applyBorder="1"/>
    <xf numFmtId="49" fontId="30" fillId="0" borderId="0" xfId="53" applyNumberFormat="1" applyFont="1" applyBorder="1"/>
    <xf numFmtId="49" fontId="30" fillId="0" borderId="0" xfId="52" applyNumberFormat="1" applyFont="1" applyBorder="1" applyAlignment="1">
      <alignment vertical="center"/>
    </xf>
    <xf numFmtId="0" fontId="30" fillId="0" borderId="0" xfId="52" applyNumberFormat="1" applyFont="1" applyAlignment="1">
      <alignment vertical="center"/>
    </xf>
    <xf numFmtId="0" fontId="30" fillId="0" borderId="0" xfId="52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5" applyNumberFormat="1" applyFont="1" applyBorder="1" applyAlignment="1">
      <alignment horizontal="center" vertical="center" wrapText="1"/>
    </xf>
    <xf numFmtId="0" fontId="30" fillId="0" borderId="0" xfId="52" applyFont="1" applyBorder="1" applyAlignment="1">
      <alignment horizontal="left"/>
    </xf>
    <xf numFmtId="0" fontId="30" fillId="0" borderId="0" xfId="53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164" fontId="30" fillId="0" borderId="0" xfId="52" applyNumberFormat="1" applyFont="1" applyBorder="1" applyAlignment="1">
      <alignment horizontal="left"/>
    </xf>
    <xf numFmtId="49" fontId="38" fillId="0" borderId="0" xfId="0" applyNumberFormat="1" applyFont="1" applyBorder="1" applyAlignment="1">
      <alignment horizontal="left"/>
    </xf>
    <xf numFmtId="164" fontId="30" fillId="0" borderId="0" xfId="52" applyNumberFormat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14" fontId="30" fillId="0" borderId="16" xfId="52" applyNumberFormat="1" applyFont="1" applyBorder="1" applyAlignment="1">
      <alignment horizontal="left" vertical="center"/>
    </xf>
    <xf numFmtId="0" fontId="30" fillId="0" borderId="0" xfId="74" applyFont="1" applyBorder="1" applyAlignment="1">
      <alignment vertical="center"/>
    </xf>
    <xf numFmtId="0" fontId="30" fillId="0" borderId="18" xfId="52" applyFont="1" applyBorder="1" applyAlignment="1">
      <alignment vertical="center"/>
    </xf>
    <xf numFmtId="164" fontId="30" fillId="0" borderId="18" xfId="29" applyNumberFormat="1" applyFont="1" applyBorder="1" applyAlignment="1">
      <alignment horizontal="center" vertical="center"/>
    </xf>
    <xf numFmtId="0" fontId="30" fillId="0" borderId="0" xfId="52" applyFont="1" applyBorder="1" applyAlignment="1">
      <alignment horizontal="center" vertical="center"/>
    </xf>
    <xf numFmtId="0" fontId="30" fillId="0" borderId="22" xfId="52" applyFont="1" applyBorder="1" applyAlignment="1">
      <alignment horizontal="center" vertical="center" wrapText="1"/>
    </xf>
    <xf numFmtId="0" fontId="30" fillId="0" borderId="0" xfId="52" applyFont="1" applyAlignment="1">
      <alignment horizontal="center" vertical="center"/>
    </xf>
    <xf numFmtId="164" fontId="30" fillId="0" borderId="16" xfId="0" applyNumberFormat="1" applyFont="1" applyBorder="1" applyAlignment="1">
      <alignment vertical="center" wrapText="1"/>
    </xf>
    <xf numFmtId="49" fontId="1" fillId="0" borderId="0" xfId="0" applyNumberFormat="1" applyFont="1" applyBorder="1"/>
    <xf numFmtId="0" fontId="52" fillId="0" borderId="0" xfId="55" applyFont="1" applyAlignment="1">
      <alignment vertical="center"/>
    </xf>
    <xf numFmtId="3" fontId="47" fillId="0" borderId="0" xfId="46" applyFont="1" applyBorder="1"/>
    <xf numFmtId="0" fontId="30" fillId="0" borderId="0" xfId="55" applyFont="1" applyBorder="1" applyAlignment="1">
      <alignment vertical="center"/>
    </xf>
    <xf numFmtId="0" fontId="42" fillId="25" borderId="0" xfId="55" applyFont="1" applyFill="1" applyBorder="1" applyAlignment="1">
      <alignment horizontal="left" vertical="center" wrapText="1"/>
    </xf>
    <xf numFmtId="164" fontId="42" fillId="25" borderId="0" xfId="29" applyNumberFormat="1" applyFont="1" applyFill="1" applyBorder="1" applyAlignment="1">
      <alignment horizontal="center" vertical="center" wrapText="1"/>
    </xf>
    <xf numFmtId="0" fontId="52" fillId="0" borderId="0" xfId="55" applyFont="1" applyAlignment="1">
      <alignment horizontal="center" vertical="center"/>
    </xf>
    <xf numFmtId="14" fontId="53" fillId="0" borderId="16" xfId="75" applyNumberFormat="1" applyFont="1" applyFill="1" applyBorder="1" applyAlignment="1">
      <alignment horizontal="center" vertical="center"/>
    </xf>
    <xf numFmtId="164" fontId="53" fillId="0" borderId="16" xfId="75" applyNumberFormat="1" applyFont="1" applyFill="1" applyBorder="1" applyAlignment="1">
      <alignment horizontal="left" vertical="center"/>
    </xf>
    <xf numFmtId="164" fontId="53" fillId="0" borderId="16" xfId="76" applyNumberFormat="1" applyFont="1" applyFill="1" applyBorder="1" applyAlignment="1">
      <alignment vertical="center"/>
    </xf>
    <xf numFmtId="14" fontId="38" fillId="0" borderId="0" xfId="52" applyNumberFormat="1" applyFont="1" applyBorder="1" applyAlignment="1">
      <alignment horizontal="center" vertical="center"/>
    </xf>
    <xf numFmtId="14" fontId="54" fillId="0" borderId="16" xfId="0" applyNumberFormat="1" applyFont="1" applyBorder="1" applyAlignment="1">
      <alignment horizontal="center" vertical="center" wrapText="1"/>
    </xf>
    <xf numFmtId="164" fontId="54" fillId="0" borderId="16" xfId="0" applyNumberFormat="1" applyFont="1" applyBorder="1" applyAlignment="1">
      <alignment horizontal="center" vertical="center"/>
    </xf>
    <xf numFmtId="14" fontId="54" fillId="0" borderId="16" xfId="52" applyNumberFormat="1" applyFont="1" applyBorder="1" applyAlignment="1">
      <alignment horizontal="center" vertical="center"/>
    </xf>
    <xf numFmtId="0" fontId="54" fillId="0" borderId="16" xfId="52" applyFont="1" applyBorder="1" applyAlignment="1">
      <alignment vertical="center"/>
    </xf>
    <xf numFmtId="0" fontId="54" fillId="0" borderId="16" xfId="52" quotePrefix="1" applyFont="1" applyBorder="1" applyAlignment="1">
      <alignment horizontal="center" vertical="center"/>
    </xf>
    <xf numFmtId="164" fontId="54" fillId="0" borderId="16" xfId="0" applyNumberFormat="1" applyFont="1" applyBorder="1" applyAlignment="1">
      <alignment horizontal="left" vertical="center" wrapText="1"/>
    </xf>
    <xf numFmtId="164" fontId="54" fillId="0" borderId="16" xfId="29" applyNumberFormat="1" applyFont="1" applyBorder="1" applyAlignment="1">
      <alignment vertical="center"/>
    </xf>
    <xf numFmtId="164" fontId="54" fillId="0" borderId="16" xfId="29" applyNumberFormat="1" applyFont="1" applyBorder="1" applyAlignment="1">
      <alignment horizontal="center" vertical="center"/>
    </xf>
    <xf numFmtId="164" fontId="54" fillId="0" borderId="0" xfId="52" applyNumberFormat="1" applyFont="1" applyAlignment="1">
      <alignment vertical="center"/>
    </xf>
    <xf numFmtId="0" fontId="54" fillId="0" borderId="0" xfId="53" applyFont="1" applyBorder="1" applyAlignment="1">
      <alignment horizontal="left"/>
    </xf>
    <xf numFmtId="0" fontId="54" fillId="0" borderId="0" xfId="52" applyFont="1"/>
    <xf numFmtId="14" fontId="54" fillId="0" borderId="16" xfId="0" applyNumberFormat="1" applyFont="1" applyBorder="1" applyAlignment="1">
      <alignment horizontal="center" vertical="center"/>
    </xf>
    <xf numFmtId="164" fontId="54" fillId="0" borderId="18" xfId="29" applyNumberFormat="1" applyFont="1" applyBorder="1" applyAlignment="1">
      <alignment vertical="center"/>
    </xf>
    <xf numFmtId="0" fontId="54" fillId="0" borderId="0" xfId="52" applyFont="1" applyBorder="1" applyAlignment="1">
      <alignment horizontal="left"/>
    </xf>
    <xf numFmtId="14" fontId="54" fillId="0" borderId="0" xfId="52" applyNumberFormat="1" applyFont="1" applyBorder="1" applyAlignment="1">
      <alignment horizontal="left" vertical="center"/>
    </xf>
    <xf numFmtId="49" fontId="53" fillId="0" borderId="0" xfId="0" applyNumberFormat="1" applyFont="1" applyBorder="1" applyAlignment="1">
      <alignment horizontal="left"/>
    </xf>
    <xf numFmtId="164" fontId="54" fillId="0" borderId="0" xfId="0" applyNumberFormat="1" applyFont="1" applyBorder="1" applyAlignment="1">
      <alignment horizontal="center" vertical="center"/>
    </xf>
    <xf numFmtId="14" fontId="54" fillId="0" borderId="0" xfId="0" applyNumberFormat="1" applyFont="1" applyBorder="1" applyAlignment="1">
      <alignment horizontal="center" vertical="center"/>
    </xf>
    <xf numFmtId="14" fontId="54" fillId="0" borderId="0" xfId="52" applyNumberFormat="1" applyFont="1" applyBorder="1" applyAlignment="1">
      <alignment horizontal="center" vertical="center"/>
    </xf>
    <xf numFmtId="0" fontId="54" fillId="0" borderId="0" xfId="52" applyFont="1" applyBorder="1" applyAlignment="1">
      <alignment vertical="center"/>
    </xf>
    <xf numFmtId="0" fontId="54" fillId="0" borderId="0" xfId="52" quotePrefix="1" applyFont="1" applyBorder="1" applyAlignment="1">
      <alignment horizontal="center"/>
    </xf>
    <xf numFmtId="164" fontId="54" fillId="0" borderId="0" xfId="0" applyNumberFormat="1" applyFont="1" applyBorder="1" applyAlignment="1">
      <alignment horizontal="left" vertical="center" wrapText="1"/>
    </xf>
    <xf numFmtId="164" fontId="54" fillId="0" borderId="0" xfId="29" applyNumberFormat="1" applyFont="1" applyBorder="1" applyAlignment="1">
      <alignment vertical="center"/>
    </xf>
    <xf numFmtId="14" fontId="38" fillId="0" borderId="16" xfId="77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30" fillId="0" borderId="20" xfId="29" applyNumberFormat="1" applyFont="1" applyBorder="1" applyAlignment="1">
      <alignment horizontal="left" vertical="center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0" fillId="0" borderId="22" xfId="52" applyFont="1" applyBorder="1" applyAlignment="1">
      <alignment horizontal="center" vertical="center" wrapText="1"/>
    </xf>
    <xf numFmtId="0" fontId="33" fillId="0" borderId="25" xfId="52" applyFont="1" applyBorder="1" applyAlignment="1">
      <alignment horizontal="center" vertical="center" wrapText="1"/>
    </xf>
    <xf numFmtId="0" fontId="32" fillId="0" borderId="0" xfId="52" applyFont="1" applyAlignment="1">
      <alignment horizontal="center" vertical="center"/>
    </xf>
    <xf numFmtId="0" fontId="30" fillId="0" borderId="0" xfId="52" quotePrefix="1" applyFont="1" applyAlignment="1">
      <alignment horizontal="center" vertical="center"/>
    </xf>
    <xf numFmtId="0" fontId="30" fillId="0" borderId="0" xfId="52" applyFont="1" applyAlignment="1">
      <alignment horizontal="center" vertical="center"/>
    </xf>
    <xf numFmtId="0" fontId="30" fillId="0" borderId="26" xfId="52" applyFont="1" applyBorder="1" applyAlignment="1">
      <alignment horizontal="center" vertical="center"/>
    </xf>
    <xf numFmtId="0" fontId="30" fillId="0" borderId="21" xfId="52" applyFont="1" applyBorder="1" applyAlignment="1">
      <alignment horizontal="center" vertical="center" wrapText="1" shrinkToFit="1"/>
    </xf>
    <xf numFmtId="0" fontId="30" fillId="0" borderId="23" xfId="52" applyFont="1" applyBorder="1" applyAlignment="1">
      <alignment horizontal="center" vertical="center" wrapText="1" shrinkToFit="1"/>
    </xf>
    <xf numFmtId="0" fontId="30" fillId="0" borderId="2" xfId="52" applyFont="1" applyBorder="1" applyAlignment="1">
      <alignment horizontal="center" vertical="center" wrapText="1"/>
    </xf>
    <xf numFmtId="0" fontId="33" fillId="0" borderId="24" xfId="52" applyFont="1" applyBorder="1" applyAlignment="1">
      <alignment horizontal="center" vertical="center" wrapTex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3" xfId="29" applyNumberFormat="1" applyFont="1" applyBorder="1" applyAlignment="1">
      <alignment horizontal="center" vertical="center" wrapText="1" shrinkToFit="1"/>
    </xf>
    <xf numFmtId="0" fontId="52" fillId="0" borderId="0" xfId="52" applyFont="1" applyAlignment="1">
      <alignment horizontal="center" vertical="center"/>
    </xf>
    <xf numFmtId="0" fontId="30" fillId="0" borderId="0" xfId="52" applyFont="1" applyBorder="1" applyAlignment="1">
      <alignment horizontal="center" vertical="center"/>
    </xf>
    <xf numFmtId="49" fontId="30" fillId="0" borderId="21" xfId="52" applyNumberFormat="1" applyFont="1" applyBorder="1" applyAlignment="1">
      <alignment horizontal="center" vertical="center" wrapText="1" shrinkToFit="1"/>
    </xf>
    <xf numFmtId="49" fontId="30" fillId="0" borderId="23" xfId="52" applyNumberFormat="1" applyFont="1" applyBorder="1" applyAlignment="1">
      <alignment horizontal="center" vertical="center" wrapText="1" shrinkToFit="1"/>
    </xf>
    <xf numFmtId="0" fontId="30" fillId="0" borderId="26" xfId="52" applyFont="1" applyBorder="1" applyAlignment="1">
      <alignment horizontal="right" vertical="center"/>
    </xf>
    <xf numFmtId="0" fontId="39" fillId="25" borderId="0" xfId="55" applyFont="1" applyFill="1" applyAlignment="1">
      <alignment horizontal="center" vertical="center"/>
    </xf>
    <xf numFmtId="0" fontId="41" fillId="25" borderId="0" xfId="55" applyFont="1" applyFill="1" applyAlignment="1">
      <alignment horizontal="center" vertical="center" wrapText="1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6"/>
    <cellStyle name="Normal_Ban ke 2014" xfId="74"/>
    <cellStyle name="Normal_Copy of Ke-toan-mo-phong-mauso_ke_toan_NKC_excel-2" xfId="52"/>
    <cellStyle name="Normal_Ke-toan-mo-phong-mauso_ke_toan_NKC_excel-1" xfId="53"/>
    <cellStyle name="Normal_ketoanthucte_NhatKySoCai" xfId="54"/>
    <cellStyle name="Normal_ketoanthucte_NhatKySoCai 2" xfId="75"/>
    <cellStyle name="Normal_ketoanthucte_NhatKySoCai 2 2" xfId="77"/>
    <cellStyle name="Normal_QTTU-14" xfId="55"/>
    <cellStyle name="Note" xfId="56" builtinId="10" customBuiltin="1"/>
    <cellStyle name="Output" xfId="57" builtinId="21" customBuiltin="1"/>
    <cellStyle name="TD1" xfId="58"/>
    <cellStyle name="Title" xfId="59" builtinId="15" customBuiltin="1"/>
    <cellStyle name="Total" xfId="60" builtinId="25" customBuiltin="1"/>
    <cellStyle name="Tua de so" xfId="61"/>
    <cellStyle name="Warning Text" xfId="62" builtinId="11" customBuiltin="1"/>
    <cellStyle name="똿뗦먛귟 [0.00]_PRODUCT DETAIL Q1" xfId="63"/>
    <cellStyle name="똿뗦먛귟_PRODUCT DETAIL Q1" xfId="64"/>
    <cellStyle name="믅됞 [0.00]_PRODUCT DETAIL Q1" xfId="65"/>
    <cellStyle name="믅됞_PRODUCT DETAIL Q1" xfId="66"/>
    <cellStyle name="백분율_HOBONG" xfId="67"/>
    <cellStyle name="뷭?_BOOKSHIP" xfId="68"/>
    <cellStyle name="콤마 [0]_1202" xfId="69"/>
    <cellStyle name="콤마_1202" xfId="70"/>
    <cellStyle name="통화 [0]_1202" xfId="71"/>
    <cellStyle name="통화_1202" xfId="72"/>
    <cellStyle name="표준_(정보부문)월별인원계획" xfId="73"/>
  </cellStyles>
  <dxfs count="2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1:S98"/>
  <sheetViews>
    <sheetView topLeftCell="A11" zoomScale="90" workbookViewId="0">
      <pane ySplit="5" topLeftCell="A64" activePane="bottomLeft" state="frozen"/>
      <selection activeCell="A11" sqref="A11"/>
      <selection pane="bottomLeft" activeCell="A67" sqref="A67:XFD67"/>
    </sheetView>
  </sheetViews>
  <sheetFormatPr defaultRowHeight="12.75"/>
  <cols>
    <col min="1" max="1" width="8.7109375" customWidth="1"/>
    <col min="2" max="2" width="7" customWidth="1"/>
    <col min="3" max="3" width="8.85546875" customWidth="1"/>
    <col min="4" max="4" width="23.5703125" customWidth="1"/>
    <col min="5" max="5" width="7.140625" customWidth="1"/>
    <col min="6" max="7" width="15" customWidth="1"/>
    <col min="8" max="8" width="15.28515625" customWidth="1"/>
    <col min="9" max="9" width="10.7109375" customWidth="1"/>
    <col min="10" max="10" width="4.85546875" customWidth="1"/>
    <col min="11" max="11" width="23" customWidth="1"/>
    <col min="12" max="12" width="9.140625" hidden="1" customWidth="1"/>
    <col min="13" max="13" width="7" hidden="1" customWidth="1"/>
    <col min="14" max="14" width="26.5703125" hidden="1" customWidth="1"/>
    <col min="15" max="15" width="7.140625" hidden="1" customWidth="1"/>
    <col min="16" max="17" width="15.28515625" hidden="1" customWidth="1"/>
    <col min="18" max="18" width="9.140625" style="181" hidden="1" customWidth="1"/>
    <col min="19" max="19" width="9.140625" hidden="1" customWidth="1"/>
    <col min="20" max="21" width="9.140625" customWidth="1"/>
  </cols>
  <sheetData>
    <row r="1" spans="1:18" ht="15">
      <c r="A1" s="144"/>
      <c r="B1" s="24"/>
      <c r="C1" s="144"/>
      <c r="D1" s="25"/>
      <c r="E1" s="144"/>
      <c r="F1" s="144"/>
      <c r="G1" s="41"/>
      <c r="H1" s="144"/>
      <c r="I1" s="144"/>
      <c r="J1" s="25"/>
      <c r="K1" s="121"/>
      <c r="L1" s="144"/>
      <c r="M1" s="24"/>
      <c r="N1" s="25"/>
      <c r="O1" s="144"/>
      <c r="P1" s="144"/>
      <c r="Q1" s="41"/>
    </row>
    <row r="2" spans="1:18" ht="15.75" customHeight="1">
      <c r="A2" s="15" t="s">
        <v>0</v>
      </c>
      <c r="B2" s="24"/>
      <c r="C2" s="144"/>
      <c r="D2" s="25"/>
      <c r="E2" s="144"/>
      <c r="F2" s="144"/>
      <c r="G2" s="183" t="s">
        <v>74</v>
      </c>
      <c r="H2" s="183"/>
      <c r="I2" s="183"/>
      <c r="J2" s="25"/>
      <c r="K2" s="121"/>
      <c r="L2" s="15" t="s">
        <v>0</v>
      </c>
      <c r="M2" s="24"/>
      <c r="N2" s="25"/>
      <c r="O2" s="144"/>
      <c r="P2" s="144"/>
      <c r="Q2" s="25"/>
    </row>
    <row r="3" spans="1:18" ht="15.75" customHeight="1">
      <c r="A3" s="15" t="s">
        <v>1</v>
      </c>
      <c r="B3" s="24"/>
      <c r="C3" s="144"/>
      <c r="D3" s="25"/>
      <c r="E3" s="144"/>
      <c r="F3" s="144"/>
      <c r="G3" s="184" t="s">
        <v>75</v>
      </c>
      <c r="H3" s="184"/>
      <c r="I3" s="184"/>
      <c r="J3" s="25"/>
      <c r="K3" s="121"/>
      <c r="L3" s="15" t="s">
        <v>1</v>
      </c>
      <c r="M3" s="24"/>
      <c r="N3" s="25"/>
      <c r="O3" s="144"/>
      <c r="P3" s="144"/>
      <c r="Q3" s="25"/>
    </row>
    <row r="4" spans="1:18" ht="15">
      <c r="A4" s="144"/>
      <c r="B4" s="24"/>
      <c r="C4" s="144"/>
      <c r="D4" s="25"/>
      <c r="E4" s="144"/>
      <c r="F4" s="3"/>
      <c r="G4" s="184"/>
      <c r="H4" s="184"/>
      <c r="I4" s="184"/>
      <c r="J4" s="25"/>
      <c r="K4" s="121"/>
      <c r="L4" s="144"/>
      <c r="M4" s="24"/>
      <c r="N4" s="25"/>
      <c r="O4" s="144"/>
      <c r="P4" s="3"/>
      <c r="Q4" s="25"/>
    </row>
    <row r="5" spans="1:18" ht="23.25" customHeight="1">
      <c r="A5" s="187" t="s">
        <v>2</v>
      </c>
      <c r="B5" s="187"/>
      <c r="C5" s="187"/>
      <c r="D5" s="187"/>
      <c r="E5" s="187"/>
      <c r="F5" s="187"/>
      <c r="G5" s="187"/>
      <c r="H5" s="187"/>
      <c r="I5" s="187"/>
      <c r="J5" s="25"/>
      <c r="K5" s="121"/>
      <c r="L5" s="25"/>
      <c r="M5" s="25"/>
      <c r="N5" s="25"/>
      <c r="O5" s="25"/>
      <c r="P5" s="25"/>
      <c r="Q5" s="25"/>
    </row>
    <row r="6" spans="1:18" ht="15">
      <c r="A6" s="189" t="s">
        <v>3</v>
      </c>
      <c r="B6" s="189"/>
      <c r="C6" s="189"/>
      <c r="D6" s="189"/>
      <c r="E6" s="189"/>
      <c r="F6" s="189"/>
      <c r="G6" s="189"/>
      <c r="H6" s="189"/>
      <c r="I6" s="189"/>
      <c r="J6" s="25"/>
      <c r="K6" s="121"/>
      <c r="L6" s="25"/>
      <c r="M6" s="25"/>
      <c r="N6" s="25"/>
      <c r="O6" s="25"/>
      <c r="P6" s="25"/>
      <c r="Q6" s="25"/>
    </row>
    <row r="7" spans="1:18" ht="15">
      <c r="A7" s="188" t="s">
        <v>28</v>
      </c>
      <c r="B7" s="188"/>
      <c r="C7" s="188"/>
      <c r="D7" s="188"/>
      <c r="E7" s="188"/>
      <c r="F7" s="188"/>
      <c r="G7" s="188"/>
      <c r="H7" s="188"/>
      <c r="I7" s="188"/>
      <c r="J7" s="25"/>
      <c r="K7" s="121"/>
      <c r="L7" s="25"/>
      <c r="M7" s="25"/>
      <c r="N7" s="25"/>
      <c r="O7" s="25"/>
      <c r="P7" s="25"/>
      <c r="Q7" s="25"/>
    </row>
    <row r="8" spans="1:18" ht="15">
      <c r="A8" s="189" t="s">
        <v>37</v>
      </c>
      <c r="B8" s="189"/>
      <c r="C8" s="189"/>
      <c r="D8" s="189"/>
      <c r="E8" s="189"/>
      <c r="F8" s="189"/>
      <c r="G8" s="189"/>
      <c r="H8" s="189"/>
      <c r="I8" s="189"/>
      <c r="J8" s="25"/>
      <c r="K8" s="121"/>
      <c r="L8" s="25"/>
      <c r="M8" s="25"/>
      <c r="N8" s="25"/>
      <c r="O8" s="25"/>
      <c r="P8" s="25"/>
      <c r="Q8" s="25"/>
    </row>
    <row r="9" spans="1:18" ht="15">
      <c r="A9" s="189" t="s">
        <v>5</v>
      </c>
      <c r="B9" s="189"/>
      <c r="C9" s="189"/>
      <c r="D9" s="189"/>
      <c r="E9" s="189"/>
      <c r="F9" s="189"/>
      <c r="G9" s="189"/>
      <c r="H9" s="189"/>
      <c r="I9" s="189"/>
      <c r="J9" s="25"/>
      <c r="K9" s="121"/>
      <c r="L9" s="25"/>
      <c r="M9" s="25"/>
      <c r="N9" s="25"/>
      <c r="O9" s="25"/>
      <c r="P9" s="25"/>
      <c r="Q9" s="25"/>
    </row>
    <row r="10" spans="1:18" ht="15" customHeight="1">
      <c r="A10" s="190"/>
      <c r="B10" s="190"/>
      <c r="C10" s="190"/>
      <c r="D10" s="190"/>
      <c r="E10" s="190"/>
      <c r="F10" s="190"/>
      <c r="G10" s="190"/>
      <c r="H10" s="190"/>
      <c r="I10" s="190"/>
      <c r="J10" s="25"/>
      <c r="K10" s="121"/>
      <c r="L10" s="25"/>
      <c r="M10" s="25"/>
      <c r="N10" s="25"/>
      <c r="O10" s="25"/>
      <c r="P10" s="25"/>
      <c r="Q10" s="25"/>
    </row>
    <row r="11" spans="1:18" ht="15.75" customHeight="1">
      <c r="A11" s="193" t="s">
        <v>6</v>
      </c>
      <c r="B11" s="185" t="s">
        <v>7</v>
      </c>
      <c r="C11" s="194"/>
      <c r="D11" s="193" t="s">
        <v>8</v>
      </c>
      <c r="E11" s="193" t="s">
        <v>9</v>
      </c>
      <c r="F11" s="185" t="s">
        <v>10</v>
      </c>
      <c r="G11" s="194"/>
      <c r="H11" s="185" t="s">
        <v>11</v>
      </c>
      <c r="I11" s="186"/>
      <c r="J11" s="25"/>
      <c r="K11" s="121"/>
      <c r="L11" s="193" t="s">
        <v>6</v>
      </c>
      <c r="M11" s="143" t="s">
        <v>7</v>
      </c>
      <c r="N11" s="193" t="s">
        <v>8</v>
      </c>
      <c r="O11" s="193" t="s">
        <v>9</v>
      </c>
      <c r="P11" s="185" t="s">
        <v>10</v>
      </c>
      <c r="Q11" s="194"/>
    </row>
    <row r="12" spans="1:18" ht="15.75" customHeight="1">
      <c r="A12" s="193"/>
      <c r="B12" s="199" t="s">
        <v>12</v>
      </c>
      <c r="C12" s="191" t="s">
        <v>13</v>
      </c>
      <c r="D12" s="193"/>
      <c r="E12" s="193"/>
      <c r="F12" s="191" t="s">
        <v>14</v>
      </c>
      <c r="G12" s="195" t="s">
        <v>15</v>
      </c>
      <c r="H12" s="191" t="s">
        <v>14</v>
      </c>
      <c r="I12" s="191" t="s">
        <v>15</v>
      </c>
      <c r="J12" s="25"/>
      <c r="K12" s="121"/>
      <c r="L12" s="193"/>
      <c r="M12" s="199" t="s">
        <v>12</v>
      </c>
      <c r="N12" s="193"/>
      <c r="O12" s="193"/>
      <c r="P12" s="191" t="s">
        <v>14</v>
      </c>
      <c r="Q12" s="195" t="s">
        <v>15</v>
      </c>
    </row>
    <row r="13" spans="1:18" ht="18" customHeight="1">
      <c r="A13" s="193"/>
      <c r="B13" s="200"/>
      <c r="C13" s="192"/>
      <c r="D13" s="193"/>
      <c r="E13" s="193"/>
      <c r="F13" s="192"/>
      <c r="G13" s="196"/>
      <c r="H13" s="192"/>
      <c r="I13" s="192"/>
      <c r="J13" s="25"/>
      <c r="K13" s="121"/>
      <c r="L13" s="193"/>
      <c r="M13" s="200"/>
      <c r="N13" s="193"/>
      <c r="O13" s="193"/>
      <c r="P13" s="192"/>
      <c r="Q13" s="196"/>
    </row>
    <row r="14" spans="1:18" ht="12" customHeight="1">
      <c r="A14" s="26" t="s">
        <v>16</v>
      </c>
      <c r="B14" s="27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8">
        <v>2</v>
      </c>
      <c r="H14" s="26">
        <v>3</v>
      </c>
      <c r="I14" s="26">
        <v>4</v>
      </c>
      <c r="J14" s="144"/>
      <c r="K14" s="24"/>
      <c r="L14" s="26" t="s">
        <v>16</v>
      </c>
      <c r="M14" s="27" t="s">
        <v>17</v>
      </c>
      <c r="N14" s="26" t="s">
        <v>19</v>
      </c>
      <c r="O14" s="26" t="s">
        <v>20</v>
      </c>
      <c r="P14" s="26">
        <v>1</v>
      </c>
      <c r="Q14" s="28">
        <v>2</v>
      </c>
    </row>
    <row r="15" spans="1:18" ht="21" customHeight="1">
      <c r="A15" s="29"/>
      <c r="B15" s="30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J15" s="33"/>
      <c r="K15" s="121"/>
      <c r="L15" s="29"/>
      <c r="M15" s="30"/>
      <c r="N15" s="31"/>
      <c r="O15" s="32"/>
      <c r="P15" s="20"/>
      <c r="Q15" s="19"/>
    </row>
    <row r="16" spans="1:18" ht="21" customHeight="1">
      <c r="A16" s="88">
        <v>42744</v>
      </c>
      <c r="B16" s="87" t="s">
        <v>110</v>
      </c>
      <c r="C16" s="88">
        <v>42744</v>
      </c>
      <c r="D16" s="89" t="s">
        <v>38</v>
      </c>
      <c r="E16" s="34" t="s">
        <v>39</v>
      </c>
      <c r="F16" s="90">
        <v>1000000000</v>
      </c>
      <c r="G16" s="91"/>
      <c r="H16" s="86">
        <f>MAX(H15+F16-I15-G16,0)</f>
        <v>1000000000</v>
      </c>
      <c r="I16" s="86">
        <f>MAX(I15+G16-H15-F16,0)</f>
        <v>0</v>
      </c>
      <c r="J16" s="33">
        <v>2</v>
      </c>
      <c r="K16" s="121"/>
      <c r="L16" s="55">
        <f ca="1">IF(ROWS($1:1)&gt;COUNT(Dong),"",OFFSET('141-BH'!A$1,SMALL(Dong,ROWS($1:1)),))</f>
        <v>43070</v>
      </c>
      <c r="M16" s="55" t="str">
        <f ca="1">IF(ROWS($1:1)&gt;COUNT(Dong),"",OFFSET('141-BH'!B$1,SMALL(Dong,ROWS($1:1)),))</f>
        <v>C01</v>
      </c>
      <c r="N16" s="92" t="str">
        <f ca="1">IF(ROWS($1:1)&gt;COUNT(Dong),"",OFFSET('141-BH'!D$1,SMALL(Dong,ROWS($1:1)),))</f>
        <v>Tạm ứng mua NL</v>
      </c>
      <c r="O16" s="55" t="str">
        <f ca="1">IF(ROWS($1:1)&gt;COUNT(Dong),"",OFFSET('141-BH'!E$1,SMALL(Dong,ROWS($1:1)),))</f>
        <v>111</v>
      </c>
      <c r="P16" s="86">
        <f ca="1">IF(ROWS($1:1)&gt;COUNT(Dong),"",OFFSET('141-BH'!F$1,SMALL(Dong,ROWS($1:1)),))</f>
        <v>3100000000</v>
      </c>
      <c r="Q16" s="86">
        <f ca="1">IF(ROWS($1:1)&gt;COUNT(Dong),"",OFFSET('141-BH'!G$1,SMALL(Dong,ROWS($1:1)),))</f>
        <v>0</v>
      </c>
      <c r="R16" s="182" t="str">
        <f ca="1">IF(ROWS($1:1)&gt;COUNT(Dong),"",IF(OFFSET('141-BH'!K$1,SMALL(Dong,ROWS($1:1)),)="","",OFFSET('141-BH'!K$1,SMALL(Dong,ROWS($1:1)),)))</f>
        <v/>
      </c>
    </row>
    <row r="17" spans="1:18" ht="21" customHeight="1">
      <c r="A17" s="11">
        <v>42749</v>
      </c>
      <c r="B17" s="21" t="s">
        <v>47</v>
      </c>
      <c r="C17" s="14">
        <v>42749</v>
      </c>
      <c r="D17" s="16" t="s">
        <v>38</v>
      </c>
      <c r="E17" s="34" t="s">
        <v>39</v>
      </c>
      <c r="F17" s="9">
        <v>1000000000</v>
      </c>
      <c r="G17" s="18"/>
      <c r="H17" s="5">
        <f>MAX(H16+F17-I16-G17,0)</f>
        <v>2000000000</v>
      </c>
      <c r="I17" s="5">
        <f>MAX(I16+G17-H16-F17,0)</f>
        <v>0</v>
      </c>
      <c r="J17" s="33">
        <v>2</v>
      </c>
      <c r="K17" s="121"/>
      <c r="L17" s="55">
        <f ca="1">IF(ROWS($1:2)&gt;COUNT(Dong),"",OFFSET('141-BH'!A$1,SMALL(Dong,ROWS($1:2)),))</f>
        <v>43100</v>
      </c>
      <c r="M17" s="55" t="str">
        <f ca="1">IF(ROWS($1:2)&gt;COUNT(Dong),"",OFFSET('141-BH'!B$1,SMALL(Dong,ROWS($1:2)),))</f>
        <v>TU21</v>
      </c>
      <c r="N17" s="92" t="str">
        <f ca="1">IF(ROWS($1:2)&gt;COUNT(Dong),"",OFFSET('141-BH'!D$1,SMALL(Dong,ROWS($1:2)),))</f>
        <v>Nguyễn Thanh Hoàng</v>
      </c>
      <c r="O17" s="55" t="str">
        <f ca="1">IF(ROWS($1:2)&gt;COUNT(Dong),"",OFFSET('141-BH'!E$1,SMALL(Dong,ROWS($1:2)),))</f>
        <v>331</v>
      </c>
      <c r="P17" s="86">
        <f ca="1">IF(ROWS($1:2)&gt;COUNT(Dong),"",OFFSET('141-BH'!F$1,SMALL(Dong,ROWS($1:2)),))</f>
        <v>0</v>
      </c>
      <c r="Q17" s="86">
        <f ca="1">IF(ROWS($1:2)&gt;COUNT(Dong),"",OFFSET('141-BH'!G$1,SMALL(Dong,ROWS($1:2)),))</f>
        <v>287130000</v>
      </c>
      <c r="R17" s="182" t="str">
        <f ca="1">IF(ROWS($1:2)&gt;COUNT(Dong),"",IF(OFFSET('141-BH'!K$1,SMALL(Dong,ROWS($1:2)),)="","",OFFSET('141-BH'!K$1,SMALL(Dong,ROWS($1:2)),)))</f>
        <v>N03</v>
      </c>
    </row>
    <row r="18" spans="1:18" ht="21" customHeight="1">
      <c r="A18" s="11">
        <v>42783</v>
      </c>
      <c r="B18" s="21" t="s">
        <v>48</v>
      </c>
      <c r="C18" s="14">
        <v>42783</v>
      </c>
      <c r="D18" s="16" t="s">
        <v>38</v>
      </c>
      <c r="E18" s="34" t="s">
        <v>39</v>
      </c>
      <c r="F18" s="9">
        <v>3000000000</v>
      </c>
      <c r="G18" s="18"/>
      <c r="H18" s="5">
        <f t="shared" ref="H18:H25" si="0">MAX(H17+F18-I17-G18,0)</f>
        <v>5000000000</v>
      </c>
      <c r="I18" s="5">
        <f t="shared" ref="I18:I25" si="1">MAX(I17+G18-H17-F18,0)</f>
        <v>0</v>
      </c>
      <c r="J18" s="33">
        <v>2</v>
      </c>
      <c r="K18" s="121"/>
      <c r="L18" s="55">
        <f ca="1">IF(ROWS($1:3)&gt;COUNT(Dong),"",OFFSET('141-BH'!A$1,SMALL(Dong,ROWS($1:3)),))</f>
        <v>43100</v>
      </c>
      <c r="M18" s="55" t="str">
        <f ca="1">IF(ROWS($1:3)&gt;COUNT(Dong),"",OFFSET('141-BH'!B$1,SMALL(Dong,ROWS($1:3)),))</f>
        <v>TU21</v>
      </c>
      <c r="N18" s="92" t="str">
        <f ca="1">IF(ROWS($1:3)&gt;COUNT(Dong),"",OFFSET('141-BH'!D$1,SMALL(Dong,ROWS($1:3)),))</f>
        <v>Phạm Thị Ngọc</v>
      </c>
      <c r="O18" s="55" t="str">
        <f ca="1">IF(ROWS($1:3)&gt;COUNT(Dong),"",OFFSET('141-BH'!E$1,SMALL(Dong,ROWS($1:3)),))</f>
        <v>331</v>
      </c>
      <c r="P18" s="86">
        <f ca="1">IF(ROWS($1:3)&gt;COUNT(Dong),"",OFFSET('141-BH'!F$1,SMALL(Dong,ROWS($1:3)),))</f>
        <v>0</v>
      </c>
      <c r="Q18" s="86">
        <f ca="1">IF(ROWS($1:3)&gt;COUNT(Dong),"",OFFSET('141-BH'!G$1,SMALL(Dong,ROWS($1:3)),))</f>
        <v>672176700</v>
      </c>
      <c r="R18" s="182" t="str">
        <f ca="1">IF(ROWS($1:3)&gt;COUNT(Dong),"",IF(OFFSET('141-BH'!K$1,SMALL(Dong,ROWS($1:3)),)="","",OFFSET('141-BH'!K$1,SMALL(Dong,ROWS($1:3)),)))</f>
        <v>N10 &amp; N36</v>
      </c>
    </row>
    <row r="19" spans="1:18" ht="21" customHeight="1">
      <c r="A19" s="11">
        <v>42784</v>
      </c>
      <c r="B19" s="21" t="s">
        <v>144</v>
      </c>
      <c r="C19" s="14">
        <v>42784</v>
      </c>
      <c r="D19" s="16" t="s">
        <v>38</v>
      </c>
      <c r="E19" s="34" t="s">
        <v>39</v>
      </c>
      <c r="F19" s="9">
        <v>3000000000</v>
      </c>
      <c r="G19" s="18"/>
      <c r="H19" s="5">
        <f t="shared" si="0"/>
        <v>8000000000</v>
      </c>
      <c r="I19" s="5">
        <f t="shared" si="1"/>
        <v>0</v>
      </c>
      <c r="J19" s="33">
        <v>2</v>
      </c>
      <c r="K19" s="121"/>
      <c r="L19" s="55">
        <f ca="1">IF(ROWS($1:4)&gt;COUNT(Dong),"",OFFSET('141-BH'!A$1,SMALL(Dong,ROWS($1:4)),))</f>
        <v>43100</v>
      </c>
      <c r="M19" s="55" t="str">
        <f ca="1">IF(ROWS($1:4)&gt;COUNT(Dong),"",OFFSET('141-BH'!B$1,SMALL(Dong,ROWS($1:4)),))</f>
        <v>TU21</v>
      </c>
      <c r="N19" s="92" t="str">
        <f ca="1">IF(ROWS($1:4)&gt;COUNT(Dong),"",OFFSET('141-BH'!D$1,SMALL(Dong,ROWS($1:4)),))</f>
        <v>Hồ Thị Mỹ</v>
      </c>
      <c r="O19" s="55" t="str">
        <f ca="1">IF(ROWS($1:4)&gt;COUNT(Dong),"",OFFSET('141-BH'!E$1,SMALL(Dong,ROWS($1:4)),))</f>
        <v>331</v>
      </c>
      <c r="P19" s="86">
        <f ca="1">IF(ROWS($1:4)&gt;COUNT(Dong),"",OFFSET('141-BH'!F$1,SMALL(Dong,ROWS($1:4)),))</f>
        <v>0</v>
      </c>
      <c r="Q19" s="86">
        <f ca="1">IF(ROWS($1:4)&gt;COUNT(Dong),"",OFFSET('141-BH'!G$1,SMALL(Dong,ROWS($1:4)),))</f>
        <v>515970000</v>
      </c>
      <c r="R19" s="182" t="str">
        <f ca="1">IF(ROWS($1:4)&gt;COUNT(Dong),"",IF(OFFSET('141-BH'!K$1,SMALL(Dong,ROWS($1:4)),)="","",OFFSET('141-BH'!K$1,SMALL(Dong,ROWS($1:4)),)))</f>
        <v>N09 &amp; N35</v>
      </c>
    </row>
    <row r="20" spans="1:18" ht="21" customHeight="1">
      <c r="A20" s="11">
        <v>42766</v>
      </c>
      <c r="B20" s="17" t="s">
        <v>50</v>
      </c>
      <c r="C20" s="14">
        <v>42766</v>
      </c>
      <c r="D20" s="16" t="s">
        <v>135</v>
      </c>
      <c r="E20" s="34" t="s">
        <v>36</v>
      </c>
      <c r="F20" s="9"/>
      <c r="G20" s="18">
        <v>221025000</v>
      </c>
      <c r="H20" s="5">
        <f t="shared" si="0"/>
        <v>7778975000</v>
      </c>
      <c r="I20" s="5">
        <f t="shared" si="1"/>
        <v>0</v>
      </c>
      <c r="J20" s="33">
        <v>2</v>
      </c>
      <c r="K20" s="121"/>
      <c r="L20" s="55">
        <f ca="1">IF(ROWS($1:5)&gt;COUNT(Dong),"",OFFSET('141-BH'!A$1,SMALL(Dong,ROWS($1:5)),))</f>
        <v>43100</v>
      </c>
      <c r="M20" s="55" t="str">
        <f ca="1">IF(ROWS($1:5)&gt;COUNT(Dong),"",OFFSET('141-BH'!B$1,SMALL(Dong,ROWS($1:5)),))</f>
        <v>TU21</v>
      </c>
      <c r="N20" s="92" t="str">
        <f ca="1">IF(ROWS($1:5)&gt;COUNT(Dong),"",OFFSET('141-BH'!D$1,SMALL(Dong,ROWS($1:5)),))</f>
        <v>Lý Thị Thảo</v>
      </c>
      <c r="O20" s="55" t="str">
        <f ca="1">IF(ROWS($1:5)&gt;COUNT(Dong),"",OFFSET('141-BH'!E$1,SMALL(Dong,ROWS($1:5)),))</f>
        <v>331</v>
      </c>
      <c r="P20" s="86">
        <f ca="1">IF(ROWS($1:5)&gt;COUNT(Dong),"",OFFSET('141-BH'!F$1,SMALL(Dong,ROWS($1:5)),))</f>
        <v>0</v>
      </c>
      <c r="Q20" s="86">
        <f ca="1">IF(ROWS($1:5)&gt;COUNT(Dong),"",OFFSET('141-BH'!G$1,SMALL(Dong,ROWS($1:5)),))</f>
        <v>284410000</v>
      </c>
      <c r="R20" s="182" t="str">
        <f ca="1">IF(ROWS($1:5)&gt;COUNT(Dong),"",IF(OFFSET('141-BH'!K$1,SMALL(Dong,ROWS($1:5)),)="","",OFFSET('141-BH'!K$1,SMALL(Dong,ROWS($1:5)),)))</f>
        <v>N13</v>
      </c>
    </row>
    <row r="21" spans="1:18" ht="21" customHeight="1">
      <c r="A21" s="11">
        <v>42766</v>
      </c>
      <c r="B21" s="17" t="s">
        <v>50</v>
      </c>
      <c r="C21" s="14">
        <v>42766</v>
      </c>
      <c r="D21" s="16" t="s">
        <v>31</v>
      </c>
      <c r="E21" s="34" t="s">
        <v>36</v>
      </c>
      <c r="F21" s="9"/>
      <c r="G21" s="18">
        <v>1017425000</v>
      </c>
      <c r="H21" s="5">
        <f t="shared" si="0"/>
        <v>6761550000</v>
      </c>
      <c r="I21" s="5">
        <f t="shared" si="1"/>
        <v>0</v>
      </c>
      <c r="J21" s="33">
        <v>2</v>
      </c>
      <c r="K21" s="121"/>
      <c r="L21" s="55">
        <f ca="1">IF(ROWS($1:6)&gt;COUNT(Dong),"",OFFSET('141-BH'!A$1,SMALL(Dong,ROWS($1:6)),))</f>
        <v>43100</v>
      </c>
      <c r="M21" s="55" t="str">
        <f ca="1">IF(ROWS($1:6)&gt;COUNT(Dong),"",OFFSET('141-BH'!B$1,SMALL(Dong,ROWS($1:6)),))</f>
        <v>TU21</v>
      </c>
      <c r="N21" s="92" t="str">
        <f ca="1">IF(ROWS($1:6)&gt;COUNT(Dong),"",OFFSET('141-BH'!D$1,SMALL(Dong,ROWS($1:6)),))</f>
        <v>Đặng Thanh Phong</v>
      </c>
      <c r="O21" s="55" t="str">
        <f ca="1">IF(ROWS($1:6)&gt;COUNT(Dong),"",OFFSET('141-BH'!E$1,SMALL(Dong,ROWS($1:6)),))</f>
        <v>331</v>
      </c>
      <c r="P21" s="86">
        <f ca="1">IF(ROWS($1:6)&gt;COUNT(Dong),"",OFFSET('141-BH'!F$1,SMALL(Dong,ROWS($1:6)),))</f>
        <v>0</v>
      </c>
      <c r="Q21" s="86">
        <f ca="1">IF(ROWS($1:6)&gt;COUNT(Dong),"",OFFSET('141-BH'!G$1,SMALL(Dong,ROWS($1:6)),))</f>
        <v>277725000</v>
      </c>
      <c r="R21" s="182" t="str">
        <f ca="1">IF(ROWS($1:6)&gt;COUNT(Dong),"",IF(OFFSET('141-BH'!K$1,SMALL(Dong,ROWS($1:6)),)="","",OFFSET('141-BH'!K$1,SMALL(Dong,ROWS($1:6)),)))</f>
        <v>N14</v>
      </c>
    </row>
    <row r="22" spans="1:18" ht="21" customHeight="1">
      <c r="A22" s="11">
        <v>42766</v>
      </c>
      <c r="B22" s="17" t="s">
        <v>50</v>
      </c>
      <c r="C22" s="14">
        <v>42766</v>
      </c>
      <c r="D22" s="16" t="s">
        <v>31</v>
      </c>
      <c r="E22" s="34" t="s">
        <v>36</v>
      </c>
      <c r="F22" s="9"/>
      <c r="G22" s="18">
        <v>273430000</v>
      </c>
      <c r="H22" s="5">
        <f t="shared" si="0"/>
        <v>6488120000</v>
      </c>
      <c r="I22" s="5">
        <f t="shared" si="1"/>
        <v>0</v>
      </c>
      <c r="J22" s="33">
        <v>2</v>
      </c>
      <c r="K22" s="121" t="s">
        <v>97</v>
      </c>
      <c r="L22" s="55">
        <f ca="1">IF(ROWS($1:7)&gt;COUNT(Dong),"",OFFSET('141-BH'!A$1,SMALL(Dong,ROWS($1:7)),))</f>
        <v>43100</v>
      </c>
      <c r="M22" s="55" t="str">
        <f ca="1">IF(ROWS($1:7)&gt;COUNT(Dong),"",OFFSET('141-BH'!B$1,SMALL(Dong,ROWS($1:7)),))</f>
        <v>TU21</v>
      </c>
      <c r="N22" s="92" t="str">
        <f ca="1">IF(ROWS($1:7)&gt;COUNT(Dong),"",OFFSET('141-BH'!D$1,SMALL(Dong,ROWS($1:7)),))</f>
        <v>Nguyễn Thị Hồng Hoa</v>
      </c>
      <c r="O22" s="55" t="str">
        <f ca="1">IF(ROWS($1:7)&gt;COUNT(Dong),"",OFFSET('141-BH'!E$1,SMALL(Dong,ROWS($1:7)),))</f>
        <v>331</v>
      </c>
      <c r="P22" s="86">
        <f ca="1">IF(ROWS($1:7)&gt;COUNT(Dong),"",OFFSET('141-BH'!F$1,SMALL(Dong,ROWS($1:7)),))</f>
        <v>0</v>
      </c>
      <c r="Q22" s="86">
        <f ca="1">IF(ROWS($1:7)&gt;COUNT(Dong),"",OFFSET('141-BH'!G$1,SMALL(Dong,ROWS($1:7)),))</f>
        <v>1009379000</v>
      </c>
      <c r="R22" s="182" t="str">
        <f ca="1">IF(ROWS($1:7)&gt;COUNT(Dong),"",IF(OFFSET('141-BH'!K$1,SMALL(Dong,ROWS($1:7)),)="","",OFFSET('141-BH'!K$1,SMALL(Dong,ROWS($1:7)),)))</f>
        <v>N04 &amp; N15</v>
      </c>
    </row>
    <row r="23" spans="1:18" ht="21" customHeight="1">
      <c r="A23" s="11">
        <v>42766</v>
      </c>
      <c r="B23" s="17" t="s">
        <v>50</v>
      </c>
      <c r="C23" s="14">
        <v>42766</v>
      </c>
      <c r="D23" s="16" t="s">
        <v>32</v>
      </c>
      <c r="E23" s="34" t="s">
        <v>36</v>
      </c>
      <c r="F23" s="9"/>
      <c r="G23" s="18">
        <v>84295000</v>
      </c>
      <c r="H23" s="5">
        <f t="shared" si="0"/>
        <v>6403825000</v>
      </c>
      <c r="I23" s="5">
        <f t="shared" si="1"/>
        <v>0</v>
      </c>
      <c r="J23" s="33">
        <v>2</v>
      </c>
      <c r="K23" s="121"/>
      <c r="L23" s="55" t="str">
        <f ca="1">IF(ROWS($1:8)&gt;COUNT(Dong),"",OFFSET('141-BH'!A$1,SMALL(Dong,ROWS($1:8)),))</f>
        <v/>
      </c>
      <c r="M23" s="55" t="str">
        <f ca="1">IF(ROWS($1:8)&gt;COUNT(Dong),"",OFFSET('141-BH'!B$1,SMALL(Dong,ROWS($1:8)),))</f>
        <v/>
      </c>
      <c r="N23" s="92" t="str">
        <f ca="1">IF(ROWS($1:8)&gt;COUNT(Dong),"",OFFSET('141-BH'!D$1,SMALL(Dong,ROWS($1:8)),))</f>
        <v/>
      </c>
      <c r="O23" s="55" t="str">
        <f ca="1">IF(ROWS($1:8)&gt;COUNT(Dong),"",OFFSET('141-BH'!E$1,SMALL(Dong,ROWS($1:8)),))</f>
        <v/>
      </c>
      <c r="P23" s="86" t="str">
        <f ca="1">IF(ROWS($1:8)&gt;COUNT(Dong),"",OFFSET('141-BH'!F$1,SMALL(Dong,ROWS($1:8)),))</f>
        <v/>
      </c>
      <c r="Q23" s="86" t="str">
        <f ca="1">IF(ROWS($1:8)&gt;COUNT(Dong),"",OFFSET('141-BH'!G$1,SMALL(Dong,ROWS($1:8)),))</f>
        <v/>
      </c>
      <c r="R23" s="182" t="str">
        <f ca="1">IF(ROWS($1:8)&gt;COUNT(Dong),"",IF(OFFSET('141-BH'!K$1,SMALL(Dong,ROWS($1:8)),)="","",OFFSET('141-BH'!K$1,SMALL(Dong,ROWS($1:8)),)))</f>
        <v/>
      </c>
    </row>
    <row r="24" spans="1:18" ht="21" customHeight="1">
      <c r="A24" s="11">
        <v>42766</v>
      </c>
      <c r="B24" s="17" t="s">
        <v>50</v>
      </c>
      <c r="C24" s="14">
        <v>42766</v>
      </c>
      <c r="D24" s="16" t="s">
        <v>42</v>
      </c>
      <c r="E24" s="34" t="s">
        <v>36</v>
      </c>
      <c r="F24" s="9"/>
      <c r="G24" s="18">
        <v>979400000</v>
      </c>
      <c r="H24" s="5">
        <f t="shared" si="0"/>
        <v>5424425000</v>
      </c>
      <c r="I24" s="5">
        <f t="shared" si="1"/>
        <v>0</v>
      </c>
      <c r="J24" s="33">
        <v>2</v>
      </c>
      <c r="K24" s="121"/>
      <c r="L24" s="55" t="str">
        <f ca="1">IF(ROWS($1:9)&gt;COUNT(Dong),"",OFFSET('141-BH'!A$1,SMALL(Dong,ROWS($1:9)),))</f>
        <v/>
      </c>
      <c r="M24" s="55" t="str">
        <f ca="1">IF(ROWS($1:9)&gt;COUNT(Dong),"",OFFSET('141-BH'!B$1,SMALL(Dong,ROWS($1:9)),))</f>
        <v/>
      </c>
      <c r="N24" s="92" t="str">
        <f ca="1">IF(ROWS($1:9)&gt;COUNT(Dong),"",OFFSET('141-BH'!D$1,SMALL(Dong,ROWS($1:9)),))</f>
        <v/>
      </c>
      <c r="O24" s="55" t="str">
        <f ca="1">IF(ROWS($1:9)&gt;COUNT(Dong),"",OFFSET('141-BH'!E$1,SMALL(Dong,ROWS($1:9)),))</f>
        <v/>
      </c>
      <c r="P24" s="86" t="str">
        <f ca="1">IF(ROWS($1:9)&gt;COUNT(Dong),"",OFFSET('141-BH'!F$1,SMALL(Dong,ROWS($1:9)),))</f>
        <v/>
      </c>
      <c r="Q24" s="86" t="str">
        <f ca="1">IF(ROWS($1:9)&gt;COUNT(Dong),"",OFFSET('141-BH'!G$1,SMALL(Dong,ROWS($1:9)),))</f>
        <v/>
      </c>
      <c r="R24" s="182" t="str">
        <f ca="1">IF(ROWS($1:9)&gt;COUNT(Dong),"",IF(OFFSET('141-BH'!K$1,SMALL(Dong,ROWS($1:9)),)="","",OFFSET('141-BH'!K$1,SMALL(Dong,ROWS($1:9)),)))</f>
        <v/>
      </c>
    </row>
    <row r="25" spans="1:18" ht="21" customHeight="1">
      <c r="A25" s="11">
        <v>42766</v>
      </c>
      <c r="B25" s="17" t="s">
        <v>50</v>
      </c>
      <c r="C25" s="14">
        <v>42766</v>
      </c>
      <c r="D25" s="16" t="s">
        <v>71</v>
      </c>
      <c r="E25" s="34" t="s">
        <v>36</v>
      </c>
      <c r="F25" s="145"/>
      <c r="G25" s="18">
        <v>1486995000</v>
      </c>
      <c r="H25" s="5">
        <f t="shared" si="0"/>
        <v>3937430000</v>
      </c>
      <c r="I25" s="5">
        <f t="shared" si="1"/>
        <v>0</v>
      </c>
      <c r="J25" s="33">
        <v>2</v>
      </c>
      <c r="K25" s="121"/>
      <c r="L25" s="55" t="str">
        <f ca="1">IF(ROWS($1:10)&gt;COUNT(Dong),"",OFFSET('141-BH'!A$1,SMALL(Dong,ROWS($1:10)),))</f>
        <v/>
      </c>
      <c r="M25" s="55" t="str">
        <f ca="1">IF(ROWS($1:10)&gt;COUNT(Dong),"",OFFSET('141-BH'!B$1,SMALL(Dong,ROWS($1:10)),))</f>
        <v/>
      </c>
      <c r="N25" s="92" t="str">
        <f ca="1">IF(ROWS($1:10)&gt;COUNT(Dong),"",OFFSET('141-BH'!D$1,SMALL(Dong,ROWS($1:10)),))</f>
        <v/>
      </c>
      <c r="O25" s="55" t="str">
        <f ca="1">IF(ROWS($1:10)&gt;COUNT(Dong),"",OFFSET('141-BH'!E$1,SMALL(Dong,ROWS($1:10)),))</f>
        <v/>
      </c>
      <c r="P25" s="86" t="str">
        <f ca="1">IF(ROWS($1:10)&gt;COUNT(Dong),"",OFFSET('141-BH'!F$1,SMALL(Dong,ROWS($1:10)),))</f>
        <v/>
      </c>
      <c r="Q25" s="86" t="str">
        <f ca="1">IF(ROWS($1:10)&gt;COUNT(Dong),"",OFFSET('141-BH'!G$1,SMALL(Dong,ROWS($1:10)),))</f>
        <v/>
      </c>
      <c r="R25" s="182" t="str">
        <f ca="1">IF(ROWS($1:10)&gt;COUNT(Dong),"",IF(OFFSET('141-BH'!K$1,SMALL(Dong,ROWS($1:10)),)="","",OFFSET('141-BH'!K$1,SMALL(Dong,ROWS($1:10)),)))</f>
        <v/>
      </c>
    </row>
    <row r="26" spans="1:18" ht="21" customHeight="1">
      <c r="A26" s="11">
        <v>42766</v>
      </c>
      <c r="B26" s="35" t="s">
        <v>50</v>
      </c>
      <c r="C26" s="14">
        <v>42766</v>
      </c>
      <c r="D26" s="10" t="s">
        <v>98</v>
      </c>
      <c r="E26" s="34" t="s">
        <v>36</v>
      </c>
      <c r="F26" s="18"/>
      <c r="G26" s="9">
        <v>632630000</v>
      </c>
      <c r="H26" s="5">
        <f t="shared" ref="H26:H82" si="2">MAX(H25+F26-I25-G26,0)</f>
        <v>3304800000</v>
      </c>
      <c r="I26" s="5">
        <f t="shared" ref="I26:I82" si="3">MAX(I25+G26-H25-F26,0)</f>
        <v>0</v>
      </c>
      <c r="J26" s="33">
        <v>2</v>
      </c>
      <c r="K26" s="121" t="s">
        <v>82</v>
      </c>
      <c r="L26" s="55" t="str">
        <f ca="1">IF(ROWS($1:11)&gt;COUNT(Dong),"",OFFSET('141-BH'!A$1,SMALL(Dong,ROWS($1:11)),))</f>
        <v/>
      </c>
      <c r="M26" s="55" t="str">
        <f ca="1">IF(ROWS($1:11)&gt;COUNT(Dong),"",OFFSET('141-BH'!B$1,SMALL(Dong,ROWS($1:11)),))</f>
        <v/>
      </c>
      <c r="N26" s="92" t="str">
        <f ca="1">IF(ROWS($1:11)&gt;COUNT(Dong),"",OFFSET('141-BH'!D$1,SMALL(Dong,ROWS($1:11)),))</f>
        <v/>
      </c>
      <c r="O26" s="55" t="str">
        <f ca="1">IF(ROWS($1:11)&gt;COUNT(Dong),"",OFFSET('141-BH'!E$1,SMALL(Dong,ROWS($1:11)),))</f>
        <v/>
      </c>
      <c r="P26" s="86" t="str">
        <f ca="1">IF(ROWS($1:11)&gt;COUNT(Dong),"",OFFSET('141-BH'!F$1,SMALL(Dong,ROWS($1:11)),))</f>
        <v/>
      </c>
      <c r="Q26" s="86" t="str">
        <f ca="1">IF(ROWS($1:11)&gt;COUNT(Dong),"",OFFSET('141-BH'!G$1,SMALL(Dong,ROWS($1:11)),))</f>
        <v/>
      </c>
      <c r="R26" s="182" t="str">
        <f ca="1">IF(ROWS($1:11)&gt;COUNT(Dong),"",IF(OFFSET('141-BH'!K$1,SMALL(Dong,ROWS($1:11)),)="","",OFFSET('141-BH'!K$1,SMALL(Dong,ROWS($1:11)),)))</f>
        <v/>
      </c>
    </row>
    <row r="27" spans="1:18" ht="21" customHeight="1">
      <c r="A27" s="11">
        <v>42766</v>
      </c>
      <c r="B27" s="35" t="s">
        <v>50</v>
      </c>
      <c r="C27" s="14">
        <v>42766</v>
      </c>
      <c r="D27" s="16" t="s">
        <v>88</v>
      </c>
      <c r="E27" s="34" t="s">
        <v>36</v>
      </c>
      <c r="F27" s="18"/>
      <c r="G27" s="18">
        <v>745922200</v>
      </c>
      <c r="H27" s="5">
        <f t="shared" si="2"/>
        <v>2558877800</v>
      </c>
      <c r="I27" s="5">
        <f t="shared" si="3"/>
        <v>0</v>
      </c>
      <c r="J27" s="33">
        <v>2</v>
      </c>
      <c r="K27" s="121" t="s">
        <v>180</v>
      </c>
      <c r="L27" s="55" t="str">
        <f ca="1">IF(ROWS($1:12)&gt;COUNT(Dong),"",OFFSET('141-BH'!A$1,SMALL(Dong,ROWS($1:12)),))</f>
        <v/>
      </c>
      <c r="M27" s="55" t="str">
        <f ca="1">IF(ROWS($1:12)&gt;COUNT(Dong),"",OFFSET('141-BH'!B$1,SMALL(Dong,ROWS($1:12)),))</f>
        <v/>
      </c>
      <c r="N27" s="92" t="str">
        <f ca="1">IF(ROWS($1:12)&gt;COUNT(Dong),"",OFFSET('141-BH'!D$1,SMALL(Dong,ROWS($1:12)),))</f>
        <v/>
      </c>
      <c r="O27" s="55" t="str">
        <f ca="1">IF(ROWS($1:12)&gt;COUNT(Dong),"",OFFSET('141-BH'!E$1,SMALL(Dong,ROWS($1:12)),))</f>
        <v/>
      </c>
      <c r="P27" s="86" t="str">
        <f ca="1">IF(ROWS($1:12)&gt;COUNT(Dong),"",OFFSET('141-BH'!F$1,SMALL(Dong,ROWS($1:12)),))</f>
        <v/>
      </c>
      <c r="Q27" s="86" t="str">
        <f ca="1">IF(ROWS($1:12)&gt;COUNT(Dong),"",OFFSET('141-BH'!G$1,SMALL(Dong,ROWS($1:12)),))</f>
        <v/>
      </c>
      <c r="R27" s="182" t="str">
        <f ca="1">IF(ROWS($1:12)&gt;COUNT(Dong),"",IF(OFFSET('141-BH'!K$1,SMALL(Dong,ROWS($1:12)),)="","",OFFSET('141-BH'!K$1,SMALL(Dong,ROWS($1:12)),)))</f>
        <v/>
      </c>
    </row>
    <row r="28" spans="1:18" ht="21" customHeight="1">
      <c r="A28" s="11">
        <v>42766</v>
      </c>
      <c r="B28" s="35" t="s">
        <v>50</v>
      </c>
      <c r="C28" s="14">
        <v>42766</v>
      </c>
      <c r="D28" s="16" t="s">
        <v>89</v>
      </c>
      <c r="E28" s="34" t="s">
        <v>36</v>
      </c>
      <c r="F28" s="18"/>
      <c r="G28" s="18">
        <v>533398000</v>
      </c>
      <c r="H28" s="5">
        <f t="shared" si="2"/>
        <v>2025479800</v>
      </c>
      <c r="I28" s="5">
        <f t="shared" si="3"/>
        <v>0</v>
      </c>
      <c r="J28" s="33">
        <v>2</v>
      </c>
      <c r="K28" s="121" t="s">
        <v>182</v>
      </c>
      <c r="L28" s="55" t="str">
        <f ca="1">IF(ROWS($1:13)&gt;COUNT(Dong),"",OFFSET('141-BH'!A$1,SMALL(Dong,ROWS($1:13)),))</f>
        <v/>
      </c>
      <c r="M28" s="55" t="str">
        <f ca="1">IF(ROWS($1:13)&gt;COUNT(Dong),"",OFFSET('141-BH'!B$1,SMALL(Dong,ROWS($1:13)),))</f>
        <v/>
      </c>
      <c r="N28" s="92" t="str">
        <f ca="1">IF(ROWS($1:13)&gt;COUNT(Dong),"",OFFSET('141-BH'!D$1,SMALL(Dong,ROWS($1:13)),))</f>
        <v/>
      </c>
      <c r="O28" s="55" t="str">
        <f ca="1">IF(ROWS($1:13)&gt;COUNT(Dong),"",OFFSET('141-BH'!E$1,SMALL(Dong,ROWS($1:13)),))</f>
        <v/>
      </c>
      <c r="P28" s="86" t="str">
        <f ca="1">IF(ROWS($1:13)&gt;COUNT(Dong),"",OFFSET('141-BH'!F$1,SMALL(Dong,ROWS($1:13)),))</f>
        <v/>
      </c>
      <c r="Q28" s="86" t="str">
        <f ca="1">IF(ROWS($1:13)&gt;COUNT(Dong),"",OFFSET('141-BH'!G$1,SMALL(Dong,ROWS($1:13)),))</f>
        <v/>
      </c>
      <c r="R28" s="182" t="str">
        <f ca="1">IF(ROWS($1:13)&gt;COUNT(Dong),"",IF(OFFSET('141-BH'!K$1,SMALL(Dong,ROWS($1:13)),)="","",OFFSET('141-BH'!K$1,SMALL(Dong,ROWS($1:13)),)))</f>
        <v/>
      </c>
    </row>
    <row r="29" spans="1:18" ht="21" customHeight="1">
      <c r="A29" s="11">
        <v>42766</v>
      </c>
      <c r="B29" s="35" t="s">
        <v>50</v>
      </c>
      <c r="C29" s="14">
        <v>42766</v>
      </c>
      <c r="D29" s="16" t="s">
        <v>135</v>
      </c>
      <c r="E29" s="34" t="s">
        <v>36</v>
      </c>
      <c r="F29" s="18"/>
      <c r="G29" s="18">
        <v>218225000</v>
      </c>
      <c r="H29" s="5">
        <f t="shared" si="2"/>
        <v>1807254800</v>
      </c>
      <c r="I29" s="5">
        <f t="shared" si="3"/>
        <v>0</v>
      </c>
      <c r="J29" s="33">
        <v>2</v>
      </c>
      <c r="K29" s="121" t="s">
        <v>169</v>
      </c>
      <c r="L29" s="55" t="str">
        <f ca="1">IF(ROWS($1:14)&gt;COUNT(Dong),"",OFFSET('141-BH'!A$1,SMALL(Dong,ROWS($1:14)),))</f>
        <v/>
      </c>
      <c r="M29" s="55" t="str">
        <f ca="1">IF(ROWS($1:14)&gt;COUNT(Dong),"",OFFSET('141-BH'!B$1,SMALL(Dong,ROWS($1:14)),))</f>
        <v/>
      </c>
      <c r="N29" s="92" t="str">
        <f ca="1">IF(ROWS($1:14)&gt;COUNT(Dong),"",OFFSET('141-BH'!D$1,SMALL(Dong,ROWS($1:14)),))</f>
        <v/>
      </c>
      <c r="O29" s="55" t="str">
        <f ca="1">IF(ROWS($1:14)&gt;COUNT(Dong),"",OFFSET('141-BH'!E$1,SMALL(Dong,ROWS($1:14)),))</f>
        <v/>
      </c>
      <c r="P29" s="86" t="str">
        <f ca="1">IF(ROWS($1:14)&gt;COUNT(Dong),"",OFFSET('141-BH'!F$1,SMALL(Dong,ROWS($1:14)),))</f>
        <v/>
      </c>
      <c r="Q29" s="86" t="str">
        <f ca="1">IF(ROWS($1:14)&gt;COUNT(Dong),"",OFFSET('141-BH'!G$1,SMALL(Dong,ROWS($1:14)),))</f>
        <v/>
      </c>
      <c r="R29" s="182" t="str">
        <f ca="1">IF(ROWS($1:14)&gt;COUNT(Dong),"",IF(OFFSET('141-BH'!K$1,SMALL(Dong,ROWS($1:14)),)="","",OFFSET('141-BH'!K$1,SMALL(Dong,ROWS($1:14)),)))</f>
        <v/>
      </c>
    </row>
    <row r="30" spans="1:18" ht="21" customHeight="1">
      <c r="A30" s="11">
        <v>42766</v>
      </c>
      <c r="B30" s="35" t="s">
        <v>50</v>
      </c>
      <c r="C30" s="14">
        <v>42766</v>
      </c>
      <c r="D30" s="16" t="s">
        <v>32</v>
      </c>
      <c r="E30" s="34" t="s">
        <v>36</v>
      </c>
      <c r="F30" s="18"/>
      <c r="G30" s="18">
        <v>523938500</v>
      </c>
      <c r="H30" s="5">
        <f t="shared" si="2"/>
        <v>1283316300</v>
      </c>
      <c r="I30" s="5">
        <f t="shared" si="3"/>
        <v>0</v>
      </c>
      <c r="J30" s="33">
        <v>2</v>
      </c>
      <c r="K30" s="121" t="s">
        <v>175</v>
      </c>
      <c r="L30" s="55" t="str">
        <f ca="1">IF(ROWS($1:15)&gt;COUNT(Dong),"",OFFSET('141-BH'!A$1,SMALL(Dong,ROWS($1:15)),))</f>
        <v/>
      </c>
      <c r="M30" s="55" t="str">
        <f ca="1">IF(ROWS($1:15)&gt;COUNT(Dong),"",OFFSET('141-BH'!B$1,SMALL(Dong,ROWS($1:15)),))</f>
        <v/>
      </c>
      <c r="N30" s="92" t="str">
        <f ca="1">IF(ROWS($1:15)&gt;COUNT(Dong),"",OFFSET('141-BH'!D$1,SMALL(Dong,ROWS($1:15)),))</f>
        <v/>
      </c>
      <c r="O30" s="55" t="str">
        <f ca="1">IF(ROWS($1:15)&gt;COUNT(Dong),"",OFFSET('141-BH'!E$1,SMALL(Dong,ROWS($1:15)),))</f>
        <v/>
      </c>
      <c r="P30" s="86" t="str">
        <f ca="1">IF(ROWS($1:15)&gt;COUNT(Dong),"",OFFSET('141-BH'!F$1,SMALL(Dong,ROWS($1:15)),))</f>
        <v/>
      </c>
      <c r="Q30" s="86" t="str">
        <f ca="1">IF(ROWS($1:15)&gt;COUNT(Dong),"",OFFSET('141-BH'!G$1,SMALL(Dong,ROWS($1:15)),))</f>
        <v/>
      </c>
      <c r="R30" s="182" t="str">
        <f ca="1">IF(ROWS($1:15)&gt;COUNT(Dong),"",IF(OFFSET('141-BH'!K$1,SMALL(Dong,ROWS($1:15)),)="","",OFFSET('141-BH'!K$1,SMALL(Dong,ROWS($1:15)),)))</f>
        <v/>
      </c>
    </row>
    <row r="31" spans="1:18" ht="21" customHeight="1">
      <c r="A31" s="11">
        <v>42766</v>
      </c>
      <c r="B31" s="35" t="s">
        <v>50</v>
      </c>
      <c r="C31" s="14">
        <v>42766</v>
      </c>
      <c r="D31" s="16" t="s">
        <v>42</v>
      </c>
      <c r="E31" s="34" t="s">
        <v>36</v>
      </c>
      <c r="F31" s="18"/>
      <c r="G31" s="18">
        <v>539256500</v>
      </c>
      <c r="H31" s="5">
        <f t="shared" si="2"/>
        <v>744059800</v>
      </c>
      <c r="I31" s="5">
        <f t="shared" si="3"/>
        <v>0</v>
      </c>
      <c r="J31" s="33">
        <v>2</v>
      </c>
      <c r="K31" s="121" t="s">
        <v>179</v>
      </c>
      <c r="L31" s="55" t="str">
        <f ca="1">IF(ROWS($1:16)&gt;COUNT(Dong),"",OFFSET('141-BH'!A$1,SMALL(Dong,ROWS($1:16)),))</f>
        <v/>
      </c>
      <c r="M31" s="55" t="str">
        <f ca="1">IF(ROWS($1:16)&gt;COUNT(Dong),"",OFFSET('141-BH'!B$1,SMALL(Dong,ROWS($1:16)),))</f>
        <v/>
      </c>
      <c r="N31" s="92" t="str">
        <f ca="1">IF(ROWS($1:16)&gt;COUNT(Dong),"",OFFSET('141-BH'!D$1,SMALL(Dong,ROWS($1:16)),))</f>
        <v/>
      </c>
      <c r="O31" s="55" t="str">
        <f ca="1">IF(ROWS($1:16)&gt;COUNT(Dong),"",OFFSET('141-BH'!E$1,SMALL(Dong,ROWS($1:16)),))</f>
        <v/>
      </c>
      <c r="P31" s="86" t="str">
        <f ca="1">IF(ROWS($1:16)&gt;COUNT(Dong),"",OFFSET('141-BH'!F$1,SMALL(Dong,ROWS($1:16)),))</f>
        <v/>
      </c>
      <c r="Q31" s="86" t="str">
        <f ca="1">IF(ROWS($1:16)&gt;COUNT(Dong),"",OFFSET('141-BH'!G$1,SMALL(Dong,ROWS($1:16)),))</f>
        <v/>
      </c>
      <c r="R31" s="182" t="str">
        <f ca="1">IF(ROWS($1:16)&gt;COUNT(Dong),"",IF(OFFSET('141-BH'!K$1,SMALL(Dong,ROWS($1:16)),)="","",OFFSET('141-BH'!K$1,SMALL(Dong,ROWS($1:16)),)))</f>
        <v/>
      </c>
    </row>
    <row r="32" spans="1:18" ht="21" customHeight="1">
      <c r="A32" s="11">
        <v>42766</v>
      </c>
      <c r="B32" s="35" t="s">
        <v>50</v>
      </c>
      <c r="C32" s="14">
        <v>42766</v>
      </c>
      <c r="D32" s="16" t="s">
        <v>71</v>
      </c>
      <c r="E32" s="34" t="s">
        <v>36</v>
      </c>
      <c r="F32" s="18"/>
      <c r="G32" s="18">
        <v>272875000</v>
      </c>
      <c r="H32" s="5">
        <f t="shared" si="2"/>
        <v>471184800</v>
      </c>
      <c r="I32" s="5">
        <f t="shared" si="3"/>
        <v>0</v>
      </c>
      <c r="J32" s="33">
        <v>2</v>
      </c>
      <c r="K32" s="121" t="s">
        <v>84</v>
      </c>
      <c r="L32" s="55" t="str">
        <f ca="1">IF(ROWS($1:17)&gt;COUNT(Dong),"",OFFSET('141-BH'!A$1,SMALL(Dong,ROWS($1:17)),))</f>
        <v/>
      </c>
      <c r="M32" s="55" t="str">
        <f ca="1">IF(ROWS($1:17)&gt;COUNT(Dong),"",OFFSET('141-BH'!B$1,SMALL(Dong,ROWS($1:17)),))</f>
        <v/>
      </c>
      <c r="N32" s="92" t="str">
        <f ca="1">IF(ROWS($1:17)&gt;COUNT(Dong),"",OFFSET('141-BH'!D$1,SMALL(Dong,ROWS($1:17)),))</f>
        <v/>
      </c>
      <c r="O32" s="55" t="str">
        <f ca="1">IF(ROWS($1:17)&gt;COUNT(Dong),"",OFFSET('141-BH'!E$1,SMALL(Dong,ROWS($1:17)),))</f>
        <v/>
      </c>
      <c r="P32" s="86" t="str">
        <f ca="1">IF(ROWS($1:17)&gt;COUNT(Dong),"",OFFSET('141-BH'!F$1,SMALL(Dong,ROWS($1:17)),))</f>
        <v/>
      </c>
      <c r="Q32" s="86" t="str">
        <f ca="1">IF(ROWS($1:17)&gt;COUNT(Dong),"",OFFSET('141-BH'!G$1,SMALL(Dong,ROWS($1:17)),))</f>
        <v/>
      </c>
      <c r="R32" s="182" t="str">
        <f ca="1">IF(ROWS($1:17)&gt;COUNT(Dong),"",IF(OFFSET('141-BH'!K$1,SMALL(Dong,ROWS($1:17)),)="","",OFFSET('141-BH'!K$1,SMALL(Dong,ROWS($1:17)),)))</f>
        <v/>
      </c>
    </row>
    <row r="33" spans="1:18" ht="21" customHeight="1">
      <c r="A33" s="11">
        <v>42766</v>
      </c>
      <c r="B33" s="35" t="s">
        <v>50</v>
      </c>
      <c r="C33" s="14">
        <v>42766</v>
      </c>
      <c r="D33" s="16" t="s">
        <v>72</v>
      </c>
      <c r="E33" s="34" t="s">
        <v>36</v>
      </c>
      <c r="F33" s="18"/>
      <c r="G33" s="18">
        <v>440825000</v>
      </c>
      <c r="H33" s="5">
        <f t="shared" si="2"/>
        <v>30359800</v>
      </c>
      <c r="I33" s="5">
        <f t="shared" si="3"/>
        <v>0</v>
      </c>
      <c r="J33" s="33">
        <v>2</v>
      </c>
      <c r="K33" s="121" t="s">
        <v>172</v>
      </c>
      <c r="L33" s="55" t="str">
        <f ca="1">IF(ROWS($1:18)&gt;COUNT(Dong),"",OFFSET('141-BH'!A$1,SMALL(Dong,ROWS($1:18)),))</f>
        <v/>
      </c>
      <c r="M33" s="55" t="str">
        <f ca="1">IF(ROWS($1:18)&gt;COUNT(Dong),"",OFFSET('141-BH'!B$1,SMALL(Dong,ROWS($1:18)),))</f>
        <v/>
      </c>
      <c r="N33" s="92" t="str">
        <f ca="1">IF(ROWS($1:18)&gt;COUNT(Dong),"",OFFSET('141-BH'!D$1,SMALL(Dong,ROWS($1:18)),))</f>
        <v/>
      </c>
      <c r="O33" s="55" t="str">
        <f ca="1">IF(ROWS($1:18)&gt;COUNT(Dong),"",OFFSET('141-BH'!E$1,SMALL(Dong,ROWS($1:18)),))</f>
        <v/>
      </c>
      <c r="P33" s="86" t="str">
        <f ca="1">IF(ROWS($1:18)&gt;COUNT(Dong),"",OFFSET('141-BH'!F$1,SMALL(Dong,ROWS($1:18)),))</f>
        <v/>
      </c>
      <c r="Q33" s="86" t="str">
        <f ca="1">IF(ROWS($1:18)&gt;COUNT(Dong),"",OFFSET('141-BH'!G$1,SMALL(Dong,ROWS($1:18)),))</f>
        <v/>
      </c>
      <c r="R33" s="182" t="str">
        <f ca="1">IF(ROWS($1:18)&gt;COUNT(Dong),"",IF(OFFSET('141-BH'!K$1,SMALL(Dong,ROWS($1:18)),)="","",OFFSET('141-BH'!K$1,SMALL(Dong,ROWS($1:18)),)))</f>
        <v/>
      </c>
    </row>
    <row r="34" spans="1:18" ht="21" customHeight="1">
      <c r="A34" s="11">
        <v>42766</v>
      </c>
      <c r="B34" s="35" t="s">
        <v>145</v>
      </c>
      <c r="C34" s="153">
        <v>42794</v>
      </c>
      <c r="D34" s="154" t="s">
        <v>136</v>
      </c>
      <c r="E34" s="34" t="s">
        <v>36</v>
      </c>
      <c r="F34" s="18"/>
      <c r="G34" s="18">
        <v>30359800</v>
      </c>
      <c r="H34" s="5">
        <f t="shared" si="2"/>
        <v>0</v>
      </c>
      <c r="I34" s="5">
        <f t="shared" si="3"/>
        <v>0</v>
      </c>
      <c r="J34" s="33">
        <v>0</v>
      </c>
      <c r="K34" s="121"/>
      <c r="L34" s="55" t="str">
        <f ca="1">IF(ROWS($1:19)&gt;COUNT(Dong),"",OFFSET('141-BH'!A$1,SMALL(Dong,ROWS($1:19)),))</f>
        <v/>
      </c>
      <c r="M34" s="55" t="str">
        <f ca="1">IF(ROWS($1:19)&gt;COUNT(Dong),"",OFFSET('141-BH'!B$1,SMALL(Dong,ROWS($1:19)),))</f>
        <v/>
      </c>
      <c r="N34" s="92" t="str">
        <f ca="1">IF(ROWS($1:19)&gt;COUNT(Dong),"",OFFSET('141-BH'!D$1,SMALL(Dong,ROWS($1:19)),))</f>
        <v/>
      </c>
      <c r="O34" s="55" t="str">
        <f ca="1">IF(ROWS($1:19)&gt;COUNT(Dong),"",OFFSET('141-BH'!E$1,SMALL(Dong,ROWS($1:19)),))</f>
        <v/>
      </c>
      <c r="P34" s="86" t="str">
        <f ca="1">IF(ROWS($1:19)&gt;COUNT(Dong),"",OFFSET('141-BH'!F$1,SMALL(Dong,ROWS($1:19)),))</f>
        <v/>
      </c>
      <c r="Q34" s="86" t="str">
        <f ca="1">IF(ROWS($1:19)&gt;COUNT(Dong),"",OFFSET('141-BH'!G$1,SMALL(Dong,ROWS($1:19)),))</f>
        <v/>
      </c>
      <c r="R34" s="182" t="str">
        <f ca="1">IF(ROWS($1:19)&gt;COUNT(Dong),"",IF(OFFSET('141-BH'!K$1,SMALL(Dong,ROWS($1:19)),)="","",OFFSET('141-BH'!K$1,SMALL(Dong,ROWS($1:19)),)))</f>
        <v/>
      </c>
    </row>
    <row r="35" spans="1:18" ht="21" customHeight="1">
      <c r="A35" s="11">
        <v>42796</v>
      </c>
      <c r="B35" s="21" t="s">
        <v>109</v>
      </c>
      <c r="C35" s="14">
        <v>42796</v>
      </c>
      <c r="D35" s="16" t="s">
        <v>38</v>
      </c>
      <c r="E35" s="34" t="s">
        <v>39</v>
      </c>
      <c r="F35" s="9">
        <v>2500000000</v>
      </c>
      <c r="G35" s="18"/>
      <c r="H35" s="5">
        <f t="shared" si="2"/>
        <v>2500000000</v>
      </c>
      <c r="I35" s="5">
        <f t="shared" si="3"/>
        <v>0</v>
      </c>
      <c r="J35" s="33">
        <v>4</v>
      </c>
      <c r="K35" s="121"/>
      <c r="L35" s="55" t="str">
        <f ca="1">IF(ROWS($1:20)&gt;COUNT(Dong),"",OFFSET('141-BH'!A$1,SMALL(Dong,ROWS($1:20)),))</f>
        <v/>
      </c>
      <c r="M35" s="55" t="str">
        <f ca="1">IF(ROWS($1:20)&gt;COUNT(Dong),"",OFFSET('141-BH'!B$1,SMALL(Dong,ROWS($1:20)),))</f>
        <v/>
      </c>
      <c r="N35" s="92" t="str">
        <f ca="1">IF(ROWS($1:20)&gt;COUNT(Dong),"",OFFSET('141-BH'!D$1,SMALL(Dong,ROWS($1:20)),))</f>
        <v/>
      </c>
      <c r="O35" s="55" t="str">
        <f ca="1">IF(ROWS($1:20)&gt;COUNT(Dong),"",OFFSET('141-BH'!E$1,SMALL(Dong,ROWS($1:20)),))</f>
        <v/>
      </c>
      <c r="P35" s="86" t="str">
        <f ca="1">IF(ROWS($1:20)&gt;COUNT(Dong),"",OFFSET('141-BH'!F$1,SMALL(Dong,ROWS($1:20)),))</f>
        <v/>
      </c>
      <c r="Q35" s="86" t="str">
        <f ca="1">IF(ROWS($1:20)&gt;COUNT(Dong),"",OFFSET('141-BH'!G$1,SMALL(Dong,ROWS($1:20)),))</f>
        <v/>
      </c>
      <c r="R35" s="182" t="str">
        <f ca="1">IF(ROWS($1:20)&gt;COUNT(Dong),"",IF(OFFSET('141-BH'!K$1,SMALL(Dong,ROWS($1:20)),)="","",OFFSET('141-BH'!K$1,SMALL(Dong,ROWS($1:20)),)))</f>
        <v/>
      </c>
    </row>
    <row r="36" spans="1:18" ht="21" customHeight="1">
      <c r="A36" s="11">
        <v>42825</v>
      </c>
      <c r="B36" s="35" t="s">
        <v>52</v>
      </c>
      <c r="C36" s="14">
        <v>42825</v>
      </c>
      <c r="D36" s="16" t="s">
        <v>135</v>
      </c>
      <c r="E36" s="34" t="s">
        <v>36</v>
      </c>
      <c r="F36" s="18"/>
      <c r="G36" s="18">
        <v>170748000</v>
      </c>
      <c r="H36" s="5">
        <f t="shared" si="2"/>
        <v>2329252000</v>
      </c>
      <c r="I36" s="5">
        <f t="shared" si="3"/>
        <v>0</v>
      </c>
      <c r="J36" s="33">
        <v>4</v>
      </c>
      <c r="K36" s="121" t="s">
        <v>77</v>
      </c>
      <c r="L36" s="55" t="str">
        <f ca="1">IF(ROWS($1:21)&gt;COUNT(Dong),"",OFFSET('141-BH'!A$1,SMALL(Dong,ROWS($1:21)),))</f>
        <v/>
      </c>
      <c r="M36" s="55" t="str">
        <f ca="1">IF(ROWS($1:21)&gt;COUNT(Dong),"",OFFSET('141-BH'!B$1,SMALL(Dong,ROWS($1:21)),))</f>
        <v/>
      </c>
      <c r="N36" s="92" t="str">
        <f ca="1">IF(ROWS($1:21)&gt;COUNT(Dong),"",OFFSET('141-BH'!D$1,SMALL(Dong,ROWS($1:21)),))</f>
        <v/>
      </c>
      <c r="O36" s="55" t="str">
        <f ca="1">IF(ROWS($1:21)&gt;COUNT(Dong),"",OFFSET('141-BH'!E$1,SMALL(Dong,ROWS($1:21)),))</f>
        <v/>
      </c>
      <c r="P36" s="86" t="str">
        <f ca="1">IF(ROWS($1:21)&gt;COUNT(Dong),"",OFFSET('141-BH'!F$1,SMALL(Dong,ROWS($1:21)),))</f>
        <v/>
      </c>
      <c r="Q36" s="86" t="str">
        <f ca="1">IF(ROWS($1:21)&gt;COUNT(Dong),"",OFFSET('141-BH'!G$1,SMALL(Dong,ROWS($1:21)),))</f>
        <v/>
      </c>
      <c r="R36" s="182" t="str">
        <f ca="1">IF(ROWS($1:21)&gt;COUNT(Dong),"",IF(OFFSET('141-BH'!K$1,SMALL(Dong,ROWS($1:21)),)="","",OFFSET('141-BH'!K$1,SMALL(Dong,ROWS($1:21)),)))</f>
        <v/>
      </c>
    </row>
    <row r="37" spans="1:18" ht="21" customHeight="1">
      <c r="A37" s="11">
        <v>42825</v>
      </c>
      <c r="B37" s="35" t="s">
        <v>52</v>
      </c>
      <c r="C37" s="14">
        <v>42825</v>
      </c>
      <c r="D37" s="16" t="s">
        <v>72</v>
      </c>
      <c r="E37" s="34" t="s">
        <v>36</v>
      </c>
      <c r="F37" s="18"/>
      <c r="G37" s="18">
        <v>169290000</v>
      </c>
      <c r="H37" s="5">
        <f t="shared" si="2"/>
        <v>2159962000</v>
      </c>
      <c r="I37" s="5">
        <f t="shared" si="3"/>
        <v>0</v>
      </c>
      <c r="J37" s="33">
        <v>4</v>
      </c>
      <c r="K37" s="121" t="s">
        <v>97</v>
      </c>
      <c r="L37" s="55" t="str">
        <f ca="1">IF(ROWS($1:22)&gt;COUNT(Dong),"",OFFSET('141-BH'!A$1,SMALL(Dong,ROWS($1:22)),))</f>
        <v/>
      </c>
      <c r="M37" s="55" t="str">
        <f ca="1">IF(ROWS($1:22)&gt;COUNT(Dong),"",OFFSET('141-BH'!B$1,SMALL(Dong,ROWS($1:22)),))</f>
        <v/>
      </c>
      <c r="N37" s="92" t="str">
        <f ca="1">IF(ROWS($1:22)&gt;COUNT(Dong),"",OFFSET('141-BH'!D$1,SMALL(Dong,ROWS($1:22)),))</f>
        <v/>
      </c>
      <c r="O37" s="55" t="str">
        <f ca="1">IF(ROWS($1:22)&gt;COUNT(Dong),"",OFFSET('141-BH'!E$1,SMALL(Dong,ROWS($1:22)),))</f>
        <v/>
      </c>
      <c r="P37" s="86" t="str">
        <f ca="1">IF(ROWS($1:22)&gt;COUNT(Dong),"",OFFSET('141-BH'!F$1,SMALL(Dong,ROWS($1:22)),))</f>
        <v/>
      </c>
      <c r="Q37" s="86" t="str">
        <f ca="1">IF(ROWS($1:22)&gt;COUNT(Dong),"",OFFSET('141-BH'!G$1,SMALL(Dong,ROWS($1:22)),))</f>
        <v/>
      </c>
      <c r="R37" s="182" t="str">
        <f ca="1">IF(ROWS($1:22)&gt;COUNT(Dong),"",IF(OFFSET('141-BH'!K$1,SMALL(Dong,ROWS($1:22)),)="","",OFFSET('141-BH'!K$1,SMALL(Dong,ROWS($1:22)),)))</f>
        <v/>
      </c>
    </row>
    <row r="38" spans="1:18" ht="21" customHeight="1">
      <c r="A38" s="11">
        <v>42825</v>
      </c>
      <c r="B38" s="35" t="s">
        <v>52</v>
      </c>
      <c r="C38" s="14">
        <v>42825</v>
      </c>
      <c r="D38" s="16" t="s">
        <v>98</v>
      </c>
      <c r="E38" s="34" t="s">
        <v>36</v>
      </c>
      <c r="F38" s="18"/>
      <c r="G38" s="18">
        <v>267565500</v>
      </c>
      <c r="H38" s="5">
        <f t="shared" si="2"/>
        <v>1892396500</v>
      </c>
      <c r="I38" s="5">
        <f t="shared" si="3"/>
        <v>0</v>
      </c>
      <c r="J38" s="33">
        <v>4</v>
      </c>
      <c r="K38" s="121" t="s">
        <v>85</v>
      </c>
      <c r="L38" s="55" t="str">
        <f ca="1">IF(ROWS($1:23)&gt;COUNT(Dong),"",OFFSET('141-BH'!A$1,SMALL(Dong,ROWS($1:23)),))</f>
        <v/>
      </c>
      <c r="M38" s="55" t="str">
        <f ca="1">IF(ROWS($1:23)&gt;COUNT(Dong),"",OFFSET('141-BH'!B$1,SMALL(Dong,ROWS($1:23)),))</f>
        <v/>
      </c>
      <c r="N38" s="92" t="str">
        <f ca="1">IF(ROWS($1:23)&gt;COUNT(Dong),"",OFFSET('141-BH'!D$1,SMALL(Dong,ROWS($1:23)),))</f>
        <v/>
      </c>
      <c r="O38" s="55" t="str">
        <f ca="1">IF(ROWS($1:23)&gt;COUNT(Dong),"",OFFSET('141-BH'!E$1,SMALL(Dong,ROWS($1:23)),))</f>
        <v/>
      </c>
      <c r="P38" s="86" t="str">
        <f ca="1">IF(ROWS($1:23)&gt;COUNT(Dong),"",OFFSET('141-BH'!F$1,SMALL(Dong,ROWS($1:23)),))</f>
        <v/>
      </c>
      <c r="Q38" s="86" t="str">
        <f ca="1">IF(ROWS($1:23)&gt;COUNT(Dong),"",OFFSET('141-BH'!G$1,SMALL(Dong,ROWS($1:23)),))</f>
        <v/>
      </c>
      <c r="R38" s="182" t="str">
        <f ca="1">IF(ROWS($1:23)&gt;COUNT(Dong),"",IF(OFFSET('141-BH'!K$1,SMALL(Dong,ROWS($1:23)),)="","",OFFSET('141-BH'!K$1,SMALL(Dong,ROWS($1:23)),)))</f>
        <v/>
      </c>
    </row>
    <row r="39" spans="1:18" ht="21" customHeight="1">
      <c r="A39" s="11">
        <v>42855</v>
      </c>
      <c r="B39" s="35" t="s">
        <v>94</v>
      </c>
      <c r="C39" s="14">
        <v>42855</v>
      </c>
      <c r="D39" s="16" t="s">
        <v>88</v>
      </c>
      <c r="E39" s="34" t="s">
        <v>36</v>
      </c>
      <c r="F39" s="18"/>
      <c r="G39" s="18">
        <v>1285069200</v>
      </c>
      <c r="H39" s="5">
        <f t="shared" si="2"/>
        <v>607327300</v>
      </c>
      <c r="I39" s="5">
        <f t="shared" si="3"/>
        <v>0</v>
      </c>
      <c r="J39" s="33">
        <v>4</v>
      </c>
      <c r="K39" s="121" t="s">
        <v>181</v>
      </c>
      <c r="L39" s="55" t="str">
        <f ca="1">IF(ROWS($1:24)&gt;COUNT(Dong),"",OFFSET('141-BH'!A$1,SMALL(Dong,ROWS($1:24)),))</f>
        <v/>
      </c>
      <c r="M39" s="55" t="str">
        <f ca="1">IF(ROWS($1:24)&gt;COUNT(Dong),"",OFFSET('141-BH'!B$1,SMALL(Dong,ROWS($1:24)),))</f>
        <v/>
      </c>
      <c r="N39" s="92" t="str">
        <f ca="1">IF(ROWS($1:24)&gt;COUNT(Dong),"",OFFSET('141-BH'!D$1,SMALL(Dong,ROWS($1:24)),))</f>
        <v/>
      </c>
      <c r="O39" s="55" t="str">
        <f ca="1">IF(ROWS($1:24)&gt;COUNT(Dong),"",OFFSET('141-BH'!E$1,SMALL(Dong,ROWS($1:24)),))</f>
        <v/>
      </c>
      <c r="P39" s="86" t="str">
        <f ca="1">IF(ROWS($1:24)&gt;COUNT(Dong),"",OFFSET('141-BH'!F$1,SMALL(Dong,ROWS($1:24)),))</f>
        <v/>
      </c>
      <c r="Q39" s="86" t="str">
        <f ca="1">IF(ROWS($1:24)&gt;COUNT(Dong),"",OFFSET('141-BH'!G$1,SMALL(Dong,ROWS($1:24)),))</f>
        <v/>
      </c>
      <c r="R39" s="182" t="str">
        <f ca="1">IF(ROWS($1:24)&gt;COUNT(Dong),"",IF(OFFSET('141-BH'!K$1,SMALL(Dong,ROWS($1:24)),)="","",OFFSET('141-BH'!K$1,SMALL(Dong,ROWS($1:24)),)))</f>
        <v/>
      </c>
    </row>
    <row r="40" spans="1:18" ht="21" customHeight="1">
      <c r="A40" s="11">
        <v>42855</v>
      </c>
      <c r="B40" s="35" t="s">
        <v>94</v>
      </c>
      <c r="C40" s="14">
        <v>42855</v>
      </c>
      <c r="D40" s="16" t="s">
        <v>89</v>
      </c>
      <c r="E40" s="34" t="s">
        <v>36</v>
      </c>
      <c r="F40" s="18"/>
      <c r="G40" s="18">
        <v>427226800</v>
      </c>
      <c r="H40" s="5">
        <f t="shared" si="2"/>
        <v>180100500</v>
      </c>
      <c r="I40" s="5">
        <f t="shared" si="3"/>
        <v>0</v>
      </c>
      <c r="J40" s="33">
        <v>4</v>
      </c>
      <c r="K40" s="121" t="s">
        <v>93</v>
      </c>
      <c r="L40" s="55" t="str">
        <f ca="1">IF(ROWS($1:25)&gt;COUNT(Dong),"",OFFSET('141-BH'!A$1,SMALL(Dong,ROWS($1:25)),))</f>
        <v/>
      </c>
      <c r="M40" s="55" t="str">
        <f ca="1">IF(ROWS($1:25)&gt;COUNT(Dong),"",OFFSET('141-BH'!B$1,SMALL(Dong,ROWS($1:25)),))</f>
        <v/>
      </c>
      <c r="N40" s="92" t="str">
        <f ca="1">IF(ROWS($1:25)&gt;COUNT(Dong),"",OFFSET('141-BH'!D$1,SMALL(Dong,ROWS($1:25)),))</f>
        <v/>
      </c>
      <c r="O40" s="55" t="str">
        <f ca="1">IF(ROWS($1:25)&gt;COUNT(Dong),"",OFFSET('141-BH'!E$1,SMALL(Dong,ROWS($1:25)),))</f>
        <v/>
      </c>
      <c r="P40" s="86" t="str">
        <f ca="1">IF(ROWS($1:25)&gt;COUNT(Dong),"",OFFSET('141-BH'!F$1,SMALL(Dong,ROWS($1:25)),))</f>
        <v/>
      </c>
      <c r="Q40" s="86" t="str">
        <f ca="1">IF(ROWS($1:25)&gt;COUNT(Dong),"",OFFSET('141-BH'!G$1,SMALL(Dong,ROWS($1:25)),))</f>
        <v/>
      </c>
      <c r="R40" s="182" t="str">
        <f ca="1">IF(ROWS($1:25)&gt;COUNT(Dong),"",IF(OFFSET('141-BH'!K$1,SMALL(Dong,ROWS($1:25)),)="","",OFFSET('141-BH'!K$1,SMALL(Dong,ROWS($1:25)),)))</f>
        <v/>
      </c>
    </row>
    <row r="41" spans="1:18" ht="21" customHeight="1">
      <c r="A41" s="11">
        <v>42766</v>
      </c>
      <c r="B41" s="35" t="s">
        <v>146</v>
      </c>
      <c r="C41" s="153">
        <v>42856</v>
      </c>
      <c r="D41" s="154" t="s">
        <v>136</v>
      </c>
      <c r="E41" s="34" t="s">
        <v>36</v>
      </c>
      <c r="F41" s="18"/>
      <c r="G41" s="155">
        <v>180100500</v>
      </c>
      <c r="H41" s="5">
        <f t="shared" si="2"/>
        <v>0</v>
      </c>
      <c r="I41" s="5">
        <f t="shared" si="3"/>
        <v>0</v>
      </c>
      <c r="J41" s="33">
        <v>0</v>
      </c>
      <c r="K41" s="121"/>
      <c r="L41" s="55" t="str">
        <f ca="1">IF(ROWS($1:26)&gt;COUNT(Dong),"",OFFSET('141-BH'!A$1,SMALL(Dong,ROWS($1:26)),))</f>
        <v/>
      </c>
      <c r="M41" s="55" t="str">
        <f ca="1">IF(ROWS($1:26)&gt;COUNT(Dong),"",OFFSET('141-BH'!B$1,SMALL(Dong,ROWS($1:26)),))</f>
        <v/>
      </c>
      <c r="N41" s="92" t="str">
        <f ca="1">IF(ROWS($1:26)&gt;COUNT(Dong),"",OFFSET('141-BH'!D$1,SMALL(Dong,ROWS($1:26)),))</f>
        <v/>
      </c>
      <c r="O41" s="55" t="str">
        <f ca="1">IF(ROWS($1:26)&gt;COUNT(Dong),"",OFFSET('141-BH'!E$1,SMALL(Dong,ROWS($1:26)),))</f>
        <v/>
      </c>
      <c r="P41" s="86" t="str">
        <f ca="1">IF(ROWS($1:26)&gt;COUNT(Dong),"",OFFSET('141-BH'!F$1,SMALL(Dong,ROWS($1:26)),))</f>
        <v/>
      </c>
      <c r="Q41" s="86" t="str">
        <f ca="1">IF(ROWS($1:26)&gt;COUNT(Dong),"",OFFSET('141-BH'!G$1,SMALL(Dong,ROWS($1:26)),))</f>
        <v/>
      </c>
      <c r="R41" s="182" t="str">
        <f ca="1">IF(ROWS($1:26)&gt;COUNT(Dong),"",IF(OFFSET('141-BH'!K$1,SMALL(Dong,ROWS($1:26)),)="","",OFFSET('141-BH'!K$1,SMALL(Dong,ROWS($1:26)),)))</f>
        <v/>
      </c>
    </row>
    <row r="42" spans="1:18" ht="21" customHeight="1">
      <c r="A42" s="11">
        <v>42858</v>
      </c>
      <c r="B42" s="21" t="s">
        <v>109</v>
      </c>
      <c r="C42" s="14">
        <v>42858</v>
      </c>
      <c r="D42" s="138" t="s">
        <v>38</v>
      </c>
      <c r="E42" s="34" t="s">
        <v>39</v>
      </c>
      <c r="F42" s="9">
        <v>2600000000</v>
      </c>
      <c r="G42" s="18"/>
      <c r="H42" s="5">
        <f t="shared" si="2"/>
        <v>2600000000</v>
      </c>
      <c r="I42" s="5">
        <f t="shared" si="3"/>
        <v>0</v>
      </c>
      <c r="J42" s="33">
        <v>5</v>
      </c>
      <c r="K42" s="121"/>
      <c r="L42" s="55" t="str">
        <f ca="1">IF(ROWS($1:27)&gt;COUNT(Dong),"",OFFSET('141-BH'!A$1,SMALL(Dong,ROWS($1:27)),))</f>
        <v/>
      </c>
      <c r="M42" s="55" t="str">
        <f ca="1">IF(ROWS($1:27)&gt;COUNT(Dong),"",OFFSET('141-BH'!B$1,SMALL(Dong,ROWS($1:27)),))</f>
        <v/>
      </c>
      <c r="N42" s="92" t="str">
        <f ca="1">IF(ROWS($1:27)&gt;COUNT(Dong),"",OFFSET('141-BH'!D$1,SMALL(Dong,ROWS($1:27)),))</f>
        <v/>
      </c>
      <c r="O42" s="55" t="str">
        <f ca="1">IF(ROWS($1:27)&gt;COUNT(Dong),"",OFFSET('141-BH'!E$1,SMALL(Dong,ROWS($1:27)),))</f>
        <v/>
      </c>
      <c r="P42" s="86" t="str">
        <f ca="1">IF(ROWS($1:27)&gt;COUNT(Dong),"",OFFSET('141-BH'!F$1,SMALL(Dong,ROWS($1:27)),))</f>
        <v/>
      </c>
      <c r="Q42" s="86" t="str">
        <f ca="1">IF(ROWS($1:27)&gt;COUNT(Dong),"",OFFSET('141-BH'!G$1,SMALL(Dong,ROWS($1:27)),))</f>
        <v/>
      </c>
      <c r="R42" s="182" t="str">
        <f ca="1">IF(ROWS($1:27)&gt;COUNT(Dong),"",IF(OFFSET('141-BH'!K$1,SMALL(Dong,ROWS($1:27)),)="","",OFFSET('141-BH'!K$1,SMALL(Dong,ROWS($1:27)),)))</f>
        <v/>
      </c>
    </row>
    <row r="43" spans="1:18" ht="21" customHeight="1">
      <c r="A43" s="14">
        <v>42886</v>
      </c>
      <c r="B43" s="21" t="s">
        <v>101</v>
      </c>
      <c r="C43" s="14">
        <v>42886</v>
      </c>
      <c r="D43" s="16" t="s">
        <v>72</v>
      </c>
      <c r="E43" s="34" t="s">
        <v>36</v>
      </c>
      <c r="F43" s="9"/>
      <c r="G43" s="18">
        <v>417360000</v>
      </c>
      <c r="H43" s="5">
        <f t="shared" si="2"/>
        <v>2182640000</v>
      </c>
      <c r="I43" s="5">
        <f t="shared" si="3"/>
        <v>0</v>
      </c>
      <c r="J43" s="33">
        <v>5</v>
      </c>
      <c r="K43" s="121" t="s">
        <v>76</v>
      </c>
      <c r="L43" s="55" t="str">
        <f ca="1">IF(ROWS($1:28)&gt;COUNT(Dong),"",OFFSET('141-BH'!A$1,SMALL(Dong,ROWS($1:28)),))</f>
        <v/>
      </c>
      <c r="M43" s="55" t="str">
        <f ca="1">IF(ROWS($1:28)&gt;COUNT(Dong),"",OFFSET('141-BH'!B$1,SMALL(Dong,ROWS($1:28)),))</f>
        <v/>
      </c>
      <c r="N43" s="92" t="str">
        <f ca="1">IF(ROWS($1:28)&gt;COUNT(Dong),"",OFFSET('141-BH'!D$1,SMALL(Dong,ROWS($1:28)),))</f>
        <v/>
      </c>
      <c r="O43" s="55" t="str">
        <f ca="1">IF(ROWS($1:28)&gt;COUNT(Dong),"",OFFSET('141-BH'!E$1,SMALL(Dong,ROWS($1:28)),))</f>
        <v/>
      </c>
      <c r="P43" s="86" t="str">
        <f ca="1">IF(ROWS($1:28)&gt;COUNT(Dong),"",OFFSET('141-BH'!F$1,SMALL(Dong,ROWS($1:28)),))</f>
        <v/>
      </c>
      <c r="Q43" s="86" t="str">
        <f ca="1">IF(ROWS($1:28)&gt;COUNT(Dong),"",OFFSET('141-BH'!G$1,SMALL(Dong,ROWS($1:28)),))</f>
        <v/>
      </c>
      <c r="R43" s="182" t="str">
        <f ca="1">IF(ROWS($1:28)&gt;COUNT(Dong),"",IF(OFFSET('141-BH'!K$1,SMALL(Dong,ROWS($1:28)),)="","",OFFSET('141-BH'!K$1,SMALL(Dong,ROWS($1:28)),)))</f>
        <v/>
      </c>
    </row>
    <row r="44" spans="1:18" ht="21" customHeight="1">
      <c r="A44" s="14">
        <v>42886</v>
      </c>
      <c r="B44" s="21" t="s">
        <v>101</v>
      </c>
      <c r="C44" s="14">
        <v>42886</v>
      </c>
      <c r="D44" s="16" t="s">
        <v>87</v>
      </c>
      <c r="E44" s="34" t="s">
        <v>36</v>
      </c>
      <c r="F44" s="9"/>
      <c r="G44" s="18">
        <v>381290000</v>
      </c>
      <c r="H44" s="5">
        <f t="shared" si="2"/>
        <v>1801350000</v>
      </c>
      <c r="I44" s="5">
        <f t="shared" si="3"/>
        <v>0</v>
      </c>
      <c r="J44" s="33">
        <v>5</v>
      </c>
      <c r="K44" s="121" t="s">
        <v>77</v>
      </c>
      <c r="L44" s="55" t="str">
        <f ca="1">IF(ROWS($1:29)&gt;COUNT(Dong),"",OFFSET('141-BH'!A$1,SMALL(Dong,ROWS($1:29)),))</f>
        <v/>
      </c>
      <c r="M44" s="55" t="str">
        <f ca="1">IF(ROWS($1:29)&gt;COUNT(Dong),"",OFFSET('141-BH'!B$1,SMALL(Dong,ROWS($1:29)),))</f>
        <v/>
      </c>
      <c r="N44" s="92" t="str">
        <f ca="1">IF(ROWS($1:29)&gt;COUNT(Dong),"",OFFSET('141-BH'!D$1,SMALL(Dong,ROWS($1:29)),))</f>
        <v/>
      </c>
      <c r="O44" s="55" t="str">
        <f ca="1">IF(ROWS($1:29)&gt;COUNT(Dong),"",OFFSET('141-BH'!E$1,SMALL(Dong,ROWS($1:29)),))</f>
        <v/>
      </c>
      <c r="P44" s="86" t="str">
        <f ca="1">IF(ROWS($1:29)&gt;COUNT(Dong),"",OFFSET('141-BH'!F$1,SMALL(Dong,ROWS($1:29)),))</f>
        <v/>
      </c>
      <c r="Q44" s="86" t="str">
        <f ca="1">IF(ROWS($1:29)&gt;COUNT(Dong),"",OFFSET('141-BH'!G$1,SMALL(Dong,ROWS($1:29)),))</f>
        <v/>
      </c>
      <c r="R44" s="182" t="str">
        <f ca="1">IF(ROWS($1:29)&gt;COUNT(Dong),"",IF(OFFSET('141-BH'!K$1,SMALL(Dong,ROWS($1:29)),)="","",OFFSET('141-BH'!K$1,SMALL(Dong,ROWS($1:29)),)))</f>
        <v/>
      </c>
    </row>
    <row r="45" spans="1:18" ht="21" customHeight="1">
      <c r="A45" s="14">
        <v>42886</v>
      </c>
      <c r="B45" s="21" t="s">
        <v>101</v>
      </c>
      <c r="C45" s="14">
        <v>42886</v>
      </c>
      <c r="D45" s="16" t="s">
        <v>135</v>
      </c>
      <c r="E45" s="34" t="s">
        <v>36</v>
      </c>
      <c r="F45" s="9"/>
      <c r="G45" s="18">
        <v>951496000</v>
      </c>
      <c r="H45" s="5">
        <f t="shared" si="2"/>
        <v>849854000</v>
      </c>
      <c r="I45" s="5">
        <f t="shared" si="3"/>
        <v>0</v>
      </c>
      <c r="J45" s="33">
        <v>5</v>
      </c>
      <c r="K45" s="121" t="s">
        <v>81</v>
      </c>
      <c r="L45" s="55" t="str">
        <f ca="1">IF(ROWS($1:30)&gt;COUNT(Dong),"",OFFSET('141-BH'!A$1,SMALL(Dong,ROWS($1:30)),))</f>
        <v/>
      </c>
      <c r="M45" s="55" t="str">
        <f ca="1">IF(ROWS($1:30)&gt;COUNT(Dong),"",OFFSET('141-BH'!B$1,SMALL(Dong,ROWS($1:30)),))</f>
        <v/>
      </c>
      <c r="N45" s="92" t="str">
        <f ca="1">IF(ROWS($1:30)&gt;COUNT(Dong),"",OFFSET('141-BH'!D$1,SMALL(Dong,ROWS($1:30)),))</f>
        <v/>
      </c>
      <c r="O45" s="55" t="str">
        <f ca="1">IF(ROWS($1:30)&gt;COUNT(Dong),"",OFFSET('141-BH'!E$1,SMALL(Dong,ROWS($1:30)),))</f>
        <v/>
      </c>
      <c r="P45" s="86" t="str">
        <f ca="1">IF(ROWS($1:30)&gt;COUNT(Dong),"",OFFSET('141-BH'!F$1,SMALL(Dong,ROWS($1:30)),))</f>
        <v/>
      </c>
      <c r="Q45" s="86" t="str">
        <f ca="1">IF(ROWS($1:30)&gt;COUNT(Dong),"",OFFSET('141-BH'!G$1,SMALL(Dong,ROWS($1:30)),))</f>
        <v/>
      </c>
      <c r="R45" s="182" t="str">
        <f ca="1">IF(ROWS($1:30)&gt;COUNT(Dong),"",IF(OFFSET('141-BH'!K$1,SMALL(Dong,ROWS($1:30)),)="","",OFFSET('141-BH'!K$1,SMALL(Dong,ROWS($1:30)),)))</f>
        <v/>
      </c>
    </row>
    <row r="46" spans="1:18" ht="21" customHeight="1">
      <c r="A46" s="14">
        <v>42886</v>
      </c>
      <c r="B46" s="21" t="s">
        <v>101</v>
      </c>
      <c r="C46" s="14">
        <v>42886</v>
      </c>
      <c r="D46" s="16" t="s">
        <v>86</v>
      </c>
      <c r="E46" s="34" t="s">
        <v>36</v>
      </c>
      <c r="F46" s="9"/>
      <c r="G46" s="18">
        <v>757302000</v>
      </c>
      <c r="H46" s="5">
        <f t="shared" si="2"/>
        <v>92552000</v>
      </c>
      <c r="I46" s="5">
        <f t="shared" si="3"/>
        <v>0</v>
      </c>
      <c r="J46" s="33">
        <v>5</v>
      </c>
      <c r="K46" s="121" t="s">
        <v>166</v>
      </c>
      <c r="L46" s="55" t="str">
        <f ca="1">IF(ROWS($1:31)&gt;COUNT(Dong),"",OFFSET('141-BH'!A$1,SMALL(Dong,ROWS($1:31)),))</f>
        <v/>
      </c>
      <c r="M46" s="55" t="str">
        <f ca="1">IF(ROWS($1:31)&gt;COUNT(Dong),"",OFFSET('141-BH'!B$1,SMALL(Dong,ROWS($1:31)),))</f>
        <v/>
      </c>
      <c r="N46" s="92" t="str">
        <f ca="1">IF(ROWS($1:31)&gt;COUNT(Dong),"",OFFSET('141-BH'!D$1,SMALL(Dong,ROWS($1:31)),))</f>
        <v/>
      </c>
      <c r="O46" s="55" t="str">
        <f ca="1">IF(ROWS($1:31)&gt;COUNT(Dong),"",OFFSET('141-BH'!E$1,SMALL(Dong,ROWS($1:31)),))</f>
        <v/>
      </c>
      <c r="P46" s="86" t="str">
        <f ca="1">IF(ROWS($1:31)&gt;COUNT(Dong),"",OFFSET('141-BH'!F$1,SMALL(Dong,ROWS($1:31)),))</f>
        <v/>
      </c>
      <c r="Q46" s="86" t="str">
        <f ca="1">IF(ROWS($1:31)&gt;COUNT(Dong),"",OFFSET('141-BH'!G$1,SMALL(Dong,ROWS($1:31)),))</f>
        <v/>
      </c>
      <c r="R46" s="182" t="str">
        <f ca="1">IF(ROWS($1:31)&gt;COUNT(Dong),"",IF(OFFSET('141-BH'!K$1,SMALL(Dong,ROWS($1:31)),)="","",OFFSET('141-BH'!K$1,SMALL(Dong,ROWS($1:31)),)))</f>
        <v/>
      </c>
    </row>
    <row r="47" spans="1:18" ht="21" customHeight="1">
      <c r="A47" s="11">
        <v>42766</v>
      </c>
      <c r="B47" s="35" t="s">
        <v>124</v>
      </c>
      <c r="C47" s="153">
        <v>42886</v>
      </c>
      <c r="D47" s="154" t="s">
        <v>136</v>
      </c>
      <c r="E47" s="34" t="s">
        <v>36</v>
      </c>
      <c r="F47" s="18"/>
      <c r="G47" s="155">
        <v>92552000</v>
      </c>
      <c r="H47" s="5">
        <f t="shared" si="2"/>
        <v>0</v>
      </c>
      <c r="I47" s="5">
        <f t="shared" si="3"/>
        <v>0</v>
      </c>
      <c r="J47" s="33">
        <v>0</v>
      </c>
      <c r="K47" s="121"/>
      <c r="L47" s="55" t="str">
        <f ca="1">IF(ROWS($1:32)&gt;COUNT(Dong),"",OFFSET('141-BH'!A$1,SMALL(Dong,ROWS($1:32)),))</f>
        <v/>
      </c>
      <c r="M47" s="55" t="str">
        <f ca="1">IF(ROWS($1:32)&gt;COUNT(Dong),"",OFFSET('141-BH'!B$1,SMALL(Dong,ROWS($1:32)),))</f>
        <v/>
      </c>
      <c r="N47" s="92" t="str">
        <f ca="1">IF(ROWS($1:32)&gt;COUNT(Dong),"",OFFSET('141-BH'!D$1,SMALL(Dong,ROWS($1:32)),))</f>
        <v/>
      </c>
      <c r="O47" s="55" t="str">
        <f ca="1">IF(ROWS($1:32)&gt;COUNT(Dong),"",OFFSET('141-BH'!E$1,SMALL(Dong,ROWS($1:32)),))</f>
        <v/>
      </c>
      <c r="P47" s="86" t="str">
        <f ca="1">IF(ROWS($1:32)&gt;COUNT(Dong),"",OFFSET('141-BH'!F$1,SMALL(Dong,ROWS($1:32)),))</f>
        <v/>
      </c>
      <c r="Q47" s="86" t="str">
        <f ca="1">IF(ROWS($1:32)&gt;COUNT(Dong),"",OFFSET('141-BH'!G$1,SMALL(Dong,ROWS($1:32)),))</f>
        <v/>
      </c>
      <c r="R47" s="182" t="str">
        <f ca="1">IF(ROWS($1:32)&gt;COUNT(Dong),"",IF(OFFSET('141-BH'!K$1,SMALL(Dong,ROWS($1:32)),)="","",OFFSET('141-BH'!K$1,SMALL(Dong,ROWS($1:32)),)))</f>
        <v/>
      </c>
    </row>
    <row r="48" spans="1:18" ht="21" customHeight="1">
      <c r="A48" s="11">
        <v>42888</v>
      </c>
      <c r="B48" s="21" t="s">
        <v>109</v>
      </c>
      <c r="C48" s="14">
        <v>42888</v>
      </c>
      <c r="D48" s="16" t="s">
        <v>38</v>
      </c>
      <c r="E48" s="34" t="s">
        <v>39</v>
      </c>
      <c r="F48" s="9">
        <v>4000000000</v>
      </c>
      <c r="G48" s="18"/>
      <c r="H48" s="5">
        <f t="shared" si="2"/>
        <v>4000000000</v>
      </c>
      <c r="I48" s="5">
        <f t="shared" si="3"/>
        <v>0</v>
      </c>
      <c r="J48" s="33">
        <v>6</v>
      </c>
      <c r="K48" s="121"/>
      <c r="L48" s="55" t="str">
        <f ca="1">IF(ROWS($1:33)&gt;COUNT(Dong),"",OFFSET('141-BH'!A$1,SMALL(Dong,ROWS($1:33)),))</f>
        <v/>
      </c>
      <c r="M48" s="55" t="str">
        <f ca="1">IF(ROWS($1:33)&gt;COUNT(Dong),"",OFFSET('141-BH'!B$1,SMALL(Dong,ROWS($1:33)),))</f>
        <v/>
      </c>
      <c r="N48" s="92" t="str">
        <f ca="1">IF(ROWS($1:33)&gt;COUNT(Dong),"",OFFSET('141-BH'!D$1,SMALL(Dong,ROWS($1:33)),))</f>
        <v/>
      </c>
      <c r="O48" s="55" t="str">
        <f ca="1">IF(ROWS($1:33)&gt;COUNT(Dong),"",OFFSET('141-BH'!E$1,SMALL(Dong,ROWS($1:33)),))</f>
        <v/>
      </c>
      <c r="P48" s="86" t="str">
        <f ca="1">IF(ROWS($1:33)&gt;COUNT(Dong),"",OFFSET('141-BH'!F$1,SMALL(Dong,ROWS($1:33)),))</f>
        <v/>
      </c>
      <c r="Q48" s="86" t="str">
        <f ca="1">IF(ROWS($1:33)&gt;COUNT(Dong),"",OFFSET('141-BH'!G$1,SMALL(Dong,ROWS($1:33)),))</f>
        <v/>
      </c>
      <c r="R48" s="182" t="str">
        <f ca="1">IF(ROWS($1:33)&gt;COUNT(Dong),"",IF(OFFSET('141-BH'!K$1,SMALL(Dong,ROWS($1:33)),)="","",OFFSET('141-BH'!K$1,SMALL(Dong,ROWS($1:33)),)))</f>
        <v/>
      </c>
    </row>
    <row r="49" spans="1:18" ht="21" customHeight="1">
      <c r="A49" s="11">
        <v>42942</v>
      </c>
      <c r="B49" s="21" t="s">
        <v>49</v>
      </c>
      <c r="C49" s="14">
        <v>42942</v>
      </c>
      <c r="D49" s="16" t="s">
        <v>38</v>
      </c>
      <c r="E49" s="34" t="s">
        <v>39</v>
      </c>
      <c r="F49" s="9">
        <v>300000000</v>
      </c>
      <c r="G49" s="18"/>
      <c r="H49" s="5">
        <f t="shared" si="2"/>
        <v>4300000000</v>
      </c>
      <c r="I49" s="5">
        <f t="shared" si="3"/>
        <v>0</v>
      </c>
      <c r="J49" s="33">
        <v>6</v>
      </c>
      <c r="K49" s="121"/>
      <c r="L49" s="55" t="str">
        <f ca="1">IF(ROWS($1:34)&gt;COUNT(Dong),"",OFFSET('141-BH'!A$1,SMALL(Dong,ROWS($1:34)),))</f>
        <v/>
      </c>
      <c r="M49" s="55" t="str">
        <f ca="1">IF(ROWS($1:34)&gt;COUNT(Dong),"",OFFSET('141-BH'!B$1,SMALL(Dong,ROWS($1:34)),))</f>
        <v/>
      </c>
      <c r="N49" s="92" t="str">
        <f ca="1">IF(ROWS($1:34)&gt;COUNT(Dong),"",OFFSET('141-BH'!D$1,SMALL(Dong,ROWS($1:34)),))</f>
        <v/>
      </c>
      <c r="O49" s="55" t="str">
        <f ca="1">IF(ROWS($1:34)&gt;COUNT(Dong),"",OFFSET('141-BH'!E$1,SMALL(Dong,ROWS($1:34)),))</f>
        <v/>
      </c>
      <c r="P49" s="86" t="str">
        <f ca="1">IF(ROWS($1:34)&gt;COUNT(Dong),"",OFFSET('141-BH'!F$1,SMALL(Dong,ROWS($1:34)),))</f>
        <v/>
      </c>
      <c r="Q49" s="86" t="str">
        <f ca="1">IF(ROWS($1:34)&gt;COUNT(Dong),"",OFFSET('141-BH'!G$1,SMALL(Dong,ROWS($1:34)),))</f>
        <v/>
      </c>
      <c r="R49" s="182" t="str">
        <f ca="1">IF(ROWS($1:34)&gt;COUNT(Dong),"",IF(OFFSET('141-BH'!K$1,SMALL(Dong,ROWS($1:34)),)="","",OFFSET('141-BH'!K$1,SMALL(Dong,ROWS($1:34)),)))</f>
        <v/>
      </c>
    </row>
    <row r="50" spans="1:18" ht="21" customHeight="1">
      <c r="A50" s="11">
        <v>42916</v>
      </c>
      <c r="B50" s="17" t="s">
        <v>103</v>
      </c>
      <c r="C50" s="14">
        <v>42916</v>
      </c>
      <c r="D50" s="10" t="s">
        <v>86</v>
      </c>
      <c r="E50" s="34" t="s">
        <v>36</v>
      </c>
      <c r="F50" s="9"/>
      <c r="G50" s="18">
        <v>1221209600</v>
      </c>
      <c r="H50" s="5">
        <f t="shared" si="2"/>
        <v>3078790400</v>
      </c>
      <c r="I50" s="5">
        <f t="shared" si="3"/>
        <v>0</v>
      </c>
      <c r="J50" s="33">
        <v>6</v>
      </c>
      <c r="K50" s="121" t="s">
        <v>167</v>
      </c>
      <c r="L50" s="55" t="str">
        <f ca="1">IF(ROWS($1:35)&gt;COUNT(Dong),"",OFFSET('141-BH'!A$1,SMALL(Dong,ROWS($1:35)),))</f>
        <v/>
      </c>
      <c r="M50" s="55" t="str">
        <f ca="1">IF(ROWS($1:35)&gt;COUNT(Dong),"",OFFSET('141-BH'!B$1,SMALL(Dong,ROWS($1:35)),))</f>
        <v/>
      </c>
      <c r="N50" s="92" t="str">
        <f ca="1">IF(ROWS($1:35)&gt;COUNT(Dong),"",OFFSET('141-BH'!D$1,SMALL(Dong,ROWS($1:35)),))</f>
        <v/>
      </c>
      <c r="O50" s="55" t="str">
        <f ca="1">IF(ROWS($1:35)&gt;COUNT(Dong),"",OFFSET('141-BH'!E$1,SMALL(Dong,ROWS($1:35)),))</f>
        <v/>
      </c>
      <c r="P50" s="86" t="str">
        <f ca="1">IF(ROWS($1:35)&gt;COUNT(Dong),"",OFFSET('141-BH'!F$1,SMALL(Dong,ROWS($1:35)),))</f>
        <v/>
      </c>
      <c r="Q50" s="86" t="str">
        <f ca="1">IF(ROWS($1:35)&gt;COUNT(Dong),"",OFFSET('141-BH'!G$1,SMALL(Dong,ROWS($1:35)),))</f>
        <v/>
      </c>
      <c r="R50" s="182" t="str">
        <f ca="1">IF(ROWS($1:35)&gt;COUNT(Dong),"",IF(OFFSET('141-BH'!K$1,SMALL(Dong,ROWS($1:35)),)="","",OFFSET('141-BH'!K$1,SMALL(Dong,ROWS($1:35)),)))</f>
        <v/>
      </c>
    </row>
    <row r="51" spans="1:18" ht="21" customHeight="1">
      <c r="A51" s="11">
        <v>42916</v>
      </c>
      <c r="B51" s="17" t="s">
        <v>103</v>
      </c>
      <c r="C51" s="14">
        <v>42916</v>
      </c>
      <c r="D51" s="16" t="s">
        <v>72</v>
      </c>
      <c r="E51" s="34" t="s">
        <v>36</v>
      </c>
      <c r="F51" s="18"/>
      <c r="G51" s="9">
        <v>1971077000</v>
      </c>
      <c r="H51" s="5">
        <f t="shared" si="2"/>
        <v>1107713400</v>
      </c>
      <c r="I51" s="5">
        <f t="shared" si="3"/>
        <v>0</v>
      </c>
      <c r="J51" s="33">
        <v>6</v>
      </c>
      <c r="K51" s="121" t="s">
        <v>78</v>
      </c>
      <c r="L51" s="47"/>
      <c r="M51" s="93"/>
      <c r="N51" s="94"/>
      <c r="O51" s="142"/>
      <c r="P51" s="95"/>
      <c r="Q51" s="54"/>
    </row>
    <row r="52" spans="1:18" ht="21" customHeight="1">
      <c r="A52" s="11">
        <v>42916</v>
      </c>
      <c r="B52" s="17" t="s">
        <v>103</v>
      </c>
      <c r="C52" s="14">
        <v>42916</v>
      </c>
      <c r="D52" s="16" t="s">
        <v>135</v>
      </c>
      <c r="E52" s="34" t="s">
        <v>36</v>
      </c>
      <c r="F52" s="9"/>
      <c r="G52" s="18">
        <v>1108618000</v>
      </c>
      <c r="H52" s="5">
        <f t="shared" si="2"/>
        <v>0</v>
      </c>
      <c r="I52" s="5">
        <f t="shared" si="3"/>
        <v>904600</v>
      </c>
      <c r="J52" s="33">
        <v>6</v>
      </c>
      <c r="K52" s="121" t="s">
        <v>170</v>
      </c>
      <c r="L52" s="96"/>
      <c r="M52" s="84"/>
      <c r="N52" s="49"/>
      <c r="O52" s="97"/>
      <c r="P52" s="98"/>
      <c r="Q52" s="53"/>
    </row>
    <row r="53" spans="1:18" ht="21" customHeight="1">
      <c r="A53" s="11">
        <v>42766</v>
      </c>
      <c r="B53" s="35" t="s">
        <v>126</v>
      </c>
      <c r="C53" s="153">
        <v>42943</v>
      </c>
      <c r="D53" s="154" t="s">
        <v>136</v>
      </c>
      <c r="E53" s="34" t="s">
        <v>36</v>
      </c>
      <c r="F53" s="155">
        <v>904600</v>
      </c>
      <c r="G53" s="18"/>
      <c r="H53" s="5">
        <f t="shared" si="2"/>
        <v>0</v>
      </c>
      <c r="I53" s="5">
        <f t="shared" si="3"/>
        <v>0</v>
      </c>
      <c r="J53" s="33">
        <v>0</v>
      </c>
      <c r="K53" s="121"/>
      <c r="L53" s="96"/>
      <c r="M53" s="84"/>
      <c r="N53" s="49"/>
      <c r="O53" s="97"/>
      <c r="P53" s="99"/>
      <c r="Q53" s="53"/>
    </row>
    <row r="54" spans="1:18" ht="21" customHeight="1">
      <c r="A54" s="11">
        <v>42943</v>
      </c>
      <c r="B54" s="21" t="s">
        <v>147</v>
      </c>
      <c r="C54" s="14">
        <v>42943</v>
      </c>
      <c r="D54" s="16" t="s">
        <v>38</v>
      </c>
      <c r="E54" s="34" t="s">
        <v>39</v>
      </c>
      <c r="F54" s="9">
        <v>1200000000</v>
      </c>
      <c r="G54" s="18"/>
      <c r="H54" s="5">
        <f t="shared" si="2"/>
        <v>1200000000</v>
      </c>
      <c r="I54" s="5">
        <f t="shared" si="3"/>
        <v>0</v>
      </c>
      <c r="J54" s="33">
        <v>7</v>
      </c>
      <c r="K54" s="121"/>
      <c r="L54" s="96"/>
      <c r="M54" s="84"/>
      <c r="N54" s="49"/>
      <c r="O54" s="97"/>
      <c r="P54" s="98"/>
      <c r="Q54" s="53"/>
    </row>
    <row r="55" spans="1:18" ht="21" customHeight="1">
      <c r="A55" s="11">
        <v>42947</v>
      </c>
      <c r="B55" s="17" t="s">
        <v>115</v>
      </c>
      <c r="C55" s="14">
        <v>42947</v>
      </c>
      <c r="D55" s="16" t="s">
        <v>86</v>
      </c>
      <c r="E55" s="34" t="s">
        <v>36</v>
      </c>
      <c r="F55" s="9"/>
      <c r="G55" s="18">
        <v>1126575000</v>
      </c>
      <c r="H55" s="5">
        <f t="shared" si="2"/>
        <v>73425000</v>
      </c>
      <c r="I55" s="5">
        <f t="shared" si="3"/>
        <v>0</v>
      </c>
      <c r="J55" s="33">
        <v>7</v>
      </c>
      <c r="K55" s="121" t="s">
        <v>168</v>
      </c>
      <c r="L55" s="96"/>
      <c r="M55" s="84"/>
      <c r="N55" s="49"/>
      <c r="O55" s="97"/>
      <c r="P55" s="98"/>
      <c r="Q55" s="53"/>
    </row>
    <row r="56" spans="1:18" ht="21" customHeight="1">
      <c r="A56" s="11">
        <v>42766</v>
      </c>
      <c r="B56" s="35" t="s">
        <v>148</v>
      </c>
      <c r="C56" s="14">
        <v>42947</v>
      </c>
      <c r="D56" s="154" t="s">
        <v>136</v>
      </c>
      <c r="E56" s="34" t="s">
        <v>36</v>
      </c>
      <c r="F56" s="18"/>
      <c r="G56" s="155">
        <v>73425000</v>
      </c>
      <c r="H56" s="5">
        <f t="shared" si="2"/>
        <v>0</v>
      </c>
      <c r="I56" s="5">
        <f t="shared" si="3"/>
        <v>0</v>
      </c>
      <c r="J56" s="33">
        <v>0</v>
      </c>
      <c r="K56" s="121"/>
      <c r="L56" s="96"/>
      <c r="M56" s="84"/>
      <c r="N56" s="49"/>
      <c r="O56" s="97"/>
      <c r="P56" s="98"/>
      <c r="Q56" s="53"/>
    </row>
    <row r="57" spans="1:18" ht="21" customHeight="1">
      <c r="A57" s="11">
        <v>42977</v>
      </c>
      <c r="B57" s="21" t="s">
        <v>149</v>
      </c>
      <c r="C57" s="14">
        <v>42977</v>
      </c>
      <c r="D57" s="16" t="s">
        <v>38</v>
      </c>
      <c r="E57" s="34" t="s">
        <v>39</v>
      </c>
      <c r="F57" s="9">
        <v>500000000</v>
      </c>
      <c r="G57" s="18"/>
      <c r="H57" s="5">
        <f t="shared" ref="H57:H65" si="4">MAX(H56+F57-I56-G57,0)</f>
        <v>500000000</v>
      </c>
      <c r="I57" s="5">
        <f t="shared" ref="I57:I65" si="5">MAX(I56+G57-H56-F57,0)</f>
        <v>0</v>
      </c>
      <c r="J57" s="33">
        <v>9</v>
      </c>
      <c r="K57" s="121"/>
      <c r="L57" s="96"/>
      <c r="M57" s="84"/>
      <c r="N57" s="49"/>
      <c r="O57" s="97"/>
      <c r="P57" s="98"/>
      <c r="Q57" s="53"/>
    </row>
    <row r="58" spans="1:18" ht="21" customHeight="1">
      <c r="A58" s="11">
        <v>43003</v>
      </c>
      <c r="B58" s="21" t="s">
        <v>127</v>
      </c>
      <c r="C58" s="14">
        <v>43003</v>
      </c>
      <c r="D58" s="16" t="s">
        <v>38</v>
      </c>
      <c r="E58" s="34" t="s">
        <v>39</v>
      </c>
      <c r="F58" s="9">
        <v>1000000000</v>
      </c>
      <c r="G58" s="18"/>
      <c r="H58" s="5">
        <f t="shared" si="4"/>
        <v>1500000000</v>
      </c>
      <c r="I58" s="5">
        <f t="shared" si="5"/>
        <v>0</v>
      </c>
      <c r="J58" s="33">
        <v>9</v>
      </c>
      <c r="K58" s="121"/>
      <c r="L58" s="96"/>
      <c r="M58" s="84"/>
      <c r="N58" s="49"/>
      <c r="O58" s="97"/>
      <c r="P58" s="98"/>
      <c r="Q58" s="53"/>
    </row>
    <row r="59" spans="1:18" ht="21" customHeight="1">
      <c r="A59" s="14">
        <v>43006</v>
      </c>
      <c r="B59" s="21" t="s">
        <v>150</v>
      </c>
      <c r="C59" s="14">
        <v>43006</v>
      </c>
      <c r="D59" s="16" t="s">
        <v>38</v>
      </c>
      <c r="E59" s="34" t="s">
        <v>39</v>
      </c>
      <c r="F59" s="9">
        <v>200000000</v>
      </c>
      <c r="G59" s="9"/>
      <c r="H59" s="5">
        <f t="shared" si="4"/>
        <v>1700000000</v>
      </c>
      <c r="I59" s="5">
        <f t="shared" si="5"/>
        <v>0</v>
      </c>
      <c r="J59" s="33">
        <v>9</v>
      </c>
      <c r="K59" s="121"/>
      <c r="L59" s="47"/>
      <c r="M59" s="84"/>
      <c r="N59" s="49"/>
      <c r="O59" s="97"/>
      <c r="P59" s="98"/>
      <c r="Q59" s="53"/>
    </row>
    <row r="60" spans="1:18" ht="21" customHeight="1">
      <c r="A60" s="11">
        <v>42978</v>
      </c>
      <c r="B60" s="17" t="s">
        <v>114</v>
      </c>
      <c r="C60" s="14">
        <v>42978</v>
      </c>
      <c r="D60" s="16" t="s">
        <v>87</v>
      </c>
      <c r="E60" s="34" t="s">
        <v>36</v>
      </c>
      <c r="F60" s="18"/>
      <c r="G60" s="9">
        <v>829064600</v>
      </c>
      <c r="H60" s="5">
        <f t="shared" si="4"/>
        <v>870935400</v>
      </c>
      <c r="I60" s="5">
        <f t="shared" si="5"/>
        <v>0</v>
      </c>
      <c r="J60" s="33">
        <v>9</v>
      </c>
      <c r="K60" s="121" t="s">
        <v>176</v>
      </c>
      <c r="L60" s="47"/>
      <c r="M60" s="84"/>
      <c r="N60" s="49"/>
      <c r="O60" s="97"/>
      <c r="P60" s="98"/>
      <c r="Q60" s="53"/>
    </row>
    <row r="61" spans="1:18" ht="21" customHeight="1">
      <c r="A61" s="11">
        <v>42978</v>
      </c>
      <c r="B61" s="17" t="s">
        <v>114</v>
      </c>
      <c r="C61" s="14">
        <v>42978</v>
      </c>
      <c r="D61" s="16" t="s">
        <v>105</v>
      </c>
      <c r="E61" s="34" t="s">
        <v>36</v>
      </c>
      <c r="F61" s="9"/>
      <c r="G61" s="18">
        <v>816816000</v>
      </c>
      <c r="H61" s="5">
        <f t="shared" si="4"/>
        <v>54119400</v>
      </c>
      <c r="I61" s="5">
        <f t="shared" si="5"/>
        <v>0</v>
      </c>
      <c r="J61" s="33">
        <v>9</v>
      </c>
      <c r="K61" s="121" t="s">
        <v>164</v>
      </c>
      <c r="L61" s="47"/>
      <c r="M61" s="84"/>
      <c r="N61" s="49"/>
      <c r="O61" s="97"/>
      <c r="P61" s="98"/>
      <c r="Q61" s="53"/>
    </row>
    <row r="62" spans="1:18" ht="21" customHeight="1">
      <c r="A62" s="11">
        <v>42766</v>
      </c>
      <c r="B62" s="35" t="s">
        <v>152</v>
      </c>
      <c r="C62" s="14">
        <v>43007</v>
      </c>
      <c r="D62" s="154" t="s">
        <v>136</v>
      </c>
      <c r="E62" s="34" t="s">
        <v>36</v>
      </c>
      <c r="F62" s="18"/>
      <c r="G62" s="155">
        <v>54119400</v>
      </c>
      <c r="H62" s="5">
        <f t="shared" si="4"/>
        <v>0</v>
      </c>
      <c r="I62" s="5">
        <f t="shared" si="5"/>
        <v>0</v>
      </c>
      <c r="J62" s="33">
        <v>0</v>
      </c>
      <c r="K62" s="121"/>
      <c r="L62" s="47"/>
      <c r="M62" s="84"/>
      <c r="N62" s="49"/>
      <c r="O62" s="97"/>
      <c r="P62" s="98"/>
      <c r="Q62" s="53"/>
    </row>
    <row r="63" spans="1:18" ht="21" customHeight="1">
      <c r="A63" s="14">
        <v>43007</v>
      </c>
      <c r="B63" s="21" t="s">
        <v>151</v>
      </c>
      <c r="C63" s="14">
        <v>43007</v>
      </c>
      <c r="D63" s="16" t="s">
        <v>38</v>
      </c>
      <c r="E63" s="34" t="s">
        <v>39</v>
      </c>
      <c r="F63" s="9">
        <v>1500000000</v>
      </c>
      <c r="G63" s="18"/>
      <c r="H63" s="5">
        <f t="shared" si="4"/>
        <v>1500000000</v>
      </c>
      <c r="I63" s="5">
        <f t="shared" si="5"/>
        <v>0</v>
      </c>
      <c r="J63" s="33">
        <v>10</v>
      </c>
      <c r="K63" s="121"/>
      <c r="L63" s="47"/>
      <c r="M63" s="84"/>
      <c r="N63" s="49"/>
      <c r="O63" s="97"/>
      <c r="P63" s="98"/>
      <c r="Q63" s="53"/>
    </row>
    <row r="64" spans="1:18" ht="21" customHeight="1">
      <c r="A64" s="14">
        <v>43011</v>
      </c>
      <c r="B64" s="21" t="s">
        <v>91</v>
      </c>
      <c r="C64" s="14">
        <v>43011</v>
      </c>
      <c r="D64" s="16" t="s">
        <v>38</v>
      </c>
      <c r="E64" s="34" t="s">
        <v>39</v>
      </c>
      <c r="F64" s="9">
        <v>1500000000</v>
      </c>
      <c r="G64" s="22"/>
      <c r="H64" s="5">
        <f t="shared" si="4"/>
        <v>3000000000</v>
      </c>
      <c r="I64" s="5">
        <f t="shared" si="5"/>
        <v>0</v>
      </c>
      <c r="J64" s="33">
        <v>10</v>
      </c>
      <c r="K64" s="121"/>
      <c r="L64" s="47"/>
      <c r="M64" s="84"/>
      <c r="N64" s="49"/>
      <c r="O64" s="97"/>
      <c r="P64" s="98"/>
      <c r="Q64" s="53"/>
    </row>
    <row r="65" spans="1:17" ht="21" customHeight="1">
      <c r="A65" s="14">
        <v>43054</v>
      </c>
      <c r="B65" s="21" t="s">
        <v>144</v>
      </c>
      <c r="C65" s="14">
        <v>43054</v>
      </c>
      <c r="D65" s="16" t="s">
        <v>38</v>
      </c>
      <c r="E65" s="34" t="s">
        <v>39</v>
      </c>
      <c r="F65" s="9">
        <v>2000000000</v>
      </c>
      <c r="G65" s="18"/>
      <c r="H65" s="5">
        <f t="shared" si="4"/>
        <v>5000000000</v>
      </c>
      <c r="I65" s="5">
        <f t="shared" si="5"/>
        <v>0</v>
      </c>
      <c r="J65" s="33">
        <v>10</v>
      </c>
      <c r="K65" s="121"/>
      <c r="L65" s="96"/>
      <c r="M65" s="84"/>
      <c r="N65" s="49"/>
      <c r="O65" s="97"/>
      <c r="P65" s="98"/>
      <c r="Q65" s="53"/>
    </row>
    <row r="66" spans="1:17" ht="21" customHeight="1">
      <c r="A66" s="11">
        <v>43008</v>
      </c>
      <c r="B66" s="17" t="s">
        <v>116</v>
      </c>
      <c r="C66" s="14">
        <v>43008</v>
      </c>
      <c r="D66" s="16" t="s">
        <v>72</v>
      </c>
      <c r="E66" s="34" t="s">
        <v>36</v>
      </c>
      <c r="F66" s="9"/>
      <c r="G66" s="18">
        <v>850661000</v>
      </c>
      <c r="H66" s="5">
        <f t="shared" si="2"/>
        <v>4149339000</v>
      </c>
      <c r="I66" s="5">
        <f t="shared" si="3"/>
        <v>0</v>
      </c>
      <c r="J66" s="33">
        <v>10</v>
      </c>
      <c r="K66" s="139" t="s">
        <v>77</v>
      </c>
      <c r="L66" s="96"/>
      <c r="M66" s="84"/>
      <c r="N66" s="49"/>
      <c r="O66" s="97"/>
      <c r="P66" s="98"/>
      <c r="Q66" s="53"/>
    </row>
    <row r="67" spans="1:17" ht="21" customHeight="1">
      <c r="A67" s="11">
        <v>43008</v>
      </c>
      <c r="B67" s="17" t="s">
        <v>116</v>
      </c>
      <c r="C67" s="14">
        <v>43008</v>
      </c>
      <c r="D67" s="16" t="s">
        <v>105</v>
      </c>
      <c r="E67" s="34" t="s">
        <v>36</v>
      </c>
      <c r="F67" s="9"/>
      <c r="G67" s="22">
        <v>1080207400</v>
      </c>
      <c r="H67" s="5">
        <f t="shared" si="2"/>
        <v>3069131600</v>
      </c>
      <c r="I67" s="5">
        <f t="shared" si="3"/>
        <v>0</v>
      </c>
      <c r="J67" s="33">
        <v>10</v>
      </c>
      <c r="K67" s="121" t="s">
        <v>122</v>
      </c>
      <c r="L67" s="96"/>
      <c r="M67" s="84"/>
      <c r="N67" s="49"/>
      <c r="O67" s="97"/>
      <c r="P67" s="98"/>
      <c r="Q67" s="53"/>
    </row>
    <row r="68" spans="1:17" ht="21" customHeight="1">
      <c r="A68" s="11">
        <v>43008</v>
      </c>
      <c r="B68" s="17" t="s">
        <v>116</v>
      </c>
      <c r="C68" s="14">
        <v>43008</v>
      </c>
      <c r="D68" s="16" t="s">
        <v>87</v>
      </c>
      <c r="E68" s="34" t="s">
        <v>36</v>
      </c>
      <c r="F68" s="9"/>
      <c r="G68" s="22">
        <v>1007125000</v>
      </c>
      <c r="H68" s="5">
        <f t="shared" si="2"/>
        <v>2062006600</v>
      </c>
      <c r="I68" s="5">
        <f t="shared" si="3"/>
        <v>0</v>
      </c>
      <c r="J68" s="33">
        <v>10</v>
      </c>
      <c r="K68" s="121" t="s">
        <v>102</v>
      </c>
      <c r="L68" s="96"/>
      <c r="M68" s="84"/>
      <c r="N68" s="49"/>
      <c r="O68" s="97"/>
      <c r="P68" s="98"/>
      <c r="Q68" s="53"/>
    </row>
    <row r="69" spans="1:17" ht="21" customHeight="1">
      <c r="A69" s="11">
        <v>43039</v>
      </c>
      <c r="B69" s="17" t="s">
        <v>120</v>
      </c>
      <c r="C69" s="14">
        <v>43039</v>
      </c>
      <c r="D69" s="16" t="s">
        <v>135</v>
      </c>
      <c r="E69" s="34" t="s">
        <v>36</v>
      </c>
      <c r="F69" s="9"/>
      <c r="G69" s="18">
        <v>976945000</v>
      </c>
      <c r="H69" s="5">
        <f t="shared" si="2"/>
        <v>1085061600</v>
      </c>
      <c r="I69" s="5">
        <f t="shared" si="3"/>
        <v>0</v>
      </c>
      <c r="J69" s="33">
        <v>10</v>
      </c>
      <c r="K69" s="121" t="s">
        <v>171</v>
      </c>
      <c r="L69" s="96"/>
      <c r="M69" s="84"/>
      <c r="N69" s="100"/>
      <c r="O69" s="97"/>
      <c r="P69" s="98"/>
      <c r="Q69" s="98"/>
    </row>
    <row r="70" spans="1:17" ht="21" customHeight="1">
      <c r="A70" s="11">
        <v>43039</v>
      </c>
      <c r="B70" s="17" t="s">
        <v>120</v>
      </c>
      <c r="C70" s="14">
        <v>43039</v>
      </c>
      <c r="D70" s="16" t="s">
        <v>72</v>
      </c>
      <c r="E70" s="34" t="s">
        <v>36</v>
      </c>
      <c r="F70" s="9"/>
      <c r="G70" s="18">
        <v>988655000</v>
      </c>
      <c r="H70" s="5">
        <f t="shared" si="2"/>
        <v>96406600</v>
      </c>
      <c r="I70" s="5">
        <f t="shared" si="3"/>
        <v>0</v>
      </c>
      <c r="J70" s="33">
        <v>10</v>
      </c>
      <c r="K70" s="121" t="s">
        <v>173</v>
      </c>
      <c r="L70" s="96"/>
      <c r="M70" s="84"/>
      <c r="N70" s="49"/>
      <c r="O70" s="97"/>
      <c r="P70" s="98"/>
      <c r="Q70" s="53"/>
    </row>
    <row r="71" spans="1:17" ht="21" customHeight="1">
      <c r="A71" s="11">
        <v>42766</v>
      </c>
      <c r="B71" s="35" t="s">
        <v>153</v>
      </c>
      <c r="C71" s="153">
        <v>43055</v>
      </c>
      <c r="D71" s="154" t="s">
        <v>136</v>
      </c>
      <c r="E71" s="34" t="s">
        <v>36</v>
      </c>
      <c r="F71" s="18"/>
      <c r="G71" s="155">
        <v>96406600</v>
      </c>
      <c r="H71" s="5">
        <f t="shared" si="2"/>
        <v>0</v>
      </c>
      <c r="I71" s="5">
        <f t="shared" si="3"/>
        <v>0</v>
      </c>
      <c r="J71" s="33">
        <v>0</v>
      </c>
      <c r="K71" s="121"/>
      <c r="L71" s="96"/>
      <c r="M71" s="84"/>
      <c r="N71" s="49"/>
      <c r="O71" s="97"/>
      <c r="P71" s="98"/>
      <c r="Q71" s="53"/>
    </row>
    <row r="72" spans="1:17" ht="21" customHeight="1">
      <c r="A72" s="14">
        <v>43055</v>
      </c>
      <c r="B72" s="21" t="s">
        <v>46</v>
      </c>
      <c r="C72" s="14">
        <v>43055</v>
      </c>
      <c r="D72" s="16" t="s">
        <v>38</v>
      </c>
      <c r="E72" s="34" t="s">
        <v>39</v>
      </c>
      <c r="F72" s="9">
        <v>2200000000</v>
      </c>
      <c r="G72" s="18"/>
      <c r="H72" s="5">
        <f t="shared" si="2"/>
        <v>2200000000</v>
      </c>
      <c r="I72" s="5">
        <f t="shared" si="3"/>
        <v>0</v>
      </c>
      <c r="J72" s="33">
        <v>11</v>
      </c>
      <c r="K72" s="121"/>
      <c r="L72" s="96"/>
      <c r="M72" s="84"/>
      <c r="N72" s="49"/>
      <c r="O72" s="97"/>
      <c r="P72" s="98"/>
      <c r="Q72" s="53"/>
    </row>
    <row r="73" spans="1:17" ht="21" customHeight="1">
      <c r="A73" s="11">
        <v>43069</v>
      </c>
      <c r="B73" s="17" t="s">
        <v>118</v>
      </c>
      <c r="C73" s="14">
        <v>43069</v>
      </c>
      <c r="D73" s="16" t="s">
        <v>105</v>
      </c>
      <c r="E73" s="34" t="s">
        <v>36</v>
      </c>
      <c r="F73" s="9"/>
      <c r="G73" s="18">
        <v>873888000</v>
      </c>
      <c r="H73" s="5">
        <f t="shared" si="2"/>
        <v>1326112000</v>
      </c>
      <c r="I73" s="5">
        <f t="shared" si="3"/>
        <v>0</v>
      </c>
      <c r="J73" s="33">
        <v>11</v>
      </c>
      <c r="K73" s="121" t="s">
        <v>119</v>
      </c>
      <c r="L73" s="96"/>
      <c r="M73" s="84"/>
      <c r="N73" s="49"/>
      <c r="O73" s="97"/>
      <c r="P73" s="98"/>
      <c r="Q73" s="53"/>
    </row>
    <row r="74" spans="1:17" ht="21" customHeight="1">
      <c r="A74" s="11">
        <v>43069</v>
      </c>
      <c r="B74" s="35" t="s">
        <v>118</v>
      </c>
      <c r="C74" s="14">
        <v>43069</v>
      </c>
      <c r="D74" s="16" t="s">
        <v>87</v>
      </c>
      <c r="E74" s="34" t="s">
        <v>36</v>
      </c>
      <c r="F74" s="4"/>
      <c r="G74" s="5">
        <v>1273192000</v>
      </c>
      <c r="H74" s="5">
        <f t="shared" si="2"/>
        <v>52920000</v>
      </c>
      <c r="I74" s="5">
        <f t="shared" si="3"/>
        <v>0</v>
      </c>
      <c r="J74" s="33">
        <v>11</v>
      </c>
      <c r="K74" s="121" t="s">
        <v>177</v>
      </c>
      <c r="L74" s="96"/>
      <c r="M74" s="84"/>
      <c r="N74" s="49"/>
      <c r="O74" s="97"/>
      <c r="P74" s="98"/>
      <c r="Q74" s="53"/>
    </row>
    <row r="75" spans="1:17" ht="21" customHeight="1">
      <c r="A75" s="11">
        <v>42766</v>
      </c>
      <c r="B75" s="35" t="s">
        <v>154</v>
      </c>
      <c r="C75" s="153">
        <v>43069</v>
      </c>
      <c r="D75" s="154" t="s">
        <v>136</v>
      </c>
      <c r="E75" s="34" t="s">
        <v>36</v>
      </c>
      <c r="F75" s="18"/>
      <c r="G75" s="155">
        <v>52920000</v>
      </c>
      <c r="H75" s="5">
        <f t="shared" si="2"/>
        <v>0</v>
      </c>
      <c r="I75" s="5">
        <f t="shared" si="3"/>
        <v>0</v>
      </c>
      <c r="J75" s="33">
        <v>0</v>
      </c>
      <c r="K75" s="121"/>
      <c r="L75" s="96"/>
      <c r="M75" s="84"/>
      <c r="N75" s="49"/>
      <c r="O75" s="97"/>
      <c r="P75" s="98"/>
      <c r="Q75" s="53"/>
    </row>
    <row r="76" spans="1:17" ht="21" customHeight="1">
      <c r="A76" s="14">
        <v>43070</v>
      </c>
      <c r="B76" s="21" t="s">
        <v>108</v>
      </c>
      <c r="C76" s="14">
        <v>43070</v>
      </c>
      <c r="D76" s="16" t="s">
        <v>38</v>
      </c>
      <c r="E76" s="34" t="s">
        <v>39</v>
      </c>
      <c r="F76" s="9">
        <v>3100000000</v>
      </c>
      <c r="G76" s="18"/>
      <c r="H76" s="5">
        <f t="shared" si="2"/>
        <v>3100000000</v>
      </c>
      <c r="I76" s="5">
        <f t="shared" si="3"/>
        <v>0</v>
      </c>
      <c r="J76" s="33">
        <v>12</v>
      </c>
      <c r="K76" s="121"/>
      <c r="L76" s="96"/>
      <c r="M76" s="84"/>
      <c r="N76" s="49"/>
      <c r="O76" s="97"/>
      <c r="P76" s="98"/>
      <c r="Q76" s="53"/>
    </row>
    <row r="77" spans="1:17" ht="21" customHeight="1">
      <c r="A77" s="14">
        <v>43100</v>
      </c>
      <c r="B77" s="21" t="s">
        <v>121</v>
      </c>
      <c r="C77" s="14">
        <v>43100</v>
      </c>
      <c r="D77" s="16" t="s">
        <v>135</v>
      </c>
      <c r="E77" s="34" t="s">
        <v>36</v>
      </c>
      <c r="F77" s="4"/>
      <c r="G77" s="18">
        <v>287130000</v>
      </c>
      <c r="H77" s="5">
        <f t="shared" si="2"/>
        <v>2812870000</v>
      </c>
      <c r="I77" s="5">
        <f t="shared" si="3"/>
        <v>0</v>
      </c>
      <c r="J77" s="33">
        <v>12</v>
      </c>
      <c r="K77" s="121" t="s">
        <v>96</v>
      </c>
      <c r="L77" s="96"/>
      <c r="M77" s="84"/>
      <c r="N77" s="49"/>
      <c r="O77" s="97"/>
      <c r="P77" s="98"/>
      <c r="Q77" s="53"/>
    </row>
    <row r="78" spans="1:17" ht="21" customHeight="1">
      <c r="A78" s="14">
        <v>43100</v>
      </c>
      <c r="B78" s="21" t="s">
        <v>121</v>
      </c>
      <c r="C78" s="14">
        <v>43100</v>
      </c>
      <c r="D78" s="16" t="s">
        <v>87</v>
      </c>
      <c r="E78" s="34" t="s">
        <v>36</v>
      </c>
      <c r="F78" s="4"/>
      <c r="G78" s="18">
        <v>672176700</v>
      </c>
      <c r="H78" s="5">
        <f t="shared" si="2"/>
        <v>2140693300</v>
      </c>
      <c r="I78" s="5">
        <f t="shared" si="3"/>
        <v>0</v>
      </c>
      <c r="J78" s="33">
        <v>12</v>
      </c>
      <c r="K78" s="121" t="s">
        <v>178</v>
      </c>
      <c r="L78" s="96"/>
      <c r="M78" s="84"/>
      <c r="N78" s="49"/>
      <c r="O78" s="97"/>
      <c r="P78" s="98"/>
      <c r="Q78" s="53"/>
    </row>
    <row r="79" spans="1:17" ht="21" customHeight="1">
      <c r="A79" s="14">
        <v>43100</v>
      </c>
      <c r="B79" s="17" t="s">
        <v>121</v>
      </c>
      <c r="C79" s="14">
        <v>43100</v>
      </c>
      <c r="D79" s="10" t="s">
        <v>105</v>
      </c>
      <c r="E79" s="34" t="s">
        <v>36</v>
      </c>
      <c r="F79" s="9"/>
      <c r="G79" s="18">
        <v>515970000</v>
      </c>
      <c r="H79" s="5">
        <f t="shared" si="2"/>
        <v>1624723300</v>
      </c>
      <c r="I79" s="5">
        <f t="shared" si="3"/>
        <v>0</v>
      </c>
      <c r="J79" s="33">
        <v>12</v>
      </c>
      <c r="K79" s="121" t="s">
        <v>165</v>
      </c>
      <c r="L79" s="96"/>
      <c r="M79" s="84"/>
      <c r="N79" s="49"/>
      <c r="O79" s="97"/>
      <c r="P79" s="98"/>
      <c r="Q79" s="53"/>
    </row>
    <row r="80" spans="1:17" ht="21" customHeight="1">
      <c r="A80" s="14">
        <v>43100</v>
      </c>
      <c r="B80" s="17" t="s">
        <v>121</v>
      </c>
      <c r="C80" s="14">
        <v>43100</v>
      </c>
      <c r="D80" s="16" t="s">
        <v>41</v>
      </c>
      <c r="E80" s="34" t="s">
        <v>36</v>
      </c>
      <c r="F80" s="9"/>
      <c r="G80" s="18">
        <v>284410000</v>
      </c>
      <c r="H80" s="5">
        <f t="shared" si="2"/>
        <v>1340313300</v>
      </c>
      <c r="I80" s="5">
        <f t="shared" si="3"/>
        <v>0</v>
      </c>
      <c r="J80" s="33">
        <v>12</v>
      </c>
      <c r="K80" s="121" t="s">
        <v>78</v>
      </c>
      <c r="L80" s="96"/>
      <c r="M80" s="84"/>
      <c r="N80" s="49"/>
      <c r="O80" s="97"/>
      <c r="P80" s="98"/>
      <c r="Q80" s="53"/>
    </row>
    <row r="81" spans="1:17" ht="21" customHeight="1">
      <c r="A81" s="14">
        <v>43100</v>
      </c>
      <c r="B81" s="17" t="s">
        <v>121</v>
      </c>
      <c r="C81" s="14">
        <v>43100</v>
      </c>
      <c r="D81" s="16" t="s">
        <v>137</v>
      </c>
      <c r="E81" s="34" t="s">
        <v>36</v>
      </c>
      <c r="F81" s="9"/>
      <c r="G81" s="18">
        <v>277725000</v>
      </c>
      <c r="H81" s="5">
        <f t="shared" si="2"/>
        <v>1062588300</v>
      </c>
      <c r="I81" s="5">
        <f t="shared" si="3"/>
        <v>0</v>
      </c>
      <c r="J81" s="33">
        <v>12</v>
      </c>
      <c r="K81" s="121" t="s">
        <v>79</v>
      </c>
      <c r="L81" s="96"/>
      <c r="M81" s="84"/>
      <c r="N81" s="49"/>
      <c r="O81" s="97"/>
      <c r="P81" s="98"/>
      <c r="Q81" s="53"/>
    </row>
    <row r="82" spans="1:17" ht="21" customHeight="1">
      <c r="A82" s="14">
        <v>43100</v>
      </c>
      <c r="B82" s="17" t="s">
        <v>121</v>
      </c>
      <c r="C82" s="14">
        <v>43100</v>
      </c>
      <c r="D82" s="16" t="s">
        <v>72</v>
      </c>
      <c r="E82" s="34" t="s">
        <v>36</v>
      </c>
      <c r="F82" s="9"/>
      <c r="G82" s="18">
        <v>1009379000</v>
      </c>
      <c r="H82" s="5">
        <f t="shared" si="2"/>
        <v>53209300</v>
      </c>
      <c r="I82" s="5">
        <f t="shared" si="3"/>
        <v>0</v>
      </c>
      <c r="J82" s="33">
        <v>12</v>
      </c>
      <c r="K82" s="121" t="s">
        <v>174</v>
      </c>
      <c r="L82" s="96"/>
      <c r="M82" s="84"/>
      <c r="N82" s="49"/>
      <c r="O82" s="97"/>
      <c r="P82" s="98"/>
      <c r="Q82" s="53"/>
    </row>
    <row r="83" spans="1:17" ht="21" customHeight="1">
      <c r="A83" s="11">
        <v>42766</v>
      </c>
      <c r="B83" s="35" t="s">
        <v>155</v>
      </c>
      <c r="C83" s="153">
        <v>43100</v>
      </c>
      <c r="D83" s="154" t="s">
        <v>136</v>
      </c>
      <c r="E83" s="34" t="s">
        <v>36</v>
      </c>
      <c r="F83" s="18"/>
      <c r="G83" s="155">
        <v>53209300</v>
      </c>
      <c r="H83" s="5">
        <f t="shared" ref="H83" si="6">MAX(H82+F83-I82-G83,0)</f>
        <v>0</v>
      </c>
      <c r="I83" s="5">
        <f t="shared" ref="I83" si="7">MAX(I82+G83-H82-F83,0)</f>
        <v>0</v>
      </c>
      <c r="J83" s="33">
        <v>0</v>
      </c>
      <c r="K83" s="121"/>
      <c r="L83" s="96"/>
      <c r="M83" s="84"/>
      <c r="N83" s="100"/>
      <c r="O83" s="97"/>
      <c r="P83" s="98"/>
      <c r="Q83" s="98"/>
    </row>
    <row r="84" spans="1:17" ht="21" customHeight="1">
      <c r="A84" s="11"/>
      <c r="B84" s="35"/>
      <c r="C84" s="11"/>
      <c r="D84" s="16"/>
      <c r="E84" s="23"/>
      <c r="F84" s="4"/>
      <c r="G84" s="5"/>
      <c r="H84" s="5"/>
      <c r="I84" s="5"/>
      <c r="J84" s="33" t="str">
        <f t="shared" ref="J84" si="8">IF(A84&lt;&gt;"",MONTH(A84),"")</f>
        <v/>
      </c>
      <c r="K84" s="121"/>
      <c r="L84" s="47"/>
      <c r="M84" s="93"/>
      <c r="N84" s="49"/>
      <c r="O84" s="142"/>
      <c r="P84" s="95"/>
      <c r="Q84" s="54"/>
    </row>
    <row r="85" spans="1:17" ht="21" customHeight="1">
      <c r="A85" s="11"/>
      <c r="B85" s="35"/>
      <c r="C85" s="11"/>
      <c r="D85" s="36" t="s">
        <v>22</v>
      </c>
      <c r="E85" s="23" t="s">
        <v>23</v>
      </c>
      <c r="F85" s="4">
        <f>SUM(F16:F84)</f>
        <v>30600904600</v>
      </c>
      <c r="G85" s="4">
        <f>SUM(G16:G84)</f>
        <v>30600904600</v>
      </c>
      <c r="H85" s="4" t="s">
        <v>23</v>
      </c>
      <c r="I85" s="4" t="s">
        <v>23</v>
      </c>
      <c r="J85" s="25"/>
      <c r="K85" s="121"/>
      <c r="L85" s="47"/>
      <c r="M85" s="93"/>
      <c r="N85" s="94"/>
      <c r="O85" s="142"/>
      <c r="P85" s="95"/>
      <c r="Q85" s="95"/>
    </row>
    <row r="86" spans="1:17" ht="21" customHeight="1">
      <c r="A86" s="37"/>
      <c r="B86" s="38"/>
      <c r="C86" s="37"/>
      <c r="D86" s="39" t="s">
        <v>24</v>
      </c>
      <c r="E86" s="40" t="s">
        <v>23</v>
      </c>
      <c r="F86" s="6" t="s">
        <v>23</v>
      </c>
      <c r="G86" s="8" t="s">
        <v>23</v>
      </c>
      <c r="H86" s="8">
        <f>IF(H15-I15+F85-G85&gt;0,H15-I15+F85-G85,0)</f>
        <v>0</v>
      </c>
      <c r="I86" s="8">
        <f>IF(I15-H15+G85-F85&gt;0,I15-H15+G85-F85,0)</f>
        <v>0</v>
      </c>
      <c r="J86" s="25"/>
      <c r="K86" s="121"/>
      <c r="L86" s="47"/>
      <c r="M86" s="93"/>
      <c r="N86" s="94"/>
      <c r="O86" s="142"/>
      <c r="P86" s="95"/>
      <c r="Q86" s="54"/>
    </row>
    <row r="87" spans="1:17" ht="15">
      <c r="A87" s="144"/>
      <c r="B87" s="24"/>
      <c r="C87" s="144"/>
      <c r="D87" s="25"/>
      <c r="E87" s="144"/>
      <c r="F87" s="42"/>
      <c r="G87" s="41"/>
      <c r="H87" s="144"/>
      <c r="I87" s="42"/>
      <c r="J87" s="25"/>
      <c r="K87" s="137"/>
      <c r="L87" s="142"/>
      <c r="M87" s="93"/>
      <c r="N87" s="49"/>
      <c r="O87" s="142"/>
      <c r="P87" s="142"/>
      <c r="Q87" s="54"/>
    </row>
    <row r="88" spans="1:17" ht="15">
      <c r="A88" s="144"/>
      <c r="B88" s="144"/>
      <c r="C88" s="43" t="s">
        <v>40</v>
      </c>
      <c r="D88" s="25"/>
      <c r="E88" s="144"/>
      <c r="F88" s="144"/>
      <c r="G88" s="41"/>
      <c r="H88" s="41"/>
      <c r="I88" s="41"/>
      <c r="J88" s="52"/>
      <c r="K88" s="51">
        <f>H86+'141-TN'!H81</f>
        <v>0</v>
      </c>
      <c r="L88" s="142"/>
      <c r="M88" s="142"/>
      <c r="N88" s="49"/>
      <c r="O88" s="142"/>
      <c r="P88" s="142"/>
      <c r="Q88" s="54"/>
    </row>
    <row r="89" spans="1:17" ht="15">
      <c r="A89" s="144"/>
      <c r="B89" s="144"/>
      <c r="C89" s="43" t="s">
        <v>207</v>
      </c>
      <c r="D89" s="25"/>
      <c r="E89" s="144"/>
      <c r="F89" s="144"/>
      <c r="G89" s="41"/>
      <c r="H89" s="42"/>
      <c r="I89" s="42"/>
      <c r="J89" s="53"/>
      <c r="K89" s="51"/>
      <c r="L89" s="142"/>
      <c r="M89" s="142"/>
      <c r="N89" s="49"/>
      <c r="O89" s="142"/>
      <c r="P89" s="142"/>
      <c r="Q89" s="54"/>
    </row>
    <row r="90" spans="1:17" ht="15">
      <c r="A90" s="144"/>
      <c r="B90" s="144"/>
      <c r="C90" s="144"/>
      <c r="D90" s="25"/>
      <c r="E90" s="189" t="s">
        <v>190</v>
      </c>
      <c r="F90" s="189"/>
      <c r="G90" s="189"/>
      <c r="H90" s="189"/>
      <c r="I90" s="189"/>
      <c r="J90" s="53"/>
      <c r="K90" s="101"/>
      <c r="L90" s="142"/>
      <c r="M90" s="142"/>
      <c r="N90" s="49"/>
      <c r="O90" s="52"/>
      <c r="P90" s="52"/>
      <c r="Q90" s="52"/>
    </row>
    <row r="91" spans="1:17" ht="15">
      <c r="A91" s="189" t="s">
        <v>25</v>
      </c>
      <c r="B91" s="189"/>
      <c r="C91" s="189"/>
      <c r="D91" s="189"/>
      <c r="E91" s="189" t="s">
        <v>26</v>
      </c>
      <c r="F91" s="189"/>
      <c r="G91" s="189"/>
      <c r="H91" s="189"/>
      <c r="I91" s="189"/>
      <c r="J91" s="53"/>
      <c r="K91" s="123"/>
      <c r="L91" s="198"/>
      <c r="M91" s="198"/>
      <c r="N91" s="198"/>
      <c r="O91" s="52"/>
      <c r="P91" s="52"/>
      <c r="Q91" s="52"/>
    </row>
    <row r="92" spans="1:17" ht="15">
      <c r="A92" s="189" t="s">
        <v>27</v>
      </c>
      <c r="B92" s="189"/>
      <c r="C92" s="189"/>
      <c r="D92" s="189"/>
      <c r="E92" s="189" t="s">
        <v>27</v>
      </c>
      <c r="F92" s="189"/>
      <c r="G92" s="189"/>
      <c r="H92" s="189"/>
      <c r="I92" s="189"/>
      <c r="J92" s="53"/>
      <c r="K92" s="122"/>
      <c r="L92" s="198"/>
      <c r="M92" s="198"/>
      <c r="N92" s="198"/>
      <c r="O92" s="52"/>
      <c r="P92" s="52"/>
      <c r="Q92" s="52"/>
    </row>
    <row r="93" spans="1:17" ht="15">
      <c r="A93" s="144"/>
      <c r="B93" s="144"/>
      <c r="C93" s="144"/>
      <c r="D93" s="25"/>
      <c r="E93" s="144"/>
      <c r="F93" s="144"/>
      <c r="G93" s="41"/>
      <c r="H93" s="144"/>
      <c r="I93" s="144"/>
      <c r="J93" s="53"/>
      <c r="K93" s="101"/>
      <c r="L93" s="142"/>
      <c r="M93" s="142"/>
      <c r="N93" s="49"/>
      <c r="O93" s="142"/>
      <c r="P93" s="142"/>
      <c r="Q93" s="54"/>
    </row>
    <row r="94" spans="1:17" ht="15">
      <c r="A94" s="144"/>
      <c r="B94" s="24"/>
      <c r="C94" s="144"/>
      <c r="D94" s="25"/>
      <c r="E94" s="144"/>
      <c r="F94" s="42"/>
      <c r="G94" s="42"/>
      <c r="H94" s="41"/>
      <c r="I94" s="144"/>
      <c r="J94" s="53"/>
      <c r="K94" s="124"/>
      <c r="L94" s="142"/>
      <c r="M94" s="93"/>
      <c r="N94" s="49"/>
      <c r="O94" s="142"/>
      <c r="P94" s="103"/>
      <c r="Q94" s="103"/>
    </row>
    <row r="95" spans="1:17" ht="15">
      <c r="A95" s="144"/>
      <c r="B95" s="24"/>
      <c r="C95" s="144"/>
      <c r="D95" s="25"/>
      <c r="E95" s="144"/>
      <c r="F95" s="42"/>
      <c r="G95" s="41"/>
      <c r="H95" s="41"/>
      <c r="I95" s="144"/>
      <c r="J95" s="53"/>
      <c r="K95" s="123"/>
      <c r="L95" s="142"/>
      <c r="M95" s="93"/>
      <c r="N95" s="49"/>
      <c r="O95" s="142"/>
      <c r="P95" s="103"/>
      <c r="Q95" s="54"/>
    </row>
    <row r="96" spans="1:17" ht="15">
      <c r="A96" s="144"/>
      <c r="B96" s="24"/>
      <c r="C96" s="144"/>
      <c r="D96" s="25"/>
      <c r="E96" s="144"/>
      <c r="F96" s="42"/>
      <c r="G96" s="41"/>
      <c r="H96" s="41"/>
      <c r="I96" s="144"/>
      <c r="J96" s="53"/>
      <c r="K96" s="124"/>
      <c r="L96" s="142"/>
      <c r="M96" s="93"/>
      <c r="N96" s="49"/>
      <c r="O96" s="142"/>
      <c r="P96" s="103"/>
      <c r="Q96" s="54"/>
    </row>
    <row r="97" spans="1:17" ht="15">
      <c r="A97" s="144"/>
      <c r="B97" s="24"/>
      <c r="C97" s="144"/>
      <c r="D97" s="25"/>
      <c r="E97" s="144"/>
      <c r="F97" s="42"/>
      <c r="G97" s="41"/>
      <c r="H97" s="41"/>
      <c r="I97" s="144"/>
      <c r="J97" s="53"/>
      <c r="K97" s="123"/>
      <c r="L97" s="142"/>
      <c r="M97" s="93"/>
      <c r="N97" s="49"/>
      <c r="O97" s="142"/>
      <c r="P97" s="103"/>
      <c r="Q97" s="54"/>
    </row>
    <row r="98" spans="1:17" ht="15">
      <c r="A98" s="197" t="s">
        <v>130</v>
      </c>
      <c r="B98" s="197"/>
      <c r="C98" s="197"/>
      <c r="D98" s="197"/>
      <c r="E98" s="144"/>
      <c r="F98" s="144"/>
      <c r="G98" s="41"/>
      <c r="H98" s="144"/>
      <c r="I98" s="144"/>
      <c r="J98" s="49"/>
      <c r="K98" s="124"/>
      <c r="L98" s="142"/>
      <c r="M98" s="93"/>
      <c r="N98" s="49"/>
      <c r="O98" s="142"/>
      <c r="P98" s="142"/>
      <c r="Q98" s="54"/>
    </row>
  </sheetData>
  <autoFilter ref="A14:K86"/>
  <mergeCells count="35">
    <mergeCell ref="A98:D98"/>
    <mergeCell ref="L91:N91"/>
    <mergeCell ref="L92:N92"/>
    <mergeCell ref="P11:Q11"/>
    <mergeCell ref="M12:M13"/>
    <mergeCell ref="P12:P13"/>
    <mergeCell ref="Q12:Q13"/>
    <mergeCell ref="L11:L13"/>
    <mergeCell ref="N11:N13"/>
    <mergeCell ref="O11:O13"/>
    <mergeCell ref="A92:D92"/>
    <mergeCell ref="A11:A13"/>
    <mergeCell ref="B11:C11"/>
    <mergeCell ref="B12:B13"/>
    <mergeCell ref="E92:I92"/>
    <mergeCell ref="F12:F13"/>
    <mergeCell ref="A91:D91"/>
    <mergeCell ref="C12:C13"/>
    <mergeCell ref="D11:D13"/>
    <mergeCell ref="E11:E13"/>
    <mergeCell ref="F11:G11"/>
    <mergeCell ref="E90:I90"/>
    <mergeCell ref="E91:I91"/>
    <mergeCell ref="G12:G13"/>
    <mergeCell ref="H12:H13"/>
    <mergeCell ref="I12:I13"/>
    <mergeCell ref="G2:I2"/>
    <mergeCell ref="G3:I4"/>
    <mergeCell ref="H11:I11"/>
    <mergeCell ref="A5:I5"/>
    <mergeCell ref="A7:I7"/>
    <mergeCell ref="A8:I8"/>
    <mergeCell ref="A9:I9"/>
    <mergeCell ref="A10:I10"/>
    <mergeCell ref="A6:I6"/>
  </mergeCells>
  <phoneticPr fontId="29" type="noConversion"/>
  <conditionalFormatting sqref="P53">
    <cfRule type="expression" dxfId="1" priority="2" stopIfTrue="1">
      <formula>$C53&lt;&gt;""</formula>
    </cfRule>
  </conditionalFormatting>
  <conditionalFormatting sqref="F36">
    <cfRule type="expression" dxfId="0" priority="1" stopIfTrue="1">
      <formula>$C36&lt;&gt;""</formula>
    </cfRule>
  </conditionalFormatting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V105"/>
  <sheetViews>
    <sheetView tabSelected="1" topLeftCell="D11" zoomScale="90" workbookViewId="0">
      <pane ySplit="5" topLeftCell="A64" activePane="bottomLeft" state="frozen"/>
      <selection activeCell="A11" sqref="A11"/>
      <selection pane="bottomLeft" activeCell="Z21" sqref="Z21"/>
    </sheetView>
  </sheetViews>
  <sheetFormatPr defaultRowHeight="15"/>
  <cols>
    <col min="1" max="1" width="8.85546875" style="2" customWidth="1"/>
    <col min="2" max="2" width="7" style="2" customWidth="1"/>
    <col min="3" max="3" width="8.42578125" style="2" customWidth="1"/>
    <col min="4" max="4" width="30.140625" style="1" customWidth="1"/>
    <col min="5" max="5" width="7.140625" style="2" customWidth="1"/>
    <col min="6" max="6" width="15.7109375" style="2" customWidth="1"/>
    <col min="7" max="7" width="15.7109375" style="13" customWidth="1"/>
    <col min="8" max="8" width="14" style="2" customWidth="1"/>
    <col min="9" max="9" width="11.7109375" style="2" customWidth="1"/>
    <col min="10" max="10" width="6.28515625" style="1" customWidth="1"/>
    <col min="11" max="11" width="16.85546875" style="130" customWidth="1"/>
    <col min="12" max="12" width="13.7109375" style="1" hidden="1" customWidth="1"/>
    <col min="13" max="13" width="9.140625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2" width="9.140625" style="1" hidden="1" customWidth="1"/>
    <col min="23" max="25" width="9.140625" style="1" customWidth="1"/>
    <col min="26" max="27" width="9.140625" style="1"/>
    <col min="28" max="28" width="12.28515625" style="1" customWidth="1"/>
    <col min="29" max="16384" width="9.140625" style="1"/>
  </cols>
  <sheetData>
    <row r="1" spans="1:20">
      <c r="A1" s="144"/>
      <c r="B1" s="144"/>
      <c r="C1" s="144"/>
      <c r="D1" s="25"/>
      <c r="E1" s="144"/>
      <c r="F1" s="144"/>
      <c r="G1" s="41"/>
      <c r="H1" s="144"/>
      <c r="I1" s="144"/>
      <c r="N1" s="144"/>
      <c r="O1" s="144"/>
      <c r="P1" s="25"/>
      <c r="Q1" s="144"/>
      <c r="R1" s="144"/>
      <c r="S1" s="41"/>
    </row>
    <row r="2" spans="1:20" ht="15.75" customHeight="1">
      <c r="A2" s="15" t="s">
        <v>0</v>
      </c>
      <c r="B2" s="144"/>
      <c r="C2" s="144"/>
      <c r="D2" s="25"/>
      <c r="E2" s="144"/>
      <c r="F2" s="144"/>
      <c r="G2" s="183" t="s">
        <v>74</v>
      </c>
      <c r="H2" s="183"/>
      <c r="I2" s="183"/>
      <c r="N2" s="144"/>
      <c r="O2" s="144"/>
      <c r="P2" s="25"/>
      <c r="Q2" s="144"/>
      <c r="R2" s="144"/>
      <c r="S2" s="1"/>
    </row>
    <row r="3" spans="1:20" ht="15.75" customHeight="1">
      <c r="A3" s="15" t="s">
        <v>1</v>
      </c>
      <c r="B3" s="144"/>
      <c r="C3" s="144"/>
      <c r="D3" s="25"/>
      <c r="E3" s="144"/>
      <c r="F3" s="144"/>
      <c r="G3" s="184" t="s">
        <v>75</v>
      </c>
      <c r="H3" s="184"/>
      <c r="I3" s="184"/>
      <c r="N3" s="144"/>
      <c r="O3" s="144"/>
      <c r="P3" s="25"/>
      <c r="Q3" s="144"/>
      <c r="R3" s="144"/>
      <c r="S3" s="1"/>
    </row>
    <row r="4" spans="1:20">
      <c r="A4" s="144"/>
      <c r="B4" s="144"/>
      <c r="C4" s="144"/>
      <c r="D4" s="25"/>
      <c r="E4" s="144"/>
      <c r="F4" s="3"/>
      <c r="G4" s="184"/>
      <c r="H4" s="184"/>
      <c r="I4" s="184"/>
      <c r="N4" s="144"/>
      <c r="O4" s="144"/>
      <c r="P4" s="25"/>
      <c r="Q4" s="144"/>
      <c r="R4" s="3"/>
      <c r="S4" s="1"/>
    </row>
    <row r="5" spans="1:20" ht="23.25" customHeight="1">
      <c r="A5" s="187" t="s">
        <v>2</v>
      </c>
      <c r="B5" s="187"/>
      <c r="C5" s="187"/>
      <c r="D5" s="187"/>
      <c r="E5" s="187"/>
      <c r="F5" s="187"/>
      <c r="G5" s="187"/>
      <c r="H5" s="187"/>
      <c r="I5" s="187"/>
      <c r="N5" s="1"/>
      <c r="O5" s="1"/>
      <c r="Q5" s="1"/>
      <c r="R5" s="1"/>
      <c r="S5" s="1"/>
    </row>
    <row r="6" spans="1:20">
      <c r="A6" s="189" t="s">
        <v>3</v>
      </c>
      <c r="B6" s="189"/>
      <c r="C6" s="189"/>
      <c r="D6" s="189"/>
      <c r="E6" s="189"/>
      <c r="F6" s="189"/>
      <c r="G6" s="189"/>
      <c r="H6" s="189"/>
      <c r="I6" s="189"/>
      <c r="N6" s="1"/>
      <c r="O6" s="1"/>
      <c r="Q6" s="1"/>
      <c r="R6" s="1"/>
      <c r="S6" s="1"/>
    </row>
    <row r="7" spans="1:20">
      <c r="A7" s="188" t="s">
        <v>28</v>
      </c>
      <c r="B7" s="189"/>
      <c r="C7" s="189"/>
      <c r="D7" s="189"/>
      <c r="E7" s="189"/>
      <c r="F7" s="189"/>
      <c r="G7" s="189"/>
      <c r="H7" s="189"/>
      <c r="I7" s="189"/>
      <c r="N7" s="1"/>
      <c r="O7" s="1"/>
      <c r="Q7" s="1"/>
      <c r="R7" s="1"/>
      <c r="S7" s="1"/>
    </row>
    <row r="8" spans="1:20">
      <c r="A8" s="189" t="s">
        <v>143</v>
      </c>
      <c r="B8" s="189" t="s">
        <v>4</v>
      </c>
      <c r="C8" s="189"/>
      <c r="D8" s="189"/>
      <c r="E8" s="189"/>
      <c r="F8" s="189"/>
      <c r="G8" s="189"/>
      <c r="H8" s="189"/>
      <c r="I8" s="189"/>
      <c r="N8" s="1"/>
      <c r="O8" s="1"/>
      <c r="Q8" s="1"/>
      <c r="R8" s="1"/>
      <c r="S8" s="1"/>
    </row>
    <row r="9" spans="1:20">
      <c r="A9" s="189" t="s">
        <v>5</v>
      </c>
      <c r="B9" s="188"/>
      <c r="C9" s="188"/>
      <c r="D9" s="188"/>
      <c r="E9" s="188"/>
      <c r="F9" s="188"/>
      <c r="G9" s="188"/>
      <c r="H9" s="188"/>
      <c r="I9" s="188"/>
      <c r="N9" s="1"/>
      <c r="O9" s="1"/>
      <c r="Q9" s="1"/>
      <c r="R9" s="1"/>
      <c r="S9" s="1"/>
    </row>
    <row r="10" spans="1:20">
      <c r="A10" s="144"/>
      <c r="B10" s="144"/>
      <c r="C10" s="201"/>
      <c r="D10" s="201"/>
      <c r="E10" s="201"/>
      <c r="F10" s="201"/>
      <c r="G10" s="201"/>
      <c r="H10" s="201"/>
      <c r="I10" s="201"/>
      <c r="N10" s="144"/>
      <c r="O10" s="1"/>
      <c r="Q10" s="1"/>
      <c r="R10" s="1"/>
      <c r="S10" s="1"/>
    </row>
    <row r="11" spans="1:20" ht="15.75" customHeight="1">
      <c r="A11" s="193" t="s">
        <v>6</v>
      </c>
      <c r="B11" s="185" t="s">
        <v>7</v>
      </c>
      <c r="C11" s="194"/>
      <c r="D11" s="193" t="s">
        <v>8</v>
      </c>
      <c r="E11" s="193" t="s">
        <v>9</v>
      </c>
      <c r="F11" s="185" t="s">
        <v>10</v>
      </c>
      <c r="G11" s="194"/>
      <c r="H11" s="185" t="s">
        <v>11</v>
      </c>
      <c r="I11" s="186"/>
      <c r="N11" s="185" t="s">
        <v>7</v>
      </c>
      <c r="O11" s="194"/>
      <c r="P11" s="193" t="s">
        <v>8</v>
      </c>
      <c r="Q11" s="193" t="s">
        <v>9</v>
      </c>
      <c r="R11" s="185" t="s">
        <v>10</v>
      </c>
      <c r="S11" s="194"/>
    </row>
    <row r="12" spans="1:20" ht="15.75" customHeight="1">
      <c r="A12" s="193"/>
      <c r="B12" s="191" t="s">
        <v>12</v>
      </c>
      <c r="C12" s="191" t="s">
        <v>13</v>
      </c>
      <c r="D12" s="193"/>
      <c r="E12" s="193"/>
      <c r="F12" s="191" t="s">
        <v>14</v>
      </c>
      <c r="G12" s="195" t="s">
        <v>15</v>
      </c>
      <c r="H12" s="191" t="s">
        <v>14</v>
      </c>
      <c r="I12" s="191" t="s">
        <v>15</v>
      </c>
      <c r="N12" s="191" t="s">
        <v>12</v>
      </c>
      <c r="O12" s="191" t="s">
        <v>13</v>
      </c>
      <c r="P12" s="193"/>
      <c r="Q12" s="193"/>
      <c r="R12" s="191" t="s">
        <v>14</v>
      </c>
      <c r="S12" s="195" t="s">
        <v>15</v>
      </c>
    </row>
    <row r="13" spans="1:20" ht="17.25" customHeight="1">
      <c r="A13" s="193"/>
      <c r="B13" s="192"/>
      <c r="C13" s="192"/>
      <c r="D13" s="193"/>
      <c r="E13" s="193"/>
      <c r="F13" s="192"/>
      <c r="G13" s="196"/>
      <c r="H13" s="192"/>
      <c r="I13" s="192"/>
      <c r="N13" s="192"/>
      <c r="O13" s="192"/>
      <c r="P13" s="193"/>
      <c r="Q13" s="193"/>
      <c r="R13" s="192"/>
      <c r="S13" s="196"/>
    </row>
    <row r="14" spans="1:20" s="2" customFormat="1" ht="9.75" customHeight="1">
      <c r="A14" s="26" t="s">
        <v>16</v>
      </c>
      <c r="B14" s="44" t="s">
        <v>17</v>
      </c>
      <c r="C14" s="26" t="s">
        <v>18</v>
      </c>
      <c r="D14" s="26" t="s">
        <v>19</v>
      </c>
      <c r="E14" s="26" t="s">
        <v>20</v>
      </c>
      <c r="F14" s="26">
        <v>1</v>
      </c>
      <c r="G14" s="26">
        <v>2</v>
      </c>
      <c r="H14" s="26">
        <v>3</v>
      </c>
      <c r="I14" s="26">
        <v>4</v>
      </c>
      <c r="K14" s="130"/>
      <c r="N14" s="44" t="s">
        <v>17</v>
      </c>
      <c r="O14" s="26" t="s">
        <v>18</v>
      </c>
      <c r="P14" s="26" t="s">
        <v>19</v>
      </c>
      <c r="Q14" s="26" t="s">
        <v>20</v>
      </c>
      <c r="R14" s="26">
        <v>1</v>
      </c>
      <c r="S14" s="26">
        <v>2</v>
      </c>
    </row>
    <row r="15" spans="1:20" ht="18" customHeight="1">
      <c r="A15" s="29"/>
      <c r="B15" s="32"/>
      <c r="C15" s="29"/>
      <c r="D15" s="31" t="s">
        <v>21</v>
      </c>
      <c r="E15" s="32"/>
      <c r="F15" s="20"/>
      <c r="G15" s="19"/>
      <c r="H15" s="20">
        <v>0</v>
      </c>
      <c r="I15" s="20">
        <v>0</v>
      </c>
      <c r="N15" s="32"/>
      <c r="O15" s="29"/>
      <c r="P15" s="31" t="s">
        <v>21</v>
      </c>
      <c r="Q15" s="32"/>
      <c r="R15" s="20"/>
      <c r="S15" s="19"/>
    </row>
    <row r="16" spans="1:20" ht="18" customHeight="1">
      <c r="A16" s="14">
        <v>42744</v>
      </c>
      <c r="B16" s="21" t="s">
        <v>44</v>
      </c>
      <c r="C16" s="14">
        <v>42744</v>
      </c>
      <c r="D16" s="16" t="s">
        <v>38</v>
      </c>
      <c r="E16" s="12" t="s">
        <v>39</v>
      </c>
      <c r="F16" s="9">
        <v>1000000000</v>
      </c>
      <c r="G16" s="18"/>
      <c r="H16" s="5">
        <f t="shared" ref="H16:H17" si="0">MAX(H15+F16-G16-I15,0)</f>
        <v>1000000000</v>
      </c>
      <c r="I16" s="5">
        <f t="shared" ref="I16:I17" si="1">MAX(I15+G16-F16-H15,0)</f>
        <v>0</v>
      </c>
      <c r="J16" s="33">
        <v>2</v>
      </c>
      <c r="K16" s="131"/>
      <c r="N16" s="21" t="str">
        <f ca="1">IF(ROWS($1:1)&gt;COUNT(Dong1),"",OFFSET('141-TN'!B$1,SMALL(Dong1,ROWS($1:1)),))</f>
        <v>C02</v>
      </c>
      <c r="O16" s="127">
        <f ca="1">IF(ROWS($1:1)&gt;COUNT(Dong1),"",OFFSET('141-TN'!C$1,SMALL(Dong1,ROWS($1:1)),))</f>
        <v>43070</v>
      </c>
      <c r="P16" s="21" t="str">
        <f ca="1">IF(ROWS($1:1)&gt;COUNT(Dong1),"",OFFSET('141-TN'!D$1,SMALL(Dong1,ROWS($1:1)),))</f>
        <v>Tạm ứng mua NL</v>
      </c>
      <c r="Q16" s="21" t="str">
        <f ca="1">IF(ROWS($1:1)&gt;COUNT(Dong1),"",OFFSET('141-TN'!E$1,SMALL(Dong1,ROWS($1:1)),))</f>
        <v>111</v>
      </c>
      <c r="R16" s="21">
        <f ca="1">IF(ROWS($1:1)&gt;COUNT(Dong1),"",OFFSET('141-TN'!F$1,SMALL(Dong1,ROWS($1:1)),))</f>
        <v>3100000000</v>
      </c>
      <c r="S16" s="21">
        <f ca="1">IF(ROWS($1:1)&gt;COUNT(Dong1),"",OFFSET('141-TN'!G$1,SMALL(Dong1,ROWS($1:1)),))</f>
        <v>0</v>
      </c>
      <c r="T16" s="1" t="str">
        <f ca="1">IF(IF(ROWS($1:1)&gt;COUNT(Dong1),"",OFFSET('141-TN'!K$1,SMALL(Dong1,ROWS($1:1)),))=0,"",IF(ROWS($1:1)&gt;COUNT(Dong1),"",OFFSET('141-TN'!K$1,SMALL(Dong1,ROWS($1:1)),)))</f>
        <v/>
      </c>
    </row>
    <row r="17" spans="1:20" ht="18" customHeight="1">
      <c r="A17" s="14">
        <v>42783</v>
      </c>
      <c r="B17" s="21" t="s">
        <v>45</v>
      </c>
      <c r="C17" s="14">
        <v>42783</v>
      </c>
      <c r="D17" s="16" t="s">
        <v>38</v>
      </c>
      <c r="E17" s="12" t="s">
        <v>39</v>
      </c>
      <c r="F17" s="9">
        <v>2300000000</v>
      </c>
      <c r="G17" s="18"/>
      <c r="H17" s="5">
        <f t="shared" si="0"/>
        <v>3300000000</v>
      </c>
      <c r="I17" s="5">
        <f t="shared" si="1"/>
        <v>0</v>
      </c>
      <c r="J17" s="33">
        <v>2</v>
      </c>
      <c r="K17" s="131"/>
      <c r="N17" s="21" t="str">
        <f ca="1">IF(ROWS($1:2)&gt;COUNT(Dong1),"",OFFSET('141-TN'!B$1,SMALL(Dong1,ROWS($1:2)),))</f>
        <v>TU22</v>
      </c>
      <c r="O17" s="127">
        <f ca="1">IF(ROWS($1:2)&gt;COUNT(Dong1),"",OFFSET('141-TN'!C$1,SMALL(Dong1,ROWS($1:2)),))</f>
        <v>43100</v>
      </c>
      <c r="P17" s="21" t="str">
        <f ca="1">IF(ROWS($1:2)&gt;COUNT(Dong1),"",OFFSET('141-TN'!D$1,SMALL(Dong1,ROWS($1:2)),))</f>
        <v>Nguyễn Văn Tư</v>
      </c>
      <c r="Q17" s="21" t="str">
        <f ca="1">IF(ROWS($1:2)&gt;COUNT(Dong1),"",OFFSET('141-TN'!E$1,SMALL(Dong1,ROWS($1:2)),))</f>
        <v>331</v>
      </c>
      <c r="R17" s="21">
        <f ca="1">IF(ROWS($1:2)&gt;COUNT(Dong1),"",OFFSET('141-TN'!F$1,SMALL(Dong1,ROWS($1:2)),))</f>
        <v>0</v>
      </c>
      <c r="S17" s="21">
        <f ca="1">IF(ROWS($1:2)&gt;COUNT(Dong1),"",OFFSET('141-TN'!G$1,SMALL(Dong1,ROWS($1:2)),))</f>
        <v>647323300</v>
      </c>
      <c r="T17" s="1" t="str">
        <f ca="1">IF(IF(ROWS($1:2)&gt;COUNT(Dong1),"",OFFSET('141-TN'!K$1,SMALL(Dong1,ROWS($1:2)),))=0,"",IF(ROWS($1:2)&gt;COUNT(Dong1),"",OFFSET('141-TN'!K$1,SMALL(Dong1,ROWS($1:2)),)))</f>
        <v>N19 &amp; N38</v>
      </c>
    </row>
    <row r="18" spans="1:20" ht="18" customHeight="1">
      <c r="A18" s="14">
        <v>42784</v>
      </c>
      <c r="B18" s="21" t="s">
        <v>99</v>
      </c>
      <c r="C18" s="14">
        <v>42784</v>
      </c>
      <c r="D18" s="16" t="s">
        <v>38</v>
      </c>
      <c r="E18" s="12" t="s">
        <v>39</v>
      </c>
      <c r="F18" s="9">
        <v>1000000000</v>
      </c>
      <c r="G18" s="18"/>
      <c r="H18" s="5">
        <f t="shared" ref="H18:H59" si="2">MAX(H17+F18-G18-I17,0)</f>
        <v>4300000000</v>
      </c>
      <c r="I18" s="5">
        <f t="shared" ref="I18:I59" si="3">MAX(I17+G18-F18-H17,0)</f>
        <v>0</v>
      </c>
      <c r="J18" s="33">
        <v>2</v>
      </c>
      <c r="K18" s="131"/>
      <c r="N18" s="21" t="str">
        <f ca="1">IF(ROWS($1:3)&gt;COUNT(Dong1),"",OFFSET('141-TN'!B$1,SMALL(Dong1,ROWS($1:3)),))</f>
        <v>TU22</v>
      </c>
      <c r="O18" s="127">
        <f ca="1">IF(ROWS($1:3)&gt;COUNT(Dong1),"",OFFSET('141-TN'!C$1,SMALL(Dong1,ROWS($1:3)),))</f>
        <v>43100</v>
      </c>
      <c r="P18" s="21" t="str">
        <f ca="1">IF(ROWS($1:3)&gt;COUNT(Dong1),"",OFFSET('141-TN'!D$1,SMALL(Dong1,ROWS($1:3)),))</f>
        <v>Nguyễn Văn Đức</v>
      </c>
      <c r="Q18" s="21" t="str">
        <f ca="1">IF(ROWS($1:3)&gt;COUNT(Dong1),"",OFFSET('141-TN'!E$1,SMALL(Dong1,ROWS($1:3)),))</f>
        <v>331</v>
      </c>
      <c r="R18" s="21">
        <f ca="1">IF(ROWS($1:3)&gt;COUNT(Dong1),"",OFFSET('141-TN'!F$1,SMALL(Dong1,ROWS($1:3)),))</f>
        <v>0</v>
      </c>
      <c r="S18" s="21">
        <f ca="1">IF(ROWS($1:3)&gt;COUNT(Dong1),"",OFFSET('141-TN'!G$1,SMALL(Dong1,ROWS($1:3)),))</f>
        <v>487880000</v>
      </c>
      <c r="T18" s="1" t="str">
        <f ca="1">IF(IF(ROWS($1:3)&gt;COUNT(Dong1),"",OFFSET('141-TN'!K$1,SMALL(Dong1,ROWS($1:3)),))=0,"",IF(ROWS($1:3)&gt;COUNT(Dong1),"",OFFSET('141-TN'!K$1,SMALL(Dong1,ROWS($1:3)),)))</f>
        <v>N20 &amp; N39</v>
      </c>
    </row>
    <row r="19" spans="1:20" ht="18" customHeight="1">
      <c r="A19" s="14">
        <v>42766</v>
      </c>
      <c r="B19" s="21" t="s">
        <v>51</v>
      </c>
      <c r="C19" s="11">
        <v>42766</v>
      </c>
      <c r="D19" s="16" t="s">
        <v>29</v>
      </c>
      <c r="E19" s="34" t="s">
        <v>36</v>
      </c>
      <c r="F19" s="9"/>
      <c r="G19" s="18">
        <v>97105000</v>
      </c>
      <c r="H19" s="5">
        <f t="shared" si="2"/>
        <v>4202895000</v>
      </c>
      <c r="I19" s="5">
        <f t="shared" si="3"/>
        <v>0</v>
      </c>
      <c r="J19" s="33">
        <v>2</v>
      </c>
      <c r="K19" s="131"/>
      <c r="N19" s="21" t="str">
        <f ca="1">IF(ROWS($1:4)&gt;COUNT(Dong1),"",OFFSET('141-TN'!B$1,SMALL(Dong1,ROWS($1:4)),))</f>
        <v>TU22</v>
      </c>
      <c r="O19" s="127">
        <f ca="1">IF(ROWS($1:4)&gt;COUNT(Dong1),"",OFFSET('141-TN'!C$1,SMALL(Dong1,ROWS($1:4)),))</f>
        <v>43100</v>
      </c>
      <c r="P19" s="21" t="str">
        <f ca="1">IF(ROWS($1:4)&gt;COUNT(Dong1),"",OFFSET('141-TN'!D$1,SMALL(Dong1,ROWS($1:4)),))</f>
        <v>Lê Thị Diệu</v>
      </c>
      <c r="Q19" s="21" t="str">
        <f ca="1">IF(ROWS($1:4)&gt;COUNT(Dong1),"",OFFSET('141-TN'!E$1,SMALL(Dong1,ROWS($1:4)),))</f>
        <v>331</v>
      </c>
      <c r="R19" s="21">
        <f ca="1">IF(ROWS($1:4)&gt;COUNT(Dong1),"",OFFSET('141-TN'!F$1,SMALL(Dong1,ROWS($1:4)),))</f>
        <v>0</v>
      </c>
      <c r="S19" s="21">
        <f ca="1">IF(ROWS($1:4)&gt;COUNT(Dong1),"",OFFSET('141-TN'!G$1,SMALL(Dong1,ROWS($1:4)),))</f>
        <v>561290000</v>
      </c>
      <c r="T19" s="1" t="str">
        <f ca="1">IF(IF(ROWS($1:4)&gt;COUNT(Dong1),"",OFFSET('141-TN'!K$1,SMALL(Dong1,ROWS($1:4)),))=0,"",IF(ROWS($1:4)&gt;COUNT(Dong1),"",OFFSET('141-TN'!K$1,SMALL(Dong1,ROWS($1:4)),)))</f>
        <v>N16 &amp; N26</v>
      </c>
    </row>
    <row r="20" spans="1:20" ht="18" customHeight="1">
      <c r="A20" s="14">
        <v>42766</v>
      </c>
      <c r="B20" s="21" t="s">
        <v>51</v>
      </c>
      <c r="C20" s="11">
        <v>42766</v>
      </c>
      <c r="D20" s="16" t="s">
        <v>30</v>
      </c>
      <c r="E20" s="34" t="s">
        <v>36</v>
      </c>
      <c r="F20" s="9"/>
      <c r="G20" s="18">
        <v>1521812500</v>
      </c>
      <c r="H20" s="5">
        <f t="shared" si="2"/>
        <v>2681082500</v>
      </c>
      <c r="I20" s="5">
        <f t="shared" si="3"/>
        <v>0</v>
      </c>
      <c r="J20" s="33">
        <v>2</v>
      </c>
      <c r="K20" s="131"/>
      <c r="N20" s="21" t="str">
        <f ca="1">IF(ROWS($1:5)&gt;COUNT(Dong1),"",OFFSET('141-TN'!B$1,SMALL(Dong1,ROWS($1:5)),))</f>
        <v>TU22</v>
      </c>
      <c r="O20" s="127">
        <f ca="1">IF(ROWS($1:5)&gt;COUNT(Dong1),"",OFFSET('141-TN'!C$1,SMALL(Dong1,ROWS($1:5)),))</f>
        <v>43100</v>
      </c>
      <c r="P20" s="21" t="str">
        <f ca="1">IF(ROWS($1:5)&gt;COUNT(Dong1),"",OFFSET('141-TN'!D$1,SMALL(Dong1,ROWS($1:5)),))</f>
        <v>Lê Thị Thiện Em</v>
      </c>
      <c r="Q20" s="21" t="str">
        <f ca="1">IF(ROWS($1:5)&gt;COUNT(Dong1),"",OFFSET('141-TN'!E$1,SMALL(Dong1,ROWS($1:5)),))</f>
        <v>331</v>
      </c>
      <c r="R20" s="21">
        <f ca="1">IF(ROWS($1:5)&gt;COUNT(Dong1),"",OFFSET('141-TN'!F$1,SMALL(Dong1,ROWS($1:5)),))</f>
        <v>0</v>
      </c>
      <c r="S20" s="21">
        <f ca="1">IF(ROWS($1:5)&gt;COUNT(Dong1),"",OFFSET('141-TN'!G$1,SMALL(Dong1,ROWS($1:5)),))</f>
        <v>570244000</v>
      </c>
      <c r="T20" s="1" t="str">
        <f ca="1">IF(IF(ROWS($1:5)&gt;COUNT(Dong1),"",OFFSET('141-TN'!K$1,SMALL(Dong1,ROWS($1:5)),))=0,"",IF(ROWS($1:5)&gt;COUNT(Dong1),"",OFFSET('141-TN'!K$1,SMALL(Dong1,ROWS($1:5)),)))</f>
        <v>N18 &amp; N31</v>
      </c>
    </row>
    <row r="21" spans="1:20" ht="18" customHeight="1">
      <c r="A21" s="14">
        <v>42766</v>
      </c>
      <c r="B21" s="21" t="s">
        <v>51</v>
      </c>
      <c r="C21" s="11">
        <v>42766</v>
      </c>
      <c r="D21" s="16" t="s">
        <v>70</v>
      </c>
      <c r="E21" s="34" t="s">
        <v>36</v>
      </c>
      <c r="F21" s="9"/>
      <c r="G21" s="18">
        <v>262510000</v>
      </c>
      <c r="H21" s="5">
        <f t="shared" si="2"/>
        <v>2418572500</v>
      </c>
      <c r="I21" s="5">
        <f t="shared" si="3"/>
        <v>0</v>
      </c>
      <c r="J21" s="33">
        <v>2</v>
      </c>
      <c r="K21" s="132"/>
      <c r="N21" s="21" t="str">
        <f ca="1">IF(ROWS($1:6)&gt;COUNT(Dong1),"",OFFSET('141-TN'!B$1,SMALL(Dong1,ROWS($1:6)),))</f>
        <v>TU22</v>
      </c>
      <c r="O21" s="127">
        <f ca="1">IF(ROWS($1:6)&gt;COUNT(Dong1),"",OFFSET('141-TN'!C$1,SMALL(Dong1,ROWS($1:6)),))</f>
        <v>43100</v>
      </c>
      <c r="P21" s="21" t="str">
        <f ca="1">IF(ROWS($1:6)&gt;COUNT(Dong1),"",OFFSET('141-TN'!D$1,SMALL(Dong1,ROWS($1:6)),))</f>
        <v>Trần Văn An</v>
      </c>
      <c r="Q21" s="21" t="str">
        <f ca="1">IF(ROWS($1:6)&gt;COUNT(Dong1),"",OFFSET('141-TN'!E$1,SMALL(Dong1,ROWS($1:6)),))</f>
        <v>331</v>
      </c>
      <c r="R21" s="21">
        <f ca="1">IF(ROWS($1:6)&gt;COUNT(Dong1),"",OFFSET('141-TN'!F$1,SMALL(Dong1,ROWS($1:6)),))</f>
        <v>0</v>
      </c>
      <c r="S21" s="21">
        <f ca="1">IF(ROWS($1:6)&gt;COUNT(Dong1),"",OFFSET('141-TN'!G$1,SMALL(Dong1,ROWS($1:6)),))</f>
        <v>819180000</v>
      </c>
      <c r="T21" s="1" t="str">
        <f ca="1">IF(IF(ROWS($1:6)&gt;COUNT(Dong1),"",OFFSET('141-TN'!K$1,SMALL(Dong1,ROWS($1:6)),))=0,"",IF(ROWS($1:6)&gt;COUNT(Dong1),"",OFFSET('141-TN'!K$1,SMALL(Dong1,ROWS($1:6)),)))</f>
        <v>N17 &amp; N25 &amp; N30</v>
      </c>
    </row>
    <row r="22" spans="1:20" ht="18" customHeight="1">
      <c r="A22" s="14">
        <v>42766</v>
      </c>
      <c r="B22" s="21" t="s">
        <v>51</v>
      </c>
      <c r="C22" s="11">
        <v>42766</v>
      </c>
      <c r="D22" s="16" t="s">
        <v>35</v>
      </c>
      <c r="E22" s="34" t="s">
        <v>36</v>
      </c>
      <c r="F22" s="9"/>
      <c r="G22" s="18">
        <v>513525000</v>
      </c>
      <c r="H22" s="5">
        <f t="shared" si="2"/>
        <v>1905047500</v>
      </c>
      <c r="I22" s="5">
        <f t="shared" si="3"/>
        <v>0</v>
      </c>
      <c r="J22" s="33">
        <v>2</v>
      </c>
      <c r="K22" s="131" t="s">
        <v>188</v>
      </c>
      <c r="N22" s="21" t="str">
        <f ca="1">IF(ROWS($1:7)&gt;COUNT(Dong1),"",OFFSET('141-TN'!B$1,SMALL(Dong1,ROWS($1:7)),))</f>
        <v/>
      </c>
      <c r="O22" s="127" t="str">
        <f ca="1">IF(ROWS($1:7)&gt;COUNT(Dong1),"",OFFSET('141-TN'!C$1,SMALL(Dong1,ROWS($1:7)),))</f>
        <v/>
      </c>
      <c r="P22" s="21" t="str">
        <f ca="1">IF(ROWS($1:7)&gt;COUNT(Dong1),"",OFFSET('141-TN'!D$1,SMALL(Dong1,ROWS($1:7)),))</f>
        <v/>
      </c>
      <c r="Q22" s="21" t="str">
        <f ca="1">IF(ROWS($1:7)&gt;COUNT(Dong1),"",OFFSET('141-TN'!E$1,SMALL(Dong1,ROWS($1:7)),))</f>
        <v/>
      </c>
      <c r="R22" s="21" t="str">
        <f ca="1">IF(ROWS($1:7)&gt;COUNT(Dong1),"",OFFSET('141-TN'!F$1,SMALL(Dong1,ROWS($1:7)),))</f>
        <v/>
      </c>
      <c r="S22" s="21" t="str">
        <f ca="1">IF(ROWS($1:7)&gt;COUNT(Dong1),"",OFFSET('141-TN'!G$1,SMALL(Dong1,ROWS($1:7)),))</f>
        <v/>
      </c>
      <c r="T22" s="1" t="str">
        <f ca="1">IF(IF(ROWS($1:7)&gt;COUNT(Dong1),"",OFFSET('141-TN'!K$1,SMALL(Dong1,ROWS($1:7)),))=0,"",IF(ROWS($1:7)&gt;COUNT(Dong1),"",OFFSET('141-TN'!K$1,SMALL(Dong1,ROWS($1:7)),)))</f>
        <v/>
      </c>
    </row>
    <row r="23" spans="1:20" ht="18" customHeight="1">
      <c r="A23" s="14">
        <v>42766</v>
      </c>
      <c r="B23" s="21" t="s">
        <v>51</v>
      </c>
      <c r="C23" s="11">
        <v>42766</v>
      </c>
      <c r="D23" s="16" t="s">
        <v>138</v>
      </c>
      <c r="E23" s="34" t="s">
        <v>36</v>
      </c>
      <c r="F23" s="9"/>
      <c r="G23" s="18">
        <v>435225000</v>
      </c>
      <c r="H23" s="5">
        <f t="shared" si="2"/>
        <v>1469822500</v>
      </c>
      <c r="I23" s="5">
        <f t="shared" si="3"/>
        <v>0</v>
      </c>
      <c r="J23" s="33">
        <v>2</v>
      </c>
      <c r="K23" s="131" t="s">
        <v>201</v>
      </c>
      <c r="N23" s="21" t="str">
        <f ca="1">IF(ROWS($1:8)&gt;COUNT(Dong1),"",OFFSET('141-TN'!B$1,SMALL(Dong1,ROWS($1:8)),))</f>
        <v/>
      </c>
      <c r="O23" s="127" t="str">
        <f ca="1">IF(ROWS($1:8)&gt;COUNT(Dong1),"",OFFSET('141-TN'!C$1,SMALL(Dong1,ROWS($1:8)),))</f>
        <v/>
      </c>
      <c r="P23" s="21" t="str">
        <f ca="1">IF(ROWS($1:8)&gt;COUNT(Dong1),"",OFFSET('141-TN'!D$1,SMALL(Dong1,ROWS($1:8)),))</f>
        <v/>
      </c>
      <c r="Q23" s="21" t="str">
        <f ca="1">IF(ROWS($1:8)&gt;COUNT(Dong1),"",OFFSET('141-TN'!E$1,SMALL(Dong1,ROWS($1:8)),))</f>
        <v/>
      </c>
      <c r="R23" s="21" t="str">
        <f ca="1">IF(ROWS($1:8)&gt;COUNT(Dong1),"",OFFSET('141-TN'!F$1,SMALL(Dong1,ROWS($1:8)),))</f>
        <v/>
      </c>
      <c r="S23" s="21" t="str">
        <f ca="1">IF(ROWS($1:8)&gt;COUNT(Dong1),"",OFFSET('141-TN'!G$1,SMALL(Dong1,ROWS($1:8)),))</f>
        <v/>
      </c>
      <c r="T23" s="1" t="str">
        <f ca="1">IF(IF(ROWS($1:8)&gt;COUNT(Dong1),"",OFFSET('141-TN'!K$1,SMALL(Dong1,ROWS($1:8)),))=0,"",IF(ROWS($1:8)&gt;COUNT(Dong1),"",OFFSET('141-TN'!K$1,SMALL(Dong1,ROWS($1:8)),)))</f>
        <v/>
      </c>
    </row>
    <row r="24" spans="1:20" ht="18" customHeight="1">
      <c r="A24" s="14">
        <v>42766</v>
      </c>
      <c r="B24" s="21" t="s">
        <v>51</v>
      </c>
      <c r="C24" s="11">
        <v>42766</v>
      </c>
      <c r="D24" s="16" t="s">
        <v>33</v>
      </c>
      <c r="E24" s="34" t="s">
        <v>36</v>
      </c>
      <c r="F24" s="9"/>
      <c r="G24" s="9">
        <v>511754800</v>
      </c>
      <c r="H24" s="5">
        <f t="shared" si="2"/>
        <v>958067700</v>
      </c>
      <c r="I24" s="5">
        <f t="shared" si="3"/>
        <v>0</v>
      </c>
      <c r="J24" s="33">
        <v>2</v>
      </c>
      <c r="K24" s="131" t="s">
        <v>193</v>
      </c>
      <c r="N24" s="21" t="str">
        <f ca="1">IF(ROWS($1:9)&gt;COUNT(Dong1),"",OFFSET('141-TN'!B$1,SMALL(Dong1,ROWS($1:9)),))</f>
        <v/>
      </c>
      <c r="O24" s="127" t="str">
        <f ca="1">IF(ROWS($1:9)&gt;COUNT(Dong1),"",OFFSET('141-TN'!C$1,SMALL(Dong1,ROWS($1:9)),))</f>
        <v/>
      </c>
      <c r="P24" s="21" t="str">
        <f ca="1">IF(ROWS($1:9)&gt;COUNT(Dong1),"",OFFSET('141-TN'!D$1,SMALL(Dong1,ROWS($1:9)),))</f>
        <v/>
      </c>
      <c r="Q24" s="21" t="str">
        <f ca="1">IF(ROWS($1:9)&gt;COUNT(Dong1),"",OFFSET('141-TN'!E$1,SMALL(Dong1,ROWS($1:9)),))</f>
        <v/>
      </c>
      <c r="R24" s="21" t="str">
        <f ca="1">IF(ROWS($1:9)&gt;COUNT(Dong1),"",OFFSET('141-TN'!F$1,SMALL(Dong1,ROWS($1:9)),))</f>
        <v/>
      </c>
      <c r="S24" s="21" t="str">
        <f ca="1">IF(ROWS($1:9)&gt;COUNT(Dong1),"",OFFSET('141-TN'!G$1,SMALL(Dong1,ROWS($1:9)),))</f>
        <v/>
      </c>
      <c r="T24" s="1" t="str">
        <f ca="1">IF(IF(ROWS($1:9)&gt;COUNT(Dong1),"",OFFSET('141-TN'!K$1,SMALL(Dong1,ROWS($1:9)),))=0,"",IF(ROWS($1:9)&gt;COUNT(Dong1),"",OFFSET('141-TN'!K$1,SMALL(Dong1,ROWS($1:9)),)))</f>
        <v/>
      </c>
    </row>
    <row r="25" spans="1:20" ht="18" customHeight="1">
      <c r="A25" s="14">
        <v>42766</v>
      </c>
      <c r="B25" s="21" t="s">
        <v>51</v>
      </c>
      <c r="C25" s="11">
        <v>42766</v>
      </c>
      <c r="D25" s="16" t="s">
        <v>139</v>
      </c>
      <c r="E25" s="34" t="s">
        <v>36</v>
      </c>
      <c r="F25" s="9"/>
      <c r="G25" s="18">
        <v>879900000</v>
      </c>
      <c r="H25" s="5">
        <f t="shared" si="2"/>
        <v>78167700</v>
      </c>
      <c r="I25" s="5">
        <f t="shared" si="3"/>
        <v>0</v>
      </c>
      <c r="J25" s="33">
        <v>2</v>
      </c>
      <c r="K25" s="131" t="s">
        <v>194</v>
      </c>
      <c r="N25" s="21" t="str">
        <f ca="1">IF(ROWS($1:10)&gt;COUNT(Dong1),"",OFFSET('141-TN'!B$1,SMALL(Dong1,ROWS($1:10)),))</f>
        <v/>
      </c>
      <c r="O25" s="127" t="str">
        <f ca="1">IF(ROWS($1:10)&gt;COUNT(Dong1),"",OFFSET('141-TN'!C$1,SMALL(Dong1,ROWS($1:10)),))</f>
        <v/>
      </c>
      <c r="P25" s="21" t="str">
        <f ca="1">IF(ROWS($1:10)&gt;COUNT(Dong1),"",OFFSET('141-TN'!D$1,SMALL(Dong1,ROWS($1:10)),))</f>
        <v/>
      </c>
      <c r="Q25" s="21" t="str">
        <f ca="1">IF(ROWS($1:10)&gt;COUNT(Dong1),"",OFFSET('141-TN'!E$1,SMALL(Dong1,ROWS($1:10)),))</f>
        <v/>
      </c>
      <c r="R25" s="21" t="str">
        <f ca="1">IF(ROWS($1:10)&gt;COUNT(Dong1),"",OFFSET('141-TN'!F$1,SMALL(Dong1,ROWS($1:10)),))</f>
        <v/>
      </c>
      <c r="S25" s="21" t="str">
        <f ca="1">IF(ROWS($1:10)&gt;COUNT(Dong1),"",OFFSET('141-TN'!G$1,SMALL(Dong1,ROWS($1:10)),))</f>
        <v/>
      </c>
      <c r="T25" s="1" t="str">
        <f ca="1">IF(IF(ROWS($1:10)&gt;COUNT(Dong1),"",OFFSET('141-TN'!K$1,SMALL(Dong1,ROWS($1:10)),))=0,"",IF(ROWS($1:10)&gt;COUNT(Dong1),"",OFFSET('141-TN'!K$1,SMALL(Dong1,ROWS($1:10)),)))</f>
        <v/>
      </c>
    </row>
    <row r="26" spans="1:20" s="167" customFormat="1" ht="18" customHeight="1">
      <c r="A26" s="157">
        <f>C26</f>
        <v>42794</v>
      </c>
      <c r="B26" s="158" t="s">
        <v>153</v>
      </c>
      <c r="C26" s="159">
        <v>42794</v>
      </c>
      <c r="D26" s="160" t="s">
        <v>136</v>
      </c>
      <c r="E26" s="161" t="s">
        <v>36</v>
      </c>
      <c r="F26" s="162"/>
      <c r="G26" s="163">
        <v>78167700</v>
      </c>
      <c r="H26" s="164">
        <f t="shared" si="2"/>
        <v>0</v>
      </c>
      <c r="I26" s="164">
        <f t="shared" si="3"/>
        <v>0</v>
      </c>
      <c r="J26" s="165">
        <v>0</v>
      </c>
      <c r="K26" s="166"/>
      <c r="N26" s="158" t="str">
        <f ca="1">IF(ROWS($1:11)&gt;COUNT(Dong1),"",OFFSET('141-TN'!B$1,SMALL(Dong1,ROWS($1:11)),))</f>
        <v/>
      </c>
      <c r="O26" s="168" t="str">
        <f ca="1">IF(ROWS($1:11)&gt;COUNT(Dong1),"",OFFSET('141-TN'!C$1,SMALL(Dong1,ROWS($1:11)),))</f>
        <v/>
      </c>
      <c r="P26" s="158" t="str">
        <f ca="1">IF(ROWS($1:11)&gt;COUNT(Dong1),"",OFFSET('141-TN'!D$1,SMALL(Dong1,ROWS($1:11)),))</f>
        <v/>
      </c>
      <c r="Q26" s="158" t="str">
        <f ca="1">IF(ROWS($1:11)&gt;COUNT(Dong1),"",OFFSET('141-TN'!E$1,SMALL(Dong1,ROWS($1:11)),))</f>
        <v/>
      </c>
      <c r="R26" s="158" t="str">
        <f ca="1">IF(ROWS($1:11)&gt;COUNT(Dong1),"",OFFSET('141-TN'!F$1,SMALL(Dong1,ROWS($1:11)),))</f>
        <v/>
      </c>
      <c r="S26" s="158" t="str">
        <f ca="1">IF(ROWS($1:11)&gt;COUNT(Dong1),"",OFFSET('141-TN'!G$1,SMALL(Dong1,ROWS($1:11)),))</f>
        <v/>
      </c>
      <c r="T26" s="167" t="str">
        <f ca="1">IF(IF(ROWS($1:11)&gt;COUNT(Dong1),"",OFFSET('141-TN'!K$1,SMALL(Dong1,ROWS($1:11)),))=0,"",IF(ROWS($1:11)&gt;COUNT(Dong1),"",OFFSET('141-TN'!K$1,SMALL(Dong1,ROWS($1:11)),)))</f>
        <v/>
      </c>
    </row>
    <row r="27" spans="1:20" ht="18" customHeight="1">
      <c r="A27" s="14">
        <v>42796</v>
      </c>
      <c r="B27" s="21" t="s">
        <v>90</v>
      </c>
      <c r="C27" s="14">
        <v>42796</v>
      </c>
      <c r="D27" s="16" t="s">
        <v>38</v>
      </c>
      <c r="E27" s="12" t="s">
        <v>39</v>
      </c>
      <c r="F27" s="9">
        <v>1500000000</v>
      </c>
      <c r="G27" s="9"/>
      <c r="H27" s="5">
        <f t="shared" si="2"/>
        <v>1500000000</v>
      </c>
      <c r="I27" s="5">
        <f t="shared" si="3"/>
        <v>0</v>
      </c>
      <c r="J27" s="33">
        <v>4</v>
      </c>
      <c r="K27" s="131"/>
      <c r="N27" s="21" t="str">
        <f ca="1">IF(ROWS($1:12)&gt;COUNT(Dong1),"",OFFSET('141-TN'!B$1,SMALL(Dong1,ROWS($1:12)),))</f>
        <v/>
      </c>
      <c r="O27" s="127" t="str">
        <f ca="1">IF(ROWS($1:12)&gt;COUNT(Dong1),"",OFFSET('141-TN'!C$1,SMALL(Dong1,ROWS($1:12)),))</f>
        <v/>
      </c>
      <c r="P27" s="21" t="str">
        <f ca="1">IF(ROWS($1:12)&gt;COUNT(Dong1),"",OFFSET('141-TN'!D$1,SMALL(Dong1,ROWS($1:12)),))</f>
        <v/>
      </c>
      <c r="Q27" s="21" t="str">
        <f ca="1">IF(ROWS($1:12)&gt;COUNT(Dong1),"",OFFSET('141-TN'!E$1,SMALL(Dong1,ROWS($1:12)),))</f>
        <v/>
      </c>
      <c r="R27" s="21" t="str">
        <f ca="1">IF(ROWS($1:12)&gt;COUNT(Dong1),"",OFFSET('141-TN'!F$1,SMALL(Dong1,ROWS($1:12)),))</f>
        <v/>
      </c>
      <c r="S27" s="21" t="str">
        <f ca="1">IF(ROWS($1:12)&gt;COUNT(Dong1),"",OFFSET('141-TN'!G$1,SMALL(Dong1,ROWS($1:12)),))</f>
        <v/>
      </c>
      <c r="T27" s="1" t="str">
        <f ca="1">IF(IF(ROWS($1:12)&gt;COUNT(Dong1),"",OFFSET('141-TN'!K$1,SMALL(Dong1,ROWS($1:12)),))=0,"",IF(ROWS($1:12)&gt;COUNT(Dong1),"",OFFSET('141-TN'!K$1,SMALL(Dong1,ROWS($1:12)),)))</f>
        <v/>
      </c>
    </row>
    <row r="28" spans="1:20" ht="18" customHeight="1">
      <c r="A28" s="14">
        <v>42825</v>
      </c>
      <c r="B28" s="21" t="s">
        <v>53</v>
      </c>
      <c r="C28" s="11">
        <v>42825</v>
      </c>
      <c r="D28" s="16" t="s">
        <v>139</v>
      </c>
      <c r="E28" s="34" t="s">
        <v>36</v>
      </c>
      <c r="F28" s="9"/>
      <c r="G28" s="18">
        <v>173178000</v>
      </c>
      <c r="H28" s="5">
        <f t="shared" si="2"/>
        <v>1326822000</v>
      </c>
      <c r="I28" s="5">
        <f t="shared" si="3"/>
        <v>0</v>
      </c>
      <c r="J28" s="33">
        <v>4</v>
      </c>
      <c r="K28" s="131" t="s">
        <v>80</v>
      </c>
      <c r="N28" s="21" t="str">
        <f ca="1">IF(ROWS($1:13)&gt;COUNT(Dong1),"",OFFSET('141-TN'!B$1,SMALL(Dong1,ROWS($1:13)),))</f>
        <v/>
      </c>
      <c r="O28" s="127" t="str">
        <f ca="1">IF(ROWS($1:13)&gt;COUNT(Dong1),"",OFFSET('141-TN'!C$1,SMALL(Dong1,ROWS($1:13)),))</f>
        <v/>
      </c>
      <c r="P28" s="21" t="str">
        <f ca="1">IF(ROWS($1:13)&gt;COUNT(Dong1),"",OFFSET('141-TN'!D$1,SMALL(Dong1,ROWS($1:13)),))</f>
        <v/>
      </c>
      <c r="Q28" s="21" t="str">
        <f ca="1">IF(ROWS($1:13)&gt;COUNT(Dong1),"",OFFSET('141-TN'!E$1,SMALL(Dong1,ROWS($1:13)),))</f>
        <v/>
      </c>
      <c r="R28" s="21" t="str">
        <f ca="1">IF(ROWS($1:13)&gt;COUNT(Dong1),"",OFFSET('141-TN'!F$1,SMALL(Dong1,ROWS($1:13)),))</f>
        <v/>
      </c>
      <c r="S28" s="21" t="str">
        <f ca="1">IF(ROWS($1:13)&gt;COUNT(Dong1),"",OFFSET('141-TN'!G$1,SMALL(Dong1,ROWS($1:13)),))</f>
        <v/>
      </c>
      <c r="T28" s="1" t="str">
        <f ca="1">IF(IF(ROWS($1:13)&gt;COUNT(Dong1),"",OFFSET('141-TN'!K$1,SMALL(Dong1,ROWS($1:13)),))=0,"",IF(ROWS($1:13)&gt;COUNT(Dong1),"",OFFSET('141-TN'!K$1,SMALL(Dong1,ROWS($1:13)),)))</f>
        <v/>
      </c>
    </row>
    <row r="29" spans="1:20" ht="18" customHeight="1">
      <c r="A29" s="14">
        <v>42855</v>
      </c>
      <c r="B29" s="21" t="s">
        <v>95</v>
      </c>
      <c r="C29" s="11">
        <v>42855</v>
      </c>
      <c r="D29" s="16" t="s">
        <v>33</v>
      </c>
      <c r="E29" s="34" t="s">
        <v>36</v>
      </c>
      <c r="F29" s="9"/>
      <c r="G29" s="18">
        <v>418782000</v>
      </c>
      <c r="H29" s="5">
        <f t="shared" si="2"/>
        <v>908040000</v>
      </c>
      <c r="I29" s="5">
        <f t="shared" si="3"/>
        <v>0</v>
      </c>
      <c r="J29" s="33">
        <v>4</v>
      </c>
      <c r="K29" s="131" t="s">
        <v>186</v>
      </c>
      <c r="N29" s="21" t="str">
        <f ca="1">IF(ROWS($1:14)&gt;COUNT(Dong1),"",OFFSET('141-TN'!B$1,SMALL(Dong1,ROWS($1:14)),))</f>
        <v/>
      </c>
      <c r="O29" s="127" t="str">
        <f ca="1">IF(ROWS($1:14)&gt;COUNT(Dong1),"",OFFSET('141-TN'!C$1,SMALL(Dong1,ROWS($1:14)),))</f>
        <v/>
      </c>
      <c r="P29" s="21" t="str">
        <f ca="1">IF(ROWS($1:14)&gt;COUNT(Dong1),"",OFFSET('141-TN'!D$1,SMALL(Dong1,ROWS($1:14)),))</f>
        <v/>
      </c>
      <c r="Q29" s="21" t="str">
        <f ca="1">IF(ROWS($1:14)&gt;COUNT(Dong1),"",OFFSET('141-TN'!E$1,SMALL(Dong1,ROWS($1:14)),))</f>
        <v/>
      </c>
      <c r="R29" s="21" t="str">
        <f ca="1">IF(ROWS($1:14)&gt;COUNT(Dong1),"",OFFSET('141-TN'!F$1,SMALL(Dong1,ROWS($1:14)),))</f>
        <v/>
      </c>
      <c r="S29" s="21" t="str">
        <f ca="1">IF(ROWS($1:14)&gt;COUNT(Dong1),"",OFFSET('141-TN'!G$1,SMALL(Dong1,ROWS($1:14)),))</f>
        <v/>
      </c>
      <c r="T29" s="1" t="str">
        <f ca="1">IF(IF(ROWS($1:14)&gt;COUNT(Dong1),"",OFFSET('141-TN'!K$1,SMALL(Dong1,ROWS($1:14)),))=0,"",IF(ROWS($1:14)&gt;COUNT(Dong1),"",OFFSET('141-TN'!K$1,SMALL(Dong1,ROWS($1:14)),)))</f>
        <v/>
      </c>
    </row>
    <row r="30" spans="1:20" ht="18" customHeight="1">
      <c r="A30" s="14">
        <v>42855</v>
      </c>
      <c r="B30" s="21" t="s">
        <v>95</v>
      </c>
      <c r="C30" s="11">
        <v>42855</v>
      </c>
      <c r="D30" s="16" t="s">
        <v>35</v>
      </c>
      <c r="E30" s="34" t="s">
        <v>36</v>
      </c>
      <c r="F30" s="9"/>
      <c r="G30" s="18">
        <v>830011000</v>
      </c>
      <c r="H30" s="5">
        <f t="shared" si="2"/>
        <v>78029000</v>
      </c>
      <c r="I30" s="5">
        <f t="shared" si="3"/>
        <v>0</v>
      </c>
      <c r="J30" s="33">
        <v>4</v>
      </c>
      <c r="K30" s="131" t="s">
        <v>189</v>
      </c>
      <c r="N30" s="21" t="str">
        <f ca="1">IF(ROWS($1:15)&gt;COUNT(Dong1),"",OFFSET('141-TN'!B$1,SMALL(Dong1,ROWS($1:15)),))</f>
        <v/>
      </c>
      <c r="O30" s="127" t="str">
        <f ca="1">IF(ROWS($1:15)&gt;COUNT(Dong1),"",OFFSET('141-TN'!C$1,SMALL(Dong1,ROWS($1:15)),))</f>
        <v/>
      </c>
      <c r="P30" s="21" t="str">
        <f ca="1">IF(ROWS($1:15)&gt;COUNT(Dong1),"",OFFSET('141-TN'!D$1,SMALL(Dong1,ROWS($1:15)),))</f>
        <v/>
      </c>
      <c r="Q30" s="21" t="str">
        <f ca="1">IF(ROWS($1:15)&gt;COUNT(Dong1),"",OFFSET('141-TN'!E$1,SMALL(Dong1,ROWS($1:15)),))</f>
        <v/>
      </c>
      <c r="R30" s="21" t="str">
        <f ca="1">IF(ROWS($1:15)&gt;COUNT(Dong1),"",OFFSET('141-TN'!F$1,SMALL(Dong1,ROWS($1:15)),))</f>
        <v/>
      </c>
      <c r="S30" s="21" t="str">
        <f ca="1">IF(ROWS($1:15)&gt;COUNT(Dong1),"",OFFSET('141-TN'!G$1,SMALL(Dong1,ROWS($1:15)),))</f>
        <v/>
      </c>
      <c r="T30" s="1" t="str">
        <f ca="1">IF(IF(ROWS($1:15)&gt;COUNT(Dong1),"",OFFSET('141-TN'!K$1,SMALL(Dong1,ROWS($1:15)),))=0,"",IF(ROWS($1:15)&gt;COUNT(Dong1),"",OFFSET('141-TN'!K$1,SMALL(Dong1,ROWS($1:15)),)))</f>
        <v/>
      </c>
    </row>
    <row r="31" spans="1:20" s="167" customFormat="1" ht="18" customHeight="1">
      <c r="A31" s="157">
        <f>C31</f>
        <v>42858</v>
      </c>
      <c r="B31" s="153" t="s">
        <v>156</v>
      </c>
      <c r="C31" s="157">
        <v>42858</v>
      </c>
      <c r="D31" s="160" t="s">
        <v>136</v>
      </c>
      <c r="E31" s="161" t="s">
        <v>36</v>
      </c>
      <c r="F31" s="162"/>
      <c r="G31" s="169">
        <v>78029000</v>
      </c>
      <c r="H31" s="164">
        <f t="shared" si="2"/>
        <v>0</v>
      </c>
      <c r="I31" s="164">
        <f t="shared" si="3"/>
        <v>0</v>
      </c>
      <c r="J31" s="165">
        <v>0</v>
      </c>
      <c r="K31" s="170"/>
      <c r="N31" s="158" t="str">
        <f ca="1">IF(ROWS($1:16)&gt;COUNT(Dong1),"",OFFSET('141-TN'!B$1,SMALL(Dong1,ROWS($1:16)),))</f>
        <v/>
      </c>
      <c r="O31" s="168" t="str">
        <f ca="1">IF(ROWS($1:16)&gt;COUNT(Dong1),"",OFFSET('141-TN'!C$1,SMALL(Dong1,ROWS($1:16)),))</f>
        <v/>
      </c>
      <c r="P31" s="158" t="str">
        <f ca="1">IF(ROWS($1:16)&gt;COUNT(Dong1),"",OFFSET('141-TN'!D$1,SMALL(Dong1,ROWS($1:16)),))</f>
        <v/>
      </c>
      <c r="Q31" s="158" t="str">
        <f ca="1">IF(ROWS($1:16)&gt;COUNT(Dong1),"",OFFSET('141-TN'!E$1,SMALL(Dong1,ROWS($1:16)),))</f>
        <v/>
      </c>
      <c r="R31" s="158" t="str">
        <f ca="1">IF(ROWS($1:16)&gt;COUNT(Dong1),"",OFFSET('141-TN'!F$1,SMALL(Dong1,ROWS($1:16)),))</f>
        <v/>
      </c>
      <c r="S31" s="158" t="str">
        <f ca="1">IF(ROWS($1:16)&gt;COUNT(Dong1),"",OFFSET('141-TN'!G$1,SMALL(Dong1,ROWS($1:16)),))</f>
        <v/>
      </c>
      <c r="T31" s="167" t="str">
        <f ca="1">IF(IF(ROWS($1:16)&gt;COUNT(Dong1),"",OFFSET('141-TN'!K$1,SMALL(Dong1,ROWS($1:16)),))=0,"",IF(ROWS($1:16)&gt;COUNT(Dong1),"",OFFSET('141-TN'!K$1,SMALL(Dong1,ROWS($1:16)),)))</f>
        <v/>
      </c>
    </row>
    <row r="32" spans="1:20" ht="18" customHeight="1">
      <c r="A32" s="14">
        <v>42858</v>
      </c>
      <c r="B32" s="153" t="s">
        <v>90</v>
      </c>
      <c r="C32" s="14">
        <v>42858</v>
      </c>
      <c r="D32" s="16" t="s">
        <v>38</v>
      </c>
      <c r="E32" s="12" t="s">
        <v>39</v>
      </c>
      <c r="F32" s="9">
        <v>2400000000</v>
      </c>
      <c r="G32" s="18"/>
      <c r="H32" s="5">
        <f t="shared" si="2"/>
        <v>2400000000</v>
      </c>
      <c r="I32" s="5">
        <f t="shared" si="3"/>
        <v>0</v>
      </c>
      <c r="J32" s="33">
        <v>5</v>
      </c>
      <c r="N32" s="21" t="str">
        <f ca="1">IF(ROWS($1:17)&gt;COUNT(Dong1),"",OFFSET('141-TN'!B$1,SMALL(Dong1,ROWS($1:17)),))</f>
        <v/>
      </c>
      <c r="O32" s="127" t="str">
        <f ca="1">IF(ROWS($1:17)&gt;COUNT(Dong1),"",OFFSET('141-TN'!C$1,SMALL(Dong1,ROWS($1:17)),))</f>
        <v/>
      </c>
      <c r="P32" s="21" t="str">
        <f ca="1">IF(ROWS($1:17)&gt;COUNT(Dong1),"",OFFSET('141-TN'!D$1,SMALL(Dong1,ROWS($1:17)),))</f>
        <v/>
      </c>
      <c r="Q32" s="21" t="str">
        <f ca="1">IF(ROWS($1:17)&gt;COUNT(Dong1),"",OFFSET('141-TN'!E$1,SMALL(Dong1,ROWS($1:17)),))</f>
        <v/>
      </c>
      <c r="R32" s="21" t="str">
        <f ca="1">IF(ROWS($1:17)&gt;COUNT(Dong1),"",OFFSET('141-TN'!F$1,SMALL(Dong1,ROWS($1:17)),))</f>
        <v/>
      </c>
      <c r="S32" s="21" t="str">
        <f ca="1">IF(ROWS($1:17)&gt;COUNT(Dong1),"",OFFSET('141-TN'!G$1,SMALL(Dong1,ROWS($1:17)),))</f>
        <v/>
      </c>
      <c r="T32" s="1" t="str">
        <f ca="1">IF(IF(ROWS($1:17)&gt;COUNT(Dong1),"",OFFSET('141-TN'!K$1,SMALL(Dong1,ROWS($1:17)),))=0,"",IF(ROWS($1:17)&gt;COUNT(Dong1),"",OFFSET('141-TN'!K$1,SMALL(Dong1,ROWS($1:17)),)))</f>
        <v/>
      </c>
    </row>
    <row r="33" spans="1:20" ht="18" customHeight="1">
      <c r="A33" s="14">
        <v>42886</v>
      </c>
      <c r="B33" s="21" t="s">
        <v>100</v>
      </c>
      <c r="C33" s="11">
        <v>42886</v>
      </c>
      <c r="D33" s="16" t="s">
        <v>70</v>
      </c>
      <c r="E33" s="34" t="s">
        <v>36</v>
      </c>
      <c r="F33" s="9"/>
      <c r="G33" s="18">
        <v>1110910000</v>
      </c>
      <c r="H33" s="5">
        <f t="shared" si="2"/>
        <v>1289090000</v>
      </c>
      <c r="I33" s="5">
        <f t="shared" si="3"/>
        <v>0</v>
      </c>
      <c r="J33" s="33">
        <v>5</v>
      </c>
      <c r="K33" s="130" t="s">
        <v>80</v>
      </c>
      <c r="N33" s="21" t="str">
        <f ca="1">IF(ROWS($1:18)&gt;COUNT(Dong1),"",OFFSET('141-TN'!B$1,SMALL(Dong1,ROWS($1:18)),))</f>
        <v/>
      </c>
      <c r="O33" s="127" t="str">
        <f ca="1">IF(ROWS($1:18)&gt;COUNT(Dong1),"",OFFSET('141-TN'!C$1,SMALL(Dong1,ROWS($1:18)),))</f>
        <v/>
      </c>
      <c r="P33" s="21" t="str">
        <f ca="1">IF(ROWS($1:18)&gt;COUNT(Dong1),"",OFFSET('141-TN'!D$1,SMALL(Dong1,ROWS($1:18)),))</f>
        <v/>
      </c>
      <c r="Q33" s="21" t="str">
        <f ca="1">IF(ROWS($1:18)&gt;COUNT(Dong1),"",OFFSET('141-TN'!E$1,SMALL(Dong1,ROWS($1:18)),))</f>
        <v/>
      </c>
      <c r="R33" s="21" t="str">
        <f ca="1">IF(ROWS($1:18)&gt;COUNT(Dong1),"",OFFSET('141-TN'!F$1,SMALL(Dong1,ROWS($1:18)),))</f>
        <v/>
      </c>
      <c r="S33" s="21" t="str">
        <f ca="1">IF(ROWS($1:18)&gt;COUNT(Dong1),"",OFFSET('141-TN'!G$1,SMALL(Dong1,ROWS($1:18)),))</f>
        <v/>
      </c>
      <c r="T33" s="1" t="str">
        <f ca="1">IF(IF(ROWS($1:18)&gt;COUNT(Dong1),"",OFFSET('141-TN'!K$1,SMALL(Dong1,ROWS($1:18)),))=0,"",IF(ROWS($1:18)&gt;COUNT(Dong1),"",OFFSET('141-TN'!K$1,SMALL(Dong1,ROWS($1:18)),)))</f>
        <v/>
      </c>
    </row>
    <row r="34" spans="1:20" ht="18" customHeight="1">
      <c r="A34" s="14">
        <v>42886</v>
      </c>
      <c r="B34" s="21" t="s">
        <v>100</v>
      </c>
      <c r="C34" s="11">
        <v>42886</v>
      </c>
      <c r="D34" s="16" t="s">
        <v>106</v>
      </c>
      <c r="E34" s="34" t="s">
        <v>36</v>
      </c>
      <c r="F34" s="9"/>
      <c r="G34" s="18">
        <v>372372000</v>
      </c>
      <c r="H34" s="5">
        <f t="shared" si="2"/>
        <v>916718000</v>
      </c>
      <c r="I34" s="5">
        <f t="shared" si="3"/>
        <v>0</v>
      </c>
      <c r="J34" s="33">
        <v>5</v>
      </c>
      <c r="K34" s="130" t="s">
        <v>183</v>
      </c>
      <c r="N34" s="21" t="str">
        <f ca="1">IF(ROWS($1:19)&gt;COUNT(Dong1),"",OFFSET('141-TN'!B$1,SMALL(Dong1,ROWS($1:19)),))</f>
        <v/>
      </c>
      <c r="O34" s="127" t="str">
        <f ca="1">IF(ROWS($1:19)&gt;COUNT(Dong1),"",OFFSET('141-TN'!C$1,SMALL(Dong1,ROWS($1:19)),))</f>
        <v/>
      </c>
      <c r="P34" s="21" t="str">
        <f ca="1">IF(ROWS($1:19)&gt;COUNT(Dong1),"",OFFSET('141-TN'!D$1,SMALL(Dong1,ROWS($1:19)),))</f>
        <v/>
      </c>
      <c r="Q34" s="21" t="str">
        <f ca="1">IF(ROWS($1:19)&gt;COUNT(Dong1),"",OFFSET('141-TN'!E$1,SMALL(Dong1,ROWS($1:19)),))</f>
        <v/>
      </c>
      <c r="R34" s="21" t="str">
        <f ca="1">IF(ROWS($1:19)&gt;COUNT(Dong1),"",OFFSET('141-TN'!F$1,SMALL(Dong1,ROWS($1:19)),))</f>
        <v/>
      </c>
      <c r="S34" s="21" t="str">
        <f ca="1">IF(ROWS($1:19)&gt;COUNT(Dong1),"",OFFSET('141-TN'!G$1,SMALL(Dong1,ROWS($1:19)),))</f>
        <v/>
      </c>
      <c r="T34" s="1" t="str">
        <f ca="1">IF(IF(ROWS($1:19)&gt;COUNT(Dong1),"",OFFSET('141-TN'!K$1,SMALL(Dong1,ROWS($1:19)),))=0,"",IF(ROWS($1:19)&gt;COUNT(Dong1),"",OFFSET('141-TN'!K$1,SMALL(Dong1,ROWS($1:19)),)))</f>
        <v/>
      </c>
    </row>
    <row r="35" spans="1:20" ht="18" customHeight="1">
      <c r="A35" s="14">
        <v>42886</v>
      </c>
      <c r="B35" s="21" t="s">
        <v>100</v>
      </c>
      <c r="C35" s="11">
        <v>42886</v>
      </c>
      <c r="D35" s="16" t="s">
        <v>107</v>
      </c>
      <c r="E35" s="34" t="s">
        <v>36</v>
      </c>
      <c r="F35" s="9"/>
      <c r="G35" s="18">
        <v>372736000</v>
      </c>
      <c r="H35" s="5">
        <f t="shared" si="2"/>
        <v>543982000</v>
      </c>
      <c r="I35" s="5">
        <f t="shared" si="3"/>
        <v>0</v>
      </c>
      <c r="J35" s="33">
        <v>5</v>
      </c>
      <c r="K35" s="131" t="s">
        <v>204</v>
      </c>
      <c r="N35" s="21" t="str">
        <f ca="1">IF(ROWS($1:20)&gt;COUNT(Dong1),"",OFFSET('141-TN'!B$1,SMALL(Dong1,ROWS($1:20)),))</f>
        <v/>
      </c>
      <c r="O35" s="127" t="str">
        <f ca="1">IF(ROWS($1:20)&gt;COUNT(Dong1),"",OFFSET('141-TN'!C$1,SMALL(Dong1,ROWS($1:20)),))</f>
        <v/>
      </c>
      <c r="P35" s="21" t="str">
        <f ca="1">IF(ROWS($1:20)&gt;COUNT(Dong1),"",OFFSET('141-TN'!D$1,SMALL(Dong1,ROWS($1:20)),))</f>
        <v/>
      </c>
      <c r="Q35" s="21" t="str">
        <f ca="1">IF(ROWS($1:20)&gt;COUNT(Dong1),"",OFFSET('141-TN'!E$1,SMALL(Dong1,ROWS($1:20)),))</f>
        <v/>
      </c>
      <c r="R35" s="21" t="str">
        <f ca="1">IF(ROWS($1:20)&gt;COUNT(Dong1),"",OFFSET('141-TN'!F$1,SMALL(Dong1,ROWS($1:20)),))</f>
        <v/>
      </c>
      <c r="S35" s="21" t="str">
        <f ca="1">IF(ROWS($1:20)&gt;COUNT(Dong1),"",OFFSET('141-TN'!G$1,SMALL(Dong1,ROWS($1:20)),))</f>
        <v/>
      </c>
      <c r="T35" s="1" t="str">
        <f ca="1">IF(IF(ROWS($1:20)&gt;COUNT(Dong1),"",OFFSET('141-TN'!K$1,SMALL(Dong1,ROWS($1:20)),))=0,"",IF(ROWS($1:20)&gt;COUNT(Dong1),"",OFFSET('141-TN'!K$1,SMALL(Dong1,ROWS($1:20)),)))</f>
        <v/>
      </c>
    </row>
    <row r="36" spans="1:20" ht="18" customHeight="1">
      <c r="A36" s="14">
        <v>42886</v>
      </c>
      <c r="B36" s="21" t="s">
        <v>100</v>
      </c>
      <c r="C36" s="11">
        <v>42886</v>
      </c>
      <c r="D36" s="16" t="s">
        <v>30</v>
      </c>
      <c r="E36" s="34" t="s">
        <v>36</v>
      </c>
      <c r="F36" s="9"/>
      <c r="G36" s="18">
        <v>487290000</v>
      </c>
      <c r="H36" s="5">
        <f t="shared" si="2"/>
        <v>56692000</v>
      </c>
      <c r="I36" s="5">
        <f t="shared" si="3"/>
        <v>0</v>
      </c>
      <c r="J36" s="33">
        <v>5</v>
      </c>
      <c r="K36" s="131" t="s">
        <v>83</v>
      </c>
      <c r="N36" s="21" t="str">
        <f ca="1">IF(ROWS($1:21)&gt;COUNT(Dong1),"",OFFSET('141-TN'!B$1,SMALL(Dong1,ROWS($1:21)),))</f>
        <v/>
      </c>
      <c r="O36" s="127" t="str">
        <f ca="1">IF(ROWS($1:21)&gt;COUNT(Dong1),"",OFFSET('141-TN'!C$1,SMALL(Dong1,ROWS($1:21)),))</f>
        <v/>
      </c>
      <c r="P36" s="21" t="str">
        <f ca="1">IF(ROWS($1:21)&gt;COUNT(Dong1),"",OFFSET('141-TN'!D$1,SMALL(Dong1,ROWS($1:21)),))</f>
        <v/>
      </c>
      <c r="Q36" s="21" t="str">
        <f ca="1">IF(ROWS($1:21)&gt;COUNT(Dong1),"",OFFSET('141-TN'!E$1,SMALL(Dong1,ROWS($1:21)),))</f>
        <v/>
      </c>
      <c r="R36" s="21" t="str">
        <f ca="1">IF(ROWS($1:21)&gt;COUNT(Dong1),"",OFFSET('141-TN'!F$1,SMALL(Dong1,ROWS($1:21)),))</f>
        <v/>
      </c>
      <c r="S36" s="21" t="str">
        <f ca="1">IF(ROWS($1:21)&gt;COUNT(Dong1),"",OFFSET('141-TN'!G$1,SMALL(Dong1,ROWS($1:21)),))</f>
        <v/>
      </c>
      <c r="T36" s="1" t="str">
        <f ca="1">IF(IF(ROWS($1:21)&gt;COUNT(Dong1),"",OFFSET('141-TN'!K$1,SMALL(Dong1,ROWS($1:21)),))=0,"",IF(ROWS($1:21)&gt;COUNT(Dong1),"",OFFSET('141-TN'!K$1,SMALL(Dong1,ROWS($1:21)),)))</f>
        <v/>
      </c>
    </row>
    <row r="37" spans="1:20" s="167" customFormat="1" ht="18" customHeight="1">
      <c r="A37" s="157">
        <f>C37</f>
        <v>42886</v>
      </c>
      <c r="B37" s="153" t="s">
        <v>125</v>
      </c>
      <c r="C37" s="159">
        <v>42886</v>
      </c>
      <c r="D37" s="160" t="s">
        <v>136</v>
      </c>
      <c r="E37" s="161" t="s">
        <v>36</v>
      </c>
      <c r="F37" s="162"/>
      <c r="G37" s="169">
        <v>56692000</v>
      </c>
      <c r="H37" s="164">
        <f t="shared" si="2"/>
        <v>0</v>
      </c>
      <c r="I37" s="164">
        <f t="shared" si="3"/>
        <v>0</v>
      </c>
      <c r="J37" s="165">
        <v>0</v>
      </c>
      <c r="K37" s="166"/>
      <c r="N37" s="158" t="str">
        <f ca="1">IF(ROWS($1:22)&gt;COUNT(Dong1),"",OFFSET('141-TN'!B$1,SMALL(Dong1,ROWS($1:22)),))</f>
        <v/>
      </c>
      <c r="O37" s="168" t="str">
        <f ca="1">IF(ROWS($1:22)&gt;COUNT(Dong1),"",OFFSET('141-TN'!C$1,SMALL(Dong1,ROWS($1:22)),))</f>
        <v/>
      </c>
      <c r="P37" s="158" t="str">
        <f ca="1">IF(ROWS($1:22)&gt;COUNT(Dong1),"",OFFSET('141-TN'!D$1,SMALL(Dong1,ROWS($1:22)),))</f>
        <v/>
      </c>
      <c r="Q37" s="158" t="str">
        <f ca="1">IF(ROWS($1:22)&gt;COUNT(Dong1),"",OFFSET('141-TN'!E$1,SMALL(Dong1,ROWS($1:22)),))</f>
        <v/>
      </c>
      <c r="R37" s="158" t="str">
        <f ca="1">IF(ROWS($1:22)&gt;COUNT(Dong1),"",OFFSET('141-TN'!F$1,SMALL(Dong1,ROWS($1:22)),))</f>
        <v/>
      </c>
      <c r="S37" s="158" t="str">
        <f ca="1">IF(ROWS($1:22)&gt;COUNT(Dong1),"",OFFSET('141-TN'!G$1,SMALL(Dong1,ROWS($1:22)),))</f>
        <v/>
      </c>
      <c r="T37" s="167" t="str">
        <f ca="1">IF(IF(ROWS($1:22)&gt;COUNT(Dong1),"",OFFSET('141-TN'!K$1,SMALL(Dong1,ROWS($1:22)),))=0,"",IF(ROWS($1:22)&gt;COUNT(Dong1),"",OFFSET('141-TN'!K$1,SMALL(Dong1,ROWS($1:22)),)))</f>
        <v/>
      </c>
    </row>
    <row r="38" spans="1:20" ht="18" customHeight="1">
      <c r="A38" s="14">
        <v>42888</v>
      </c>
      <c r="B38" s="153" t="s">
        <v>90</v>
      </c>
      <c r="C38" s="14">
        <v>42888</v>
      </c>
      <c r="D38" s="16" t="s">
        <v>38</v>
      </c>
      <c r="E38" s="12" t="s">
        <v>39</v>
      </c>
      <c r="F38" s="9">
        <v>1900000000</v>
      </c>
      <c r="G38" s="18"/>
      <c r="H38" s="5">
        <f t="shared" si="2"/>
        <v>1900000000</v>
      </c>
      <c r="I38" s="5">
        <f t="shared" si="3"/>
        <v>0</v>
      </c>
      <c r="J38" s="33">
        <v>6</v>
      </c>
      <c r="K38" s="131"/>
      <c r="N38" s="21" t="str">
        <f ca="1">IF(ROWS($1:23)&gt;COUNT(Dong1),"",OFFSET('141-TN'!B$1,SMALL(Dong1,ROWS($1:23)),))</f>
        <v/>
      </c>
      <c r="O38" s="127" t="str">
        <f ca="1">IF(ROWS($1:23)&gt;COUNT(Dong1),"",OFFSET('141-TN'!C$1,SMALL(Dong1,ROWS($1:23)),))</f>
        <v/>
      </c>
      <c r="P38" s="21" t="str">
        <f ca="1">IF(ROWS($1:23)&gt;COUNT(Dong1),"",OFFSET('141-TN'!D$1,SMALL(Dong1,ROWS($1:23)),))</f>
        <v/>
      </c>
      <c r="Q38" s="21" t="str">
        <f ca="1">IF(ROWS($1:23)&gt;COUNT(Dong1),"",OFFSET('141-TN'!E$1,SMALL(Dong1,ROWS($1:23)),))</f>
        <v/>
      </c>
      <c r="R38" s="21" t="str">
        <f ca="1">IF(ROWS($1:23)&gt;COUNT(Dong1),"",OFFSET('141-TN'!F$1,SMALL(Dong1,ROWS($1:23)),))</f>
        <v/>
      </c>
      <c r="S38" s="21" t="str">
        <f ca="1">IF(ROWS($1:23)&gt;COUNT(Dong1),"",OFFSET('141-TN'!G$1,SMALL(Dong1,ROWS($1:23)),))</f>
        <v/>
      </c>
      <c r="T38" s="1" t="str">
        <f ca="1">IF(IF(ROWS($1:23)&gt;COUNT(Dong1),"",OFFSET('141-TN'!K$1,SMALL(Dong1,ROWS($1:23)),))=0,"",IF(ROWS($1:23)&gt;COUNT(Dong1),"",OFFSET('141-TN'!K$1,SMALL(Dong1,ROWS($1:23)),)))</f>
        <v/>
      </c>
    </row>
    <row r="39" spans="1:20" ht="18" customHeight="1">
      <c r="A39" s="14">
        <v>42916</v>
      </c>
      <c r="B39" s="21" t="s">
        <v>104</v>
      </c>
      <c r="C39" s="11">
        <v>42916</v>
      </c>
      <c r="D39" s="16" t="s">
        <v>106</v>
      </c>
      <c r="E39" s="34" t="s">
        <v>36</v>
      </c>
      <c r="F39" s="9"/>
      <c r="G39" s="18">
        <v>920010000</v>
      </c>
      <c r="H39" s="5">
        <f t="shared" si="2"/>
        <v>979990000</v>
      </c>
      <c r="I39" s="5">
        <f t="shared" si="3"/>
        <v>0</v>
      </c>
      <c r="J39" s="33">
        <v>6</v>
      </c>
      <c r="K39" s="131" t="s">
        <v>184</v>
      </c>
      <c r="N39" s="21" t="str">
        <f ca="1">IF(ROWS($1:24)&gt;COUNT(Dong1),"",OFFSET('141-TN'!B$1,SMALL(Dong1,ROWS($1:24)),))</f>
        <v/>
      </c>
      <c r="O39" s="127" t="str">
        <f ca="1">IF(ROWS($1:24)&gt;COUNT(Dong1),"",OFFSET('141-TN'!C$1,SMALL(Dong1,ROWS($1:24)),))</f>
        <v/>
      </c>
      <c r="P39" s="21" t="str">
        <f ca="1">IF(ROWS($1:24)&gt;COUNT(Dong1),"",OFFSET('141-TN'!D$1,SMALL(Dong1,ROWS($1:24)),))</f>
        <v/>
      </c>
      <c r="Q39" s="21" t="str">
        <f ca="1">IF(ROWS($1:24)&gt;COUNT(Dong1),"",OFFSET('141-TN'!E$1,SMALL(Dong1,ROWS($1:24)),))</f>
        <v/>
      </c>
      <c r="R39" s="21" t="str">
        <f ca="1">IF(ROWS($1:24)&gt;COUNT(Dong1),"",OFFSET('141-TN'!F$1,SMALL(Dong1,ROWS($1:24)),))</f>
        <v/>
      </c>
      <c r="S39" s="21" t="str">
        <f ca="1">IF(ROWS($1:24)&gt;COUNT(Dong1),"",OFFSET('141-TN'!G$1,SMALL(Dong1,ROWS($1:24)),))</f>
        <v/>
      </c>
      <c r="T39" s="1" t="str">
        <f ca="1">IF(IF(ROWS($1:24)&gt;COUNT(Dong1),"",OFFSET('141-TN'!K$1,SMALL(Dong1,ROWS($1:24)),))=0,"",IF(ROWS($1:24)&gt;COUNT(Dong1),"",OFFSET('141-TN'!K$1,SMALL(Dong1,ROWS($1:24)),)))</f>
        <v/>
      </c>
    </row>
    <row r="40" spans="1:20" ht="18" customHeight="1">
      <c r="A40" s="14">
        <v>42916</v>
      </c>
      <c r="B40" s="21" t="s">
        <v>104</v>
      </c>
      <c r="C40" s="11">
        <v>42916</v>
      </c>
      <c r="D40" s="16" t="s">
        <v>107</v>
      </c>
      <c r="E40" s="34" t="s">
        <v>36</v>
      </c>
      <c r="F40" s="9"/>
      <c r="G40" s="18">
        <v>914040400</v>
      </c>
      <c r="H40" s="5">
        <f t="shared" si="2"/>
        <v>65949600</v>
      </c>
      <c r="I40" s="5">
        <f t="shared" si="3"/>
        <v>0</v>
      </c>
      <c r="J40" s="33">
        <v>6</v>
      </c>
      <c r="K40" s="131" t="s">
        <v>205</v>
      </c>
      <c r="N40" s="21" t="str">
        <f ca="1">IF(ROWS($1:25)&gt;COUNT(Dong1),"",OFFSET('141-TN'!B$1,SMALL(Dong1,ROWS($1:25)),))</f>
        <v/>
      </c>
      <c r="O40" s="127" t="str">
        <f ca="1">IF(ROWS($1:25)&gt;COUNT(Dong1),"",OFFSET('141-TN'!C$1,SMALL(Dong1,ROWS($1:25)),))</f>
        <v/>
      </c>
      <c r="P40" s="21" t="str">
        <f ca="1">IF(ROWS($1:25)&gt;COUNT(Dong1),"",OFFSET('141-TN'!D$1,SMALL(Dong1,ROWS($1:25)),))</f>
        <v/>
      </c>
      <c r="Q40" s="21" t="str">
        <f ca="1">IF(ROWS($1:25)&gt;COUNT(Dong1),"",OFFSET('141-TN'!E$1,SMALL(Dong1,ROWS($1:25)),))</f>
        <v/>
      </c>
      <c r="R40" s="21" t="str">
        <f ca="1">IF(ROWS($1:25)&gt;COUNT(Dong1),"",OFFSET('141-TN'!F$1,SMALL(Dong1,ROWS($1:25)),))</f>
        <v/>
      </c>
      <c r="S40" s="21" t="str">
        <f ca="1">IF(ROWS($1:25)&gt;COUNT(Dong1),"",OFFSET('141-TN'!G$1,SMALL(Dong1,ROWS($1:25)),))</f>
        <v/>
      </c>
      <c r="T40" s="1" t="str">
        <f ca="1">IF(IF(ROWS($1:25)&gt;COUNT(Dong1),"",OFFSET('141-TN'!K$1,SMALL(Dong1,ROWS($1:25)),))=0,"",IF(ROWS($1:25)&gt;COUNT(Dong1),"",OFFSET('141-TN'!K$1,SMALL(Dong1,ROWS($1:25)),)))</f>
        <v/>
      </c>
    </row>
    <row r="41" spans="1:20" s="167" customFormat="1" ht="18" customHeight="1">
      <c r="A41" s="157">
        <f>C41</f>
        <v>42916</v>
      </c>
      <c r="B41" s="153" t="s">
        <v>148</v>
      </c>
      <c r="C41" s="159">
        <v>42916</v>
      </c>
      <c r="D41" s="160" t="s">
        <v>136</v>
      </c>
      <c r="E41" s="161" t="s">
        <v>36</v>
      </c>
      <c r="F41" s="162"/>
      <c r="G41" s="169">
        <v>65949600</v>
      </c>
      <c r="H41" s="164">
        <f t="shared" si="2"/>
        <v>0</v>
      </c>
      <c r="I41" s="164">
        <f t="shared" si="3"/>
        <v>0</v>
      </c>
      <c r="J41" s="165">
        <v>0</v>
      </c>
      <c r="K41" s="166"/>
      <c r="N41" s="158" t="str">
        <f ca="1">IF(ROWS($1:26)&gt;COUNT(Dong1),"",OFFSET('141-TN'!B$1,SMALL(Dong1,ROWS($1:26)),))</f>
        <v/>
      </c>
      <c r="O41" s="168" t="str">
        <f ca="1">IF(ROWS($1:26)&gt;COUNT(Dong1),"",OFFSET('141-TN'!C$1,SMALL(Dong1,ROWS($1:26)),))</f>
        <v/>
      </c>
      <c r="P41" s="158" t="str">
        <f ca="1">IF(ROWS($1:26)&gt;COUNT(Dong1),"",OFFSET('141-TN'!D$1,SMALL(Dong1,ROWS($1:26)),))</f>
        <v/>
      </c>
      <c r="Q41" s="158" t="str">
        <f ca="1">IF(ROWS($1:26)&gt;COUNT(Dong1),"",OFFSET('141-TN'!E$1,SMALL(Dong1,ROWS($1:26)),))</f>
        <v/>
      </c>
      <c r="R41" s="158" t="str">
        <f ca="1">IF(ROWS($1:26)&gt;COUNT(Dong1),"",OFFSET('141-TN'!F$1,SMALL(Dong1,ROWS($1:26)),))</f>
        <v/>
      </c>
      <c r="S41" s="158" t="str">
        <f ca="1">IF(ROWS($1:26)&gt;COUNT(Dong1),"",OFFSET('141-TN'!G$1,SMALL(Dong1,ROWS($1:26)),))</f>
        <v/>
      </c>
      <c r="T41" s="167" t="str">
        <f ca="1">IF(IF(ROWS($1:26)&gt;COUNT(Dong1),"",OFFSET('141-TN'!K$1,SMALL(Dong1,ROWS($1:26)),))=0,"",IF(ROWS($1:26)&gt;COUNT(Dong1),"",OFFSET('141-TN'!K$1,SMALL(Dong1,ROWS($1:26)),)))</f>
        <v/>
      </c>
    </row>
    <row r="42" spans="1:20" ht="18" customHeight="1">
      <c r="A42" s="14">
        <v>42943</v>
      </c>
      <c r="B42" s="153" t="s">
        <v>149</v>
      </c>
      <c r="C42" s="14">
        <v>42943</v>
      </c>
      <c r="D42" s="16" t="s">
        <v>38</v>
      </c>
      <c r="E42" s="12" t="s">
        <v>39</v>
      </c>
      <c r="F42" s="9">
        <v>2300000000</v>
      </c>
      <c r="G42" s="18"/>
      <c r="H42" s="5">
        <f t="shared" si="2"/>
        <v>2300000000</v>
      </c>
      <c r="I42" s="5">
        <f t="shared" si="3"/>
        <v>0</v>
      </c>
      <c r="J42" s="33">
        <v>7</v>
      </c>
      <c r="K42" s="131"/>
      <c r="N42" s="21" t="str">
        <f ca="1">IF(ROWS($1:27)&gt;COUNT(Dong1),"",OFFSET('141-TN'!B$1,SMALL(Dong1,ROWS($1:27)),))</f>
        <v/>
      </c>
      <c r="O42" s="127" t="str">
        <f ca="1">IF(ROWS($1:27)&gt;COUNT(Dong1),"",OFFSET('141-TN'!C$1,SMALL(Dong1,ROWS($1:27)),))</f>
        <v/>
      </c>
      <c r="P42" s="21" t="str">
        <f ca="1">IF(ROWS($1:27)&gt;COUNT(Dong1),"",OFFSET('141-TN'!D$1,SMALL(Dong1,ROWS($1:27)),))</f>
        <v/>
      </c>
      <c r="Q42" s="21" t="str">
        <f ca="1">IF(ROWS($1:27)&gt;COUNT(Dong1),"",OFFSET('141-TN'!E$1,SMALL(Dong1,ROWS($1:27)),))</f>
        <v/>
      </c>
      <c r="R42" s="21" t="str">
        <f ca="1">IF(ROWS($1:27)&gt;COUNT(Dong1),"",OFFSET('141-TN'!F$1,SMALL(Dong1,ROWS($1:27)),))</f>
        <v/>
      </c>
      <c r="S42" s="21" t="str">
        <f ca="1">IF(ROWS($1:27)&gt;COUNT(Dong1),"",OFFSET('141-TN'!G$1,SMALL(Dong1,ROWS($1:27)),))</f>
        <v/>
      </c>
      <c r="T42" s="1" t="str">
        <f ca="1">IF(IF(ROWS($1:27)&gt;COUNT(Dong1),"",OFFSET('141-TN'!K$1,SMALL(Dong1,ROWS($1:27)),))=0,"",IF(ROWS($1:27)&gt;COUNT(Dong1),"",OFFSET('141-TN'!K$1,SMALL(Dong1,ROWS($1:27)),)))</f>
        <v/>
      </c>
    </row>
    <row r="43" spans="1:20" ht="18" customHeight="1">
      <c r="A43" s="14">
        <v>42947</v>
      </c>
      <c r="B43" s="21" t="s">
        <v>111</v>
      </c>
      <c r="C43" s="11">
        <v>42947</v>
      </c>
      <c r="D43" s="16" t="s">
        <v>106</v>
      </c>
      <c r="E43" s="34" t="s">
        <v>36</v>
      </c>
      <c r="F43" s="9"/>
      <c r="G43" s="18">
        <v>1149071000</v>
      </c>
      <c r="H43" s="5">
        <f t="shared" si="2"/>
        <v>1150929000</v>
      </c>
      <c r="I43" s="5">
        <f t="shared" si="3"/>
        <v>0</v>
      </c>
      <c r="J43" s="33">
        <v>7</v>
      </c>
      <c r="K43" s="131" t="s">
        <v>185</v>
      </c>
      <c r="N43" s="21" t="str">
        <f ca="1">IF(ROWS($1:28)&gt;COUNT(Dong1),"",OFFSET('141-TN'!B$1,SMALL(Dong1,ROWS($1:28)),))</f>
        <v/>
      </c>
      <c r="O43" s="127" t="str">
        <f ca="1">IF(ROWS($1:28)&gt;COUNT(Dong1),"",OFFSET('141-TN'!C$1,SMALL(Dong1,ROWS($1:28)),))</f>
        <v/>
      </c>
      <c r="P43" s="21" t="str">
        <f ca="1">IF(ROWS($1:28)&gt;COUNT(Dong1),"",OFFSET('141-TN'!D$1,SMALL(Dong1,ROWS($1:28)),))</f>
        <v/>
      </c>
      <c r="Q43" s="21" t="str">
        <f ca="1">IF(ROWS($1:28)&gt;COUNT(Dong1),"",OFFSET('141-TN'!E$1,SMALL(Dong1,ROWS($1:28)),))</f>
        <v/>
      </c>
      <c r="R43" s="21" t="str">
        <f ca="1">IF(ROWS($1:28)&gt;COUNT(Dong1),"",OFFSET('141-TN'!F$1,SMALL(Dong1,ROWS($1:28)),))</f>
        <v/>
      </c>
      <c r="S43" s="21" t="str">
        <f ca="1">IF(ROWS($1:28)&gt;COUNT(Dong1),"",OFFSET('141-TN'!G$1,SMALL(Dong1,ROWS($1:28)),))</f>
        <v/>
      </c>
      <c r="T43" s="1" t="str">
        <f ca="1">IF(IF(ROWS($1:28)&gt;COUNT(Dong1),"",OFFSET('141-TN'!K$1,SMALL(Dong1,ROWS($1:28)),))=0,"",IF(ROWS($1:28)&gt;COUNT(Dong1),"",OFFSET('141-TN'!K$1,SMALL(Dong1,ROWS($1:28)),)))</f>
        <v/>
      </c>
    </row>
    <row r="44" spans="1:20" ht="18" customHeight="1">
      <c r="A44" s="14">
        <v>42947</v>
      </c>
      <c r="B44" s="21" t="s">
        <v>111</v>
      </c>
      <c r="C44" s="11">
        <v>42947</v>
      </c>
      <c r="D44" s="16" t="s">
        <v>107</v>
      </c>
      <c r="E44" s="34" t="s">
        <v>36</v>
      </c>
      <c r="F44" s="9"/>
      <c r="G44" s="18">
        <v>1126519000</v>
      </c>
      <c r="H44" s="5">
        <f t="shared" si="2"/>
        <v>24410000</v>
      </c>
      <c r="I44" s="5">
        <f t="shared" si="3"/>
        <v>0</v>
      </c>
      <c r="J44" s="33">
        <v>7</v>
      </c>
      <c r="K44" s="131" t="s">
        <v>206</v>
      </c>
      <c r="N44" s="21" t="str">
        <f ca="1">IF(ROWS($1:29)&gt;COUNT(Dong1),"",OFFSET('141-TN'!B$1,SMALL(Dong1,ROWS($1:29)),))</f>
        <v/>
      </c>
      <c r="O44" s="127" t="str">
        <f ca="1">IF(ROWS($1:29)&gt;COUNT(Dong1),"",OFFSET('141-TN'!C$1,SMALL(Dong1,ROWS($1:29)),))</f>
        <v/>
      </c>
      <c r="P44" s="21" t="str">
        <f ca="1">IF(ROWS($1:29)&gt;COUNT(Dong1),"",OFFSET('141-TN'!D$1,SMALL(Dong1,ROWS($1:29)),))</f>
        <v/>
      </c>
      <c r="Q44" s="21" t="str">
        <f ca="1">IF(ROWS($1:29)&gt;COUNT(Dong1),"",OFFSET('141-TN'!E$1,SMALL(Dong1,ROWS($1:29)),))</f>
        <v/>
      </c>
      <c r="R44" s="21" t="str">
        <f ca="1">IF(ROWS($1:29)&gt;COUNT(Dong1),"",OFFSET('141-TN'!F$1,SMALL(Dong1,ROWS($1:29)),))</f>
        <v/>
      </c>
      <c r="S44" s="21" t="str">
        <f ca="1">IF(ROWS($1:29)&gt;COUNT(Dong1),"",OFFSET('141-TN'!G$1,SMALL(Dong1,ROWS($1:29)),))</f>
        <v/>
      </c>
      <c r="T44" s="1" t="str">
        <f ca="1">IF(IF(ROWS($1:29)&gt;COUNT(Dong1),"",OFFSET('141-TN'!K$1,SMALL(Dong1,ROWS($1:29)),))=0,"",IF(ROWS($1:29)&gt;COUNT(Dong1),"",OFFSET('141-TN'!K$1,SMALL(Dong1,ROWS($1:29)),)))</f>
        <v/>
      </c>
    </row>
    <row r="45" spans="1:20" s="167" customFormat="1" ht="18" customHeight="1">
      <c r="A45" s="157">
        <f>C45</f>
        <v>42947</v>
      </c>
      <c r="B45" s="153" t="s">
        <v>124</v>
      </c>
      <c r="C45" s="159">
        <v>42947</v>
      </c>
      <c r="D45" s="160" t="s">
        <v>136</v>
      </c>
      <c r="E45" s="161" t="s">
        <v>36</v>
      </c>
      <c r="F45" s="162"/>
      <c r="G45" s="169">
        <v>24410000</v>
      </c>
      <c r="H45" s="164">
        <f t="shared" si="2"/>
        <v>0</v>
      </c>
      <c r="I45" s="164">
        <f t="shared" si="3"/>
        <v>0</v>
      </c>
      <c r="J45" s="165">
        <v>0</v>
      </c>
      <c r="K45" s="171"/>
      <c r="N45" s="158" t="str">
        <f ca="1">IF(ROWS($1:30)&gt;COUNT(Dong1),"",OFFSET('141-TN'!B$1,SMALL(Dong1,ROWS($1:30)),))</f>
        <v/>
      </c>
      <c r="O45" s="168" t="str">
        <f ca="1">IF(ROWS($1:30)&gt;COUNT(Dong1),"",OFFSET('141-TN'!C$1,SMALL(Dong1,ROWS($1:30)),))</f>
        <v/>
      </c>
      <c r="P45" s="158" t="str">
        <f ca="1">IF(ROWS($1:30)&gt;COUNT(Dong1),"",OFFSET('141-TN'!D$1,SMALL(Dong1,ROWS($1:30)),))</f>
        <v/>
      </c>
      <c r="Q45" s="158" t="str">
        <f ca="1">IF(ROWS($1:30)&gt;COUNT(Dong1),"",OFFSET('141-TN'!E$1,SMALL(Dong1,ROWS($1:30)),))</f>
        <v/>
      </c>
      <c r="R45" s="158" t="str">
        <f ca="1">IF(ROWS($1:30)&gt;COUNT(Dong1),"",OFFSET('141-TN'!F$1,SMALL(Dong1,ROWS($1:30)),))</f>
        <v/>
      </c>
      <c r="S45" s="158" t="str">
        <f ca="1">IF(ROWS($1:30)&gt;COUNT(Dong1),"",OFFSET('141-TN'!G$1,SMALL(Dong1,ROWS($1:30)),))</f>
        <v/>
      </c>
      <c r="T45" s="167" t="str">
        <f ca="1">IF(IF(ROWS($1:30)&gt;COUNT(Dong1),"",OFFSET('141-TN'!K$1,SMALL(Dong1,ROWS($1:30)),))=0,"",IF(ROWS($1:30)&gt;COUNT(Dong1),"",OFFSET('141-TN'!K$1,SMALL(Dong1,ROWS($1:30)),)))</f>
        <v/>
      </c>
    </row>
    <row r="46" spans="1:20" ht="18" customHeight="1">
      <c r="A46" s="14">
        <v>42977</v>
      </c>
      <c r="B46" s="153" t="s">
        <v>157</v>
      </c>
      <c r="C46" s="14">
        <v>42977</v>
      </c>
      <c r="D46" s="16" t="s">
        <v>38</v>
      </c>
      <c r="E46" s="12" t="s">
        <v>39</v>
      </c>
      <c r="F46" s="9">
        <v>500000000</v>
      </c>
      <c r="G46" s="18"/>
      <c r="H46" s="5">
        <f t="shared" si="2"/>
        <v>500000000</v>
      </c>
      <c r="I46" s="5">
        <f t="shared" si="3"/>
        <v>0</v>
      </c>
      <c r="J46" s="33">
        <v>8</v>
      </c>
      <c r="K46" s="117"/>
      <c r="N46" s="21" t="str">
        <f ca="1">IF(ROWS($1:31)&gt;COUNT(Dong1),"",OFFSET('141-TN'!B$1,SMALL(Dong1,ROWS($1:31)),))</f>
        <v/>
      </c>
      <c r="O46" s="127" t="str">
        <f ca="1">IF(ROWS($1:31)&gt;COUNT(Dong1),"",OFFSET('141-TN'!C$1,SMALL(Dong1,ROWS($1:31)),))</f>
        <v/>
      </c>
      <c r="P46" s="21" t="str">
        <f ca="1">IF(ROWS($1:31)&gt;COUNT(Dong1),"",OFFSET('141-TN'!D$1,SMALL(Dong1,ROWS($1:31)),))</f>
        <v/>
      </c>
      <c r="Q46" s="21" t="str">
        <f ca="1">IF(ROWS($1:31)&gt;COUNT(Dong1),"",OFFSET('141-TN'!E$1,SMALL(Dong1,ROWS($1:31)),))</f>
        <v/>
      </c>
      <c r="R46" s="21" t="str">
        <f ca="1">IF(ROWS($1:31)&gt;COUNT(Dong1),"",OFFSET('141-TN'!F$1,SMALL(Dong1,ROWS($1:31)),))</f>
        <v/>
      </c>
      <c r="S46" s="21" t="str">
        <f ca="1">IF(ROWS($1:31)&gt;COUNT(Dong1),"",OFFSET('141-TN'!G$1,SMALL(Dong1,ROWS($1:31)),))</f>
        <v/>
      </c>
      <c r="T46" s="1" t="str">
        <f ca="1">IF(IF(ROWS($1:31)&gt;COUNT(Dong1),"",OFFSET('141-TN'!K$1,SMALL(Dong1,ROWS($1:31)),))=0,"",IF(ROWS($1:31)&gt;COUNT(Dong1),"",OFFSET('141-TN'!K$1,SMALL(Dong1,ROWS($1:31)),)))</f>
        <v/>
      </c>
    </row>
    <row r="47" spans="1:20" ht="18" customHeight="1">
      <c r="A47" s="14">
        <v>43003</v>
      </c>
      <c r="B47" s="180" t="s">
        <v>158</v>
      </c>
      <c r="C47" s="14">
        <v>43003</v>
      </c>
      <c r="D47" s="16" t="s">
        <v>38</v>
      </c>
      <c r="E47" s="12" t="s">
        <v>39</v>
      </c>
      <c r="F47" s="9">
        <v>1000000000</v>
      </c>
      <c r="G47" s="18"/>
      <c r="H47" s="5">
        <f t="shared" si="2"/>
        <v>1500000000</v>
      </c>
      <c r="I47" s="5">
        <f t="shared" si="3"/>
        <v>0</v>
      </c>
      <c r="J47" s="33">
        <v>8</v>
      </c>
      <c r="K47" s="117"/>
      <c r="N47" s="21" t="str">
        <f ca="1">IF(ROWS($1:32)&gt;COUNT(Dong1),"",OFFSET('141-TN'!B$1,SMALL(Dong1,ROWS($1:32)),))</f>
        <v/>
      </c>
      <c r="O47" s="127" t="str">
        <f ca="1">IF(ROWS($1:32)&gt;COUNT(Dong1),"",OFFSET('141-TN'!C$1,SMALL(Dong1,ROWS($1:32)),))</f>
        <v/>
      </c>
      <c r="P47" s="21" t="str">
        <f ca="1">IF(ROWS($1:32)&gt;COUNT(Dong1),"",OFFSET('141-TN'!D$1,SMALL(Dong1,ROWS($1:32)),))</f>
        <v/>
      </c>
      <c r="Q47" s="21" t="str">
        <f ca="1">IF(ROWS($1:32)&gt;COUNT(Dong1),"",OFFSET('141-TN'!E$1,SMALL(Dong1,ROWS($1:32)),))</f>
        <v/>
      </c>
      <c r="R47" s="21" t="str">
        <f ca="1">IF(ROWS($1:32)&gt;COUNT(Dong1),"",OFFSET('141-TN'!F$1,SMALL(Dong1,ROWS($1:32)),))</f>
        <v/>
      </c>
      <c r="S47" s="21" t="str">
        <f ca="1">IF(ROWS($1:32)&gt;COUNT(Dong1),"",OFFSET('141-TN'!G$1,SMALL(Dong1,ROWS($1:32)),))</f>
        <v/>
      </c>
      <c r="T47" s="1" t="str">
        <f ca="1">IF(IF(ROWS($1:32)&gt;COUNT(Dong1),"",OFFSET('141-TN'!K$1,SMALL(Dong1,ROWS($1:32)),))=0,"",IF(ROWS($1:32)&gt;COUNT(Dong1),"",OFFSET('141-TN'!K$1,SMALL(Dong1,ROWS($1:32)),)))</f>
        <v/>
      </c>
    </row>
    <row r="48" spans="1:20" ht="18" customHeight="1">
      <c r="A48" s="14">
        <v>43006</v>
      </c>
      <c r="B48" s="153" t="s">
        <v>128</v>
      </c>
      <c r="C48" s="14">
        <v>43006</v>
      </c>
      <c r="D48" s="16" t="s">
        <v>38</v>
      </c>
      <c r="E48" s="12" t="s">
        <v>39</v>
      </c>
      <c r="F48" s="9">
        <v>1200000000</v>
      </c>
      <c r="G48" s="18"/>
      <c r="H48" s="5">
        <f t="shared" si="2"/>
        <v>2700000000</v>
      </c>
      <c r="I48" s="5">
        <f t="shared" si="3"/>
        <v>0</v>
      </c>
      <c r="J48" s="33">
        <v>8</v>
      </c>
      <c r="K48" s="117"/>
      <c r="N48" s="21" t="str">
        <f ca="1">IF(ROWS($1:33)&gt;COUNT(Dong1),"",OFFSET('141-TN'!B$1,SMALL(Dong1,ROWS($1:33)),))</f>
        <v/>
      </c>
      <c r="O48" s="127" t="str">
        <f ca="1">IF(ROWS($1:33)&gt;COUNT(Dong1),"",OFFSET('141-TN'!C$1,SMALL(Dong1,ROWS($1:33)),))</f>
        <v/>
      </c>
      <c r="P48" s="21" t="str">
        <f ca="1">IF(ROWS($1:33)&gt;COUNT(Dong1),"",OFFSET('141-TN'!D$1,SMALL(Dong1,ROWS($1:33)),))</f>
        <v/>
      </c>
      <c r="Q48" s="21" t="str">
        <f ca="1">IF(ROWS($1:33)&gt;COUNT(Dong1),"",OFFSET('141-TN'!E$1,SMALL(Dong1,ROWS($1:33)),))</f>
        <v/>
      </c>
      <c r="R48" s="21" t="str">
        <f ca="1">IF(ROWS($1:33)&gt;COUNT(Dong1),"",OFFSET('141-TN'!F$1,SMALL(Dong1,ROWS($1:33)),))</f>
        <v/>
      </c>
      <c r="S48" s="21" t="str">
        <f ca="1">IF(ROWS($1:33)&gt;COUNT(Dong1),"",OFFSET('141-TN'!G$1,SMALL(Dong1,ROWS($1:33)),))</f>
        <v/>
      </c>
      <c r="T48" s="1" t="str">
        <f ca="1">IF(IF(ROWS($1:33)&gt;COUNT(Dong1),"",OFFSET('141-TN'!K$1,SMALL(Dong1,ROWS($1:33)),))=0,"",IF(ROWS($1:33)&gt;COUNT(Dong1),"",OFFSET('141-TN'!K$1,SMALL(Dong1,ROWS($1:33)),)))</f>
        <v/>
      </c>
    </row>
    <row r="49" spans="1:21" ht="18" customHeight="1">
      <c r="A49" s="14">
        <v>42978</v>
      </c>
      <c r="B49" s="21" t="s">
        <v>129</v>
      </c>
      <c r="C49" s="11">
        <v>42978</v>
      </c>
      <c r="D49" s="16" t="s">
        <v>140</v>
      </c>
      <c r="E49" s="34" t="s">
        <v>36</v>
      </c>
      <c r="F49" s="9"/>
      <c r="G49" s="9">
        <v>868504000</v>
      </c>
      <c r="H49" s="5">
        <f t="shared" si="2"/>
        <v>1831496000</v>
      </c>
      <c r="I49" s="5">
        <f t="shared" si="3"/>
        <v>0</v>
      </c>
      <c r="J49" s="33">
        <v>8</v>
      </c>
      <c r="K49" s="131" t="s">
        <v>184</v>
      </c>
      <c r="N49" s="84"/>
      <c r="O49" s="128"/>
      <c r="P49" s="84"/>
      <c r="Q49" s="84"/>
      <c r="R49" s="84"/>
      <c r="S49" s="84"/>
    </row>
    <row r="50" spans="1:21" ht="18" customHeight="1">
      <c r="A50" s="14">
        <v>42978</v>
      </c>
      <c r="B50" s="21" t="s">
        <v>129</v>
      </c>
      <c r="C50" s="11">
        <v>42978</v>
      </c>
      <c r="D50" s="16" t="s">
        <v>30</v>
      </c>
      <c r="E50" s="34" t="s">
        <v>36</v>
      </c>
      <c r="F50" s="9"/>
      <c r="G50" s="18">
        <v>385947000</v>
      </c>
      <c r="H50" s="5">
        <f t="shared" si="2"/>
        <v>1445549000</v>
      </c>
      <c r="I50" s="5">
        <f t="shared" si="3"/>
        <v>0</v>
      </c>
      <c r="J50" s="33">
        <v>8</v>
      </c>
      <c r="K50" s="131" t="s">
        <v>202</v>
      </c>
      <c r="N50" s="84"/>
      <c r="O50" s="128"/>
      <c r="P50" s="84"/>
      <c r="Q50" s="84"/>
      <c r="R50" s="84"/>
      <c r="S50" s="84"/>
    </row>
    <row r="51" spans="1:21" ht="18" customHeight="1">
      <c r="A51" s="14">
        <v>42978</v>
      </c>
      <c r="B51" s="21" t="s">
        <v>129</v>
      </c>
      <c r="C51" s="11">
        <v>42978</v>
      </c>
      <c r="D51" s="16" t="s">
        <v>141</v>
      </c>
      <c r="E51" s="34" t="s">
        <v>36</v>
      </c>
      <c r="F51" s="9"/>
      <c r="G51" s="18">
        <v>834415400</v>
      </c>
      <c r="H51" s="5">
        <f t="shared" si="2"/>
        <v>611133600</v>
      </c>
      <c r="I51" s="5">
        <f t="shared" si="3"/>
        <v>0</v>
      </c>
      <c r="J51" s="33">
        <v>8</v>
      </c>
      <c r="K51" s="134" t="s">
        <v>195</v>
      </c>
      <c r="N51" s="84"/>
      <c r="O51" s="128"/>
      <c r="P51" s="84"/>
      <c r="Q51" s="84"/>
      <c r="R51" s="84"/>
      <c r="S51" s="84"/>
    </row>
    <row r="52" spans="1:21" ht="18" customHeight="1">
      <c r="A52" s="14">
        <v>42978</v>
      </c>
      <c r="B52" s="21" t="s">
        <v>129</v>
      </c>
      <c r="C52" s="11">
        <v>42978</v>
      </c>
      <c r="D52" s="16" t="s">
        <v>29</v>
      </c>
      <c r="E52" s="34" t="s">
        <v>36</v>
      </c>
      <c r="F52" s="9"/>
      <c r="G52" s="18">
        <v>193380500</v>
      </c>
      <c r="H52" s="5">
        <f t="shared" si="2"/>
        <v>417753100</v>
      </c>
      <c r="I52" s="5">
        <f t="shared" si="3"/>
        <v>0</v>
      </c>
      <c r="J52" s="33">
        <v>8</v>
      </c>
      <c r="K52" s="131" t="s">
        <v>191</v>
      </c>
      <c r="N52" s="84"/>
      <c r="O52" s="128"/>
      <c r="P52" s="84"/>
      <c r="Q52" s="84"/>
      <c r="R52" s="84"/>
      <c r="S52" s="84"/>
    </row>
    <row r="53" spans="1:21" ht="18" customHeight="1">
      <c r="A53" s="14">
        <v>42978</v>
      </c>
      <c r="B53" s="21" t="s">
        <v>129</v>
      </c>
      <c r="C53" s="11">
        <v>42978</v>
      </c>
      <c r="D53" s="16" t="s">
        <v>70</v>
      </c>
      <c r="E53" s="34" t="s">
        <v>36</v>
      </c>
      <c r="F53" s="9"/>
      <c r="G53" s="18">
        <v>386372500</v>
      </c>
      <c r="H53" s="5">
        <f t="shared" si="2"/>
        <v>31380600</v>
      </c>
      <c r="I53" s="5">
        <f t="shared" si="3"/>
        <v>0</v>
      </c>
      <c r="J53" s="33">
        <v>8</v>
      </c>
      <c r="K53" s="130" t="s">
        <v>92</v>
      </c>
      <c r="N53" s="84"/>
      <c r="O53" s="128"/>
      <c r="P53" s="84"/>
      <c r="Q53" s="84"/>
      <c r="R53" s="84"/>
      <c r="S53" s="84"/>
    </row>
    <row r="54" spans="1:21" s="167" customFormat="1" ht="18" customHeight="1">
      <c r="A54" s="157">
        <f>C54</f>
        <v>43007</v>
      </c>
      <c r="B54" s="153" t="s">
        <v>161</v>
      </c>
      <c r="C54" s="157">
        <v>43007</v>
      </c>
      <c r="D54" s="160" t="s">
        <v>136</v>
      </c>
      <c r="E54" s="161" t="s">
        <v>36</v>
      </c>
      <c r="F54" s="162"/>
      <c r="G54" s="169">
        <v>31380600</v>
      </c>
      <c r="H54" s="164">
        <f t="shared" si="2"/>
        <v>0</v>
      </c>
      <c r="I54" s="164">
        <f t="shared" si="3"/>
        <v>0</v>
      </c>
      <c r="J54" s="165">
        <v>0</v>
      </c>
      <c r="K54" s="172"/>
      <c r="N54" s="173"/>
      <c r="O54" s="174"/>
      <c r="P54" s="173"/>
      <c r="Q54" s="173"/>
      <c r="R54" s="173"/>
      <c r="S54" s="173"/>
    </row>
    <row r="55" spans="1:21" ht="18" customHeight="1">
      <c r="A55" s="14">
        <v>43007</v>
      </c>
      <c r="B55" s="153" t="s">
        <v>159</v>
      </c>
      <c r="C55" s="14">
        <v>43007</v>
      </c>
      <c r="D55" s="16" t="s">
        <v>38</v>
      </c>
      <c r="E55" s="12" t="s">
        <v>39</v>
      </c>
      <c r="F55" s="9">
        <v>1400000000</v>
      </c>
      <c r="G55" s="18"/>
      <c r="H55" s="5">
        <f t="shared" si="2"/>
        <v>1400000000</v>
      </c>
      <c r="I55" s="5">
        <f t="shared" si="3"/>
        <v>0</v>
      </c>
      <c r="J55" s="33">
        <v>9</v>
      </c>
      <c r="K55" s="134"/>
      <c r="N55" s="84"/>
      <c r="O55" s="128"/>
      <c r="P55" s="84"/>
      <c r="Q55" s="84"/>
      <c r="R55" s="84"/>
      <c r="S55" s="84"/>
    </row>
    <row r="56" spans="1:21" ht="18" customHeight="1">
      <c r="A56" s="14">
        <v>43011</v>
      </c>
      <c r="B56" s="153" t="s">
        <v>160</v>
      </c>
      <c r="C56" s="11">
        <v>43011</v>
      </c>
      <c r="D56" s="16" t="s">
        <v>38</v>
      </c>
      <c r="E56" s="12" t="s">
        <v>39</v>
      </c>
      <c r="F56" s="9">
        <v>1500000000</v>
      </c>
      <c r="G56" s="9"/>
      <c r="H56" s="5">
        <f t="shared" si="2"/>
        <v>2900000000</v>
      </c>
      <c r="I56" s="5">
        <f t="shared" si="3"/>
        <v>0</v>
      </c>
      <c r="J56" s="33">
        <v>9</v>
      </c>
      <c r="K56" s="134"/>
      <c r="N56" s="84"/>
      <c r="O56" s="128"/>
      <c r="P56" s="84"/>
      <c r="Q56" s="84"/>
      <c r="R56" s="84"/>
      <c r="S56" s="84"/>
    </row>
    <row r="57" spans="1:21" ht="18" customHeight="1">
      <c r="A57" s="14">
        <v>43008</v>
      </c>
      <c r="B57" s="21" t="s">
        <v>112</v>
      </c>
      <c r="C57" s="11">
        <v>43008</v>
      </c>
      <c r="D57" s="16" t="s">
        <v>70</v>
      </c>
      <c r="E57" s="34" t="s">
        <v>36</v>
      </c>
      <c r="F57" s="9"/>
      <c r="G57" s="18">
        <v>626047500</v>
      </c>
      <c r="H57" s="5">
        <f t="shared" si="2"/>
        <v>2273952500</v>
      </c>
      <c r="I57" s="5">
        <f t="shared" si="3"/>
        <v>0</v>
      </c>
      <c r="J57" s="33">
        <v>9</v>
      </c>
      <c r="K57" s="134" t="s">
        <v>186</v>
      </c>
      <c r="N57" s="84"/>
      <c r="O57" s="128"/>
      <c r="P57" s="84"/>
      <c r="Q57" s="84"/>
      <c r="R57" s="84"/>
      <c r="S57" s="84"/>
    </row>
    <row r="58" spans="1:21" ht="18" customHeight="1">
      <c r="A58" s="14">
        <v>43008</v>
      </c>
      <c r="B58" s="21" t="s">
        <v>112</v>
      </c>
      <c r="C58" s="11">
        <v>43008</v>
      </c>
      <c r="D58" s="16" t="s">
        <v>30</v>
      </c>
      <c r="E58" s="34" t="s">
        <v>36</v>
      </c>
      <c r="F58" s="9"/>
      <c r="G58" s="18">
        <v>626242500</v>
      </c>
      <c r="H58" s="5">
        <f t="shared" si="2"/>
        <v>1647710000</v>
      </c>
      <c r="I58" s="5">
        <f t="shared" si="3"/>
        <v>0</v>
      </c>
      <c r="J58" s="33">
        <v>9</v>
      </c>
      <c r="K58" s="134" t="s">
        <v>76</v>
      </c>
      <c r="N58" s="84"/>
      <c r="O58" s="128"/>
      <c r="P58" s="84"/>
      <c r="Q58" s="84"/>
      <c r="R58" s="84"/>
      <c r="S58" s="84"/>
    </row>
    <row r="59" spans="1:21" ht="18" customHeight="1">
      <c r="A59" s="14">
        <v>43008</v>
      </c>
      <c r="B59" s="21" t="s">
        <v>112</v>
      </c>
      <c r="C59" s="11">
        <v>43008</v>
      </c>
      <c r="D59" s="16" t="s">
        <v>140</v>
      </c>
      <c r="E59" s="34" t="s">
        <v>36</v>
      </c>
      <c r="F59" s="9"/>
      <c r="G59" s="18">
        <v>522550000</v>
      </c>
      <c r="H59" s="5">
        <f t="shared" si="2"/>
        <v>1125160000</v>
      </c>
      <c r="I59" s="5">
        <f t="shared" si="3"/>
        <v>0</v>
      </c>
      <c r="J59" s="33">
        <v>9</v>
      </c>
      <c r="K59" s="131" t="s">
        <v>79</v>
      </c>
      <c r="N59" s="84"/>
      <c r="O59" s="128"/>
      <c r="P59" s="84"/>
      <c r="Q59" s="84"/>
      <c r="R59" s="84"/>
      <c r="S59" s="84"/>
    </row>
    <row r="60" spans="1:21" ht="18" customHeight="1">
      <c r="A60" s="14">
        <v>43008</v>
      </c>
      <c r="B60" s="21" t="s">
        <v>112</v>
      </c>
      <c r="C60" s="11">
        <v>43008</v>
      </c>
      <c r="D60" s="16" t="s">
        <v>141</v>
      </c>
      <c r="E60" s="34" t="s">
        <v>36</v>
      </c>
      <c r="F60" s="9"/>
      <c r="G60" s="18">
        <v>1032604600</v>
      </c>
      <c r="H60" s="5">
        <f t="shared" ref="H60:H71" si="4">MAX(H59+F60-G60-I59,0)</f>
        <v>92555400</v>
      </c>
      <c r="I60" s="5">
        <f t="shared" ref="I60:I71" si="5">MAX(I59+G60-F60-H59,0)</f>
        <v>0</v>
      </c>
      <c r="J60" s="33">
        <v>9</v>
      </c>
      <c r="K60" s="134" t="s">
        <v>196</v>
      </c>
      <c r="N60" s="84"/>
      <c r="O60" s="128"/>
      <c r="P60" s="84"/>
      <c r="Q60" s="84"/>
      <c r="R60" s="84"/>
      <c r="S60" s="84"/>
    </row>
    <row r="61" spans="1:21" s="167" customFormat="1" ht="18" customHeight="1">
      <c r="A61" s="157">
        <f>C61</f>
        <v>43039</v>
      </c>
      <c r="B61" s="153" t="s">
        <v>124</v>
      </c>
      <c r="C61" s="159">
        <v>43039</v>
      </c>
      <c r="D61" s="160" t="s">
        <v>136</v>
      </c>
      <c r="E61" s="161" t="s">
        <v>36</v>
      </c>
      <c r="F61" s="162"/>
      <c r="G61" s="169">
        <v>92555400</v>
      </c>
      <c r="H61" s="164">
        <f t="shared" si="4"/>
        <v>0</v>
      </c>
      <c r="I61" s="164">
        <f t="shared" si="5"/>
        <v>0</v>
      </c>
      <c r="J61" s="165">
        <v>0</v>
      </c>
      <c r="K61" s="172"/>
      <c r="N61" s="173"/>
      <c r="O61" s="174"/>
      <c r="P61" s="173"/>
      <c r="Q61" s="173"/>
      <c r="R61" s="173"/>
      <c r="S61" s="173"/>
    </row>
    <row r="62" spans="1:21" ht="18" customHeight="1">
      <c r="A62" s="14">
        <v>43054</v>
      </c>
      <c r="B62" s="153" t="s">
        <v>99</v>
      </c>
      <c r="C62" s="11">
        <v>43054</v>
      </c>
      <c r="D62" s="16" t="s">
        <v>38</v>
      </c>
      <c r="E62" s="12" t="s">
        <v>39</v>
      </c>
      <c r="F62" s="9">
        <v>1000000000</v>
      </c>
      <c r="G62" s="18"/>
      <c r="H62" s="5">
        <f t="shared" si="4"/>
        <v>1000000000</v>
      </c>
      <c r="I62" s="5">
        <f t="shared" si="5"/>
        <v>0</v>
      </c>
      <c r="J62" s="33">
        <v>10</v>
      </c>
      <c r="K62" s="134"/>
      <c r="N62" s="84"/>
      <c r="O62" s="128"/>
      <c r="P62" s="84"/>
      <c r="Q62" s="84"/>
      <c r="R62" s="84"/>
      <c r="S62" s="84"/>
    </row>
    <row r="63" spans="1:21" ht="18" customHeight="1">
      <c r="A63" s="14">
        <v>43039</v>
      </c>
      <c r="B63" s="21" t="s">
        <v>113</v>
      </c>
      <c r="C63" s="11">
        <v>43039</v>
      </c>
      <c r="D63" s="16" t="s">
        <v>30</v>
      </c>
      <c r="E63" s="34" t="s">
        <v>36</v>
      </c>
      <c r="F63" s="9"/>
      <c r="G63" s="9">
        <v>475265000</v>
      </c>
      <c r="H63" s="5">
        <f t="shared" si="4"/>
        <v>524735000</v>
      </c>
      <c r="I63" s="5">
        <f t="shared" si="5"/>
        <v>0</v>
      </c>
      <c r="J63" s="33">
        <v>10</v>
      </c>
      <c r="K63" s="134" t="s">
        <v>191</v>
      </c>
      <c r="N63" s="84"/>
      <c r="O63" s="128"/>
      <c r="P63" s="84"/>
      <c r="Q63" s="84"/>
      <c r="R63" s="84"/>
      <c r="S63" s="84"/>
    </row>
    <row r="64" spans="1:21" s="25" customFormat="1" ht="18" customHeight="1">
      <c r="A64" s="14">
        <v>43039</v>
      </c>
      <c r="B64" s="21" t="s">
        <v>113</v>
      </c>
      <c r="C64" s="11">
        <v>43039</v>
      </c>
      <c r="D64" s="16" t="s">
        <v>70</v>
      </c>
      <c r="E64" s="34" t="s">
        <v>36</v>
      </c>
      <c r="F64" s="9"/>
      <c r="G64" s="18">
        <v>490435000</v>
      </c>
      <c r="H64" s="5">
        <f t="shared" si="4"/>
        <v>34300000</v>
      </c>
      <c r="I64" s="5">
        <f t="shared" si="5"/>
        <v>0</v>
      </c>
      <c r="J64" s="33">
        <v>10</v>
      </c>
      <c r="K64" s="121" t="s">
        <v>82</v>
      </c>
      <c r="O64" s="47"/>
      <c r="P64" s="84"/>
      <c r="Q64" s="49"/>
      <c r="R64" s="97"/>
      <c r="S64" s="98"/>
      <c r="T64" s="53"/>
      <c r="U64" s="125"/>
    </row>
    <row r="65" spans="1:19" s="167" customFormat="1" ht="18" customHeight="1">
      <c r="A65" s="157">
        <f>C65</f>
        <v>43055</v>
      </c>
      <c r="B65" s="153" t="s">
        <v>162</v>
      </c>
      <c r="C65" s="159">
        <v>43055</v>
      </c>
      <c r="D65" s="160" t="s">
        <v>136</v>
      </c>
      <c r="E65" s="161" t="s">
        <v>36</v>
      </c>
      <c r="F65" s="162"/>
      <c r="G65" s="169">
        <v>34300000</v>
      </c>
      <c r="H65" s="164">
        <f>MAX(H64+F65-G65-I64,0)</f>
        <v>0</v>
      </c>
      <c r="I65" s="164">
        <f>MAX(I64+G65-F65-H64,0)</f>
        <v>0</v>
      </c>
      <c r="J65" s="165">
        <v>0</v>
      </c>
      <c r="K65" s="171"/>
      <c r="N65" s="173"/>
      <c r="O65" s="174"/>
      <c r="P65" s="173"/>
      <c r="Q65" s="173"/>
      <c r="R65" s="173"/>
      <c r="S65" s="173"/>
    </row>
    <row r="66" spans="1:19" ht="18" customHeight="1">
      <c r="A66" s="14">
        <v>43055</v>
      </c>
      <c r="B66" s="180" t="s">
        <v>43</v>
      </c>
      <c r="C66" s="11">
        <v>43055</v>
      </c>
      <c r="D66" s="16" t="s">
        <v>38</v>
      </c>
      <c r="E66" s="12" t="s">
        <v>39</v>
      </c>
      <c r="F66" s="9">
        <v>3700000000</v>
      </c>
      <c r="G66" s="22"/>
      <c r="H66" s="5">
        <f t="shared" si="4"/>
        <v>3700000000</v>
      </c>
      <c r="I66" s="5">
        <f t="shared" si="5"/>
        <v>0</v>
      </c>
      <c r="J66" s="33">
        <v>11</v>
      </c>
      <c r="K66" s="135"/>
      <c r="N66" s="84"/>
      <c r="O66" s="128"/>
      <c r="P66" s="84"/>
      <c r="Q66" s="84"/>
      <c r="R66" s="84"/>
      <c r="S66" s="84"/>
    </row>
    <row r="67" spans="1:19" ht="18" customHeight="1">
      <c r="A67" s="14">
        <v>43069</v>
      </c>
      <c r="B67" s="21" t="s">
        <v>117</v>
      </c>
      <c r="C67" s="11">
        <v>43069</v>
      </c>
      <c r="D67" s="16" t="s">
        <v>35</v>
      </c>
      <c r="E67" s="34" t="s">
        <v>36</v>
      </c>
      <c r="F67" s="9"/>
      <c r="G67" s="18">
        <v>981665000</v>
      </c>
      <c r="H67" s="5">
        <f t="shared" si="4"/>
        <v>2718335000</v>
      </c>
      <c r="I67" s="5">
        <f t="shared" si="5"/>
        <v>0</v>
      </c>
      <c r="J67" s="33">
        <v>11</v>
      </c>
      <c r="K67" s="136" t="s">
        <v>81</v>
      </c>
      <c r="N67" s="84"/>
      <c r="O67" s="128"/>
      <c r="P67" s="84"/>
      <c r="Q67" s="84"/>
      <c r="R67" s="84"/>
      <c r="S67" s="84"/>
    </row>
    <row r="68" spans="1:19" ht="18" customHeight="1">
      <c r="A68" s="14">
        <v>43069</v>
      </c>
      <c r="B68" s="21" t="s">
        <v>117</v>
      </c>
      <c r="C68" s="11">
        <v>43069</v>
      </c>
      <c r="D68" s="16" t="s">
        <v>34</v>
      </c>
      <c r="E68" s="34" t="s">
        <v>36</v>
      </c>
      <c r="F68" s="9"/>
      <c r="G68" s="18">
        <v>512635000</v>
      </c>
      <c r="H68" s="5">
        <f t="shared" si="4"/>
        <v>2205700000</v>
      </c>
      <c r="I68" s="5">
        <f t="shared" si="5"/>
        <v>0</v>
      </c>
      <c r="J68" s="33">
        <v>11</v>
      </c>
      <c r="K68" s="131" t="s">
        <v>82</v>
      </c>
      <c r="N68" s="84"/>
      <c r="O68" s="128"/>
      <c r="P68" s="84"/>
      <c r="Q68" s="84"/>
      <c r="R68" s="84"/>
      <c r="S68" s="84"/>
    </row>
    <row r="69" spans="1:19" ht="18" customHeight="1">
      <c r="A69" s="14">
        <v>43069</v>
      </c>
      <c r="B69" s="21" t="s">
        <v>117</v>
      </c>
      <c r="C69" s="11">
        <v>43069</v>
      </c>
      <c r="D69" s="16" t="s">
        <v>140</v>
      </c>
      <c r="E69" s="34" t="s">
        <v>36</v>
      </c>
      <c r="F69" s="9"/>
      <c r="G69" s="18">
        <v>1248722000</v>
      </c>
      <c r="H69" s="5">
        <f t="shared" si="4"/>
        <v>956978000</v>
      </c>
      <c r="I69" s="5">
        <f t="shared" si="5"/>
        <v>0</v>
      </c>
      <c r="J69" s="33">
        <v>11</v>
      </c>
      <c r="K69" s="131" t="s">
        <v>199</v>
      </c>
      <c r="N69" s="84"/>
      <c r="O69" s="128"/>
      <c r="P69" s="84"/>
      <c r="Q69" s="84"/>
      <c r="R69" s="84"/>
      <c r="S69" s="84"/>
    </row>
    <row r="70" spans="1:19" ht="18" customHeight="1">
      <c r="A70" s="14">
        <v>43069</v>
      </c>
      <c r="B70" s="21" t="s">
        <v>117</v>
      </c>
      <c r="C70" s="11">
        <v>43069</v>
      </c>
      <c r="D70" s="16" t="s">
        <v>141</v>
      </c>
      <c r="E70" s="34" t="s">
        <v>36</v>
      </c>
      <c r="F70" s="9"/>
      <c r="G70" s="18">
        <v>888523000</v>
      </c>
      <c r="H70" s="5">
        <f t="shared" si="4"/>
        <v>68455000</v>
      </c>
      <c r="I70" s="5">
        <f t="shared" si="5"/>
        <v>0</v>
      </c>
      <c r="J70" s="33">
        <v>11</v>
      </c>
      <c r="K70" s="134" t="s">
        <v>197</v>
      </c>
      <c r="N70" s="84"/>
      <c r="O70" s="128"/>
      <c r="P70" s="84"/>
      <c r="Q70" s="84"/>
      <c r="R70" s="84"/>
      <c r="S70" s="84"/>
    </row>
    <row r="71" spans="1:19" s="167" customFormat="1" ht="18" customHeight="1">
      <c r="A71" s="157">
        <f>C71</f>
        <v>43069</v>
      </c>
      <c r="B71" s="153" t="s">
        <v>163</v>
      </c>
      <c r="C71" s="159">
        <v>43069</v>
      </c>
      <c r="D71" s="160" t="s">
        <v>136</v>
      </c>
      <c r="E71" s="161" t="s">
        <v>36</v>
      </c>
      <c r="F71" s="162"/>
      <c r="G71" s="169">
        <v>68455000</v>
      </c>
      <c r="H71" s="164">
        <f t="shared" si="4"/>
        <v>0</v>
      </c>
      <c r="I71" s="164">
        <f t="shared" si="5"/>
        <v>0</v>
      </c>
      <c r="J71" s="165">
        <v>0</v>
      </c>
      <c r="K71" s="170"/>
      <c r="N71" s="173"/>
      <c r="O71" s="174"/>
      <c r="P71" s="173"/>
      <c r="Q71" s="173"/>
      <c r="R71" s="173"/>
      <c r="S71" s="173"/>
    </row>
    <row r="72" spans="1:19" ht="18" customHeight="1">
      <c r="A72" s="14">
        <v>43070</v>
      </c>
      <c r="B72" s="153" t="s">
        <v>109</v>
      </c>
      <c r="C72" s="11">
        <v>43070</v>
      </c>
      <c r="D72" s="16" t="s">
        <v>38</v>
      </c>
      <c r="E72" s="12" t="s">
        <v>39</v>
      </c>
      <c r="F72" s="9">
        <v>3100000000</v>
      </c>
      <c r="G72" s="18"/>
      <c r="H72" s="5">
        <f t="shared" ref="H72:H78" si="6">MAX(H71+F72-G72-I71,0)</f>
        <v>3100000000</v>
      </c>
      <c r="I72" s="5">
        <f t="shared" ref="I72:I78" si="7">MAX(I71+G72-F72-H71,0)</f>
        <v>0</v>
      </c>
      <c r="J72" s="33">
        <v>12</v>
      </c>
      <c r="N72" s="84"/>
      <c r="O72" s="128"/>
      <c r="P72" s="84"/>
      <c r="Q72" s="84"/>
      <c r="R72" s="84"/>
      <c r="S72" s="84"/>
    </row>
    <row r="73" spans="1:19" ht="18" customHeight="1">
      <c r="A73" s="14">
        <v>43100</v>
      </c>
      <c r="B73" s="21" t="s">
        <v>123</v>
      </c>
      <c r="C73" s="11">
        <v>43100</v>
      </c>
      <c r="D73" s="16" t="s">
        <v>140</v>
      </c>
      <c r="E73" s="34" t="s">
        <v>36</v>
      </c>
      <c r="F73" s="9"/>
      <c r="G73" s="18">
        <v>647323300</v>
      </c>
      <c r="H73" s="5">
        <f t="shared" si="6"/>
        <v>2452676700</v>
      </c>
      <c r="I73" s="5">
        <f t="shared" si="7"/>
        <v>0</v>
      </c>
      <c r="J73" s="33">
        <v>12</v>
      </c>
      <c r="K73" s="131" t="s">
        <v>200</v>
      </c>
      <c r="N73" s="84"/>
      <c r="O73" s="128"/>
      <c r="P73" s="84"/>
      <c r="Q73" s="84"/>
      <c r="R73" s="84"/>
      <c r="S73" s="84"/>
    </row>
    <row r="74" spans="1:19" ht="18" customHeight="1">
      <c r="A74" s="14">
        <v>43100</v>
      </c>
      <c r="B74" s="21" t="s">
        <v>123</v>
      </c>
      <c r="C74" s="11">
        <v>43100</v>
      </c>
      <c r="D74" s="16" t="s">
        <v>141</v>
      </c>
      <c r="E74" s="34" t="s">
        <v>36</v>
      </c>
      <c r="F74" s="9"/>
      <c r="G74" s="18">
        <v>487880000</v>
      </c>
      <c r="H74" s="5">
        <f t="shared" si="6"/>
        <v>1964796700</v>
      </c>
      <c r="I74" s="5">
        <f t="shared" si="7"/>
        <v>0</v>
      </c>
      <c r="J74" s="33">
        <v>12</v>
      </c>
      <c r="K74" s="134" t="s">
        <v>198</v>
      </c>
      <c r="N74" s="84"/>
      <c r="O74" s="128"/>
      <c r="P74" s="84"/>
      <c r="Q74" s="84"/>
      <c r="R74" s="84"/>
      <c r="S74" s="84"/>
    </row>
    <row r="75" spans="1:19" ht="18" customHeight="1">
      <c r="A75" s="14">
        <v>43100</v>
      </c>
      <c r="B75" s="21" t="s">
        <v>123</v>
      </c>
      <c r="C75" s="11">
        <v>43100</v>
      </c>
      <c r="D75" s="16" t="s">
        <v>70</v>
      </c>
      <c r="E75" s="34" t="s">
        <v>36</v>
      </c>
      <c r="F75" s="9"/>
      <c r="G75" s="18">
        <v>561290000</v>
      </c>
      <c r="H75" s="5">
        <f t="shared" si="6"/>
        <v>1403506700</v>
      </c>
      <c r="I75" s="5">
        <f t="shared" si="7"/>
        <v>0</v>
      </c>
      <c r="J75" s="33">
        <v>12</v>
      </c>
      <c r="K75" s="131" t="s">
        <v>187</v>
      </c>
      <c r="N75" s="84"/>
      <c r="O75" s="47"/>
      <c r="P75" s="49"/>
      <c r="Q75" s="126"/>
      <c r="R75" s="98"/>
      <c r="S75" s="53"/>
    </row>
    <row r="76" spans="1:19" ht="18" customHeight="1">
      <c r="A76" s="14">
        <v>43100</v>
      </c>
      <c r="B76" s="21" t="s">
        <v>123</v>
      </c>
      <c r="C76" s="11">
        <v>43100</v>
      </c>
      <c r="D76" s="16" t="s">
        <v>29</v>
      </c>
      <c r="E76" s="34" t="s">
        <v>36</v>
      </c>
      <c r="F76" s="9"/>
      <c r="G76" s="18">
        <v>570244000</v>
      </c>
      <c r="H76" s="5">
        <f t="shared" si="6"/>
        <v>833262700</v>
      </c>
      <c r="I76" s="5">
        <f t="shared" si="7"/>
        <v>0</v>
      </c>
      <c r="J76" s="33">
        <v>12</v>
      </c>
      <c r="K76" s="131" t="s">
        <v>192</v>
      </c>
      <c r="N76" s="84"/>
      <c r="O76" s="47"/>
      <c r="P76" s="49"/>
      <c r="Q76" s="126"/>
      <c r="R76" s="98"/>
      <c r="S76" s="53"/>
    </row>
    <row r="77" spans="1:19" ht="18" customHeight="1">
      <c r="A77" s="14">
        <v>43100</v>
      </c>
      <c r="B77" s="21" t="s">
        <v>123</v>
      </c>
      <c r="C77" s="14">
        <v>43100</v>
      </c>
      <c r="D77" s="16" t="s">
        <v>30</v>
      </c>
      <c r="E77" s="34" t="s">
        <v>36</v>
      </c>
      <c r="F77" s="9"/>
      <c r="G77" s="18">
        <v>819180000</v>
      </c>
      <c r="H77" s="5">
        <f t="shared" si="6"/>
        <v>14082700</v>
      </c>
      <c r="I77" s="5">
        <f t="shared" si="7"/>
        <v>0</v>
      </c>
      <c r="J77" s="33">
        <v>12</v>
      </c>
      <c r="K77" s="131" t="s">
        <v>203</v>
      </c>
      <c r="N77" s="84"/>
      <c r="O77" s="47"/>
      <c r="P77" s="49"/>
      <c r="Q77" s="126"/>
      <c r="R77" s="98"/>
      <c r="S77" s="53"/>
    </row>
    <row r="78" spans="1:19" s="167" customFormat="1" ht="18" customHeight="1">
      <c r="A78" s="157">
        <f>C78</f>
        <v>43100</v>
      </c>
      <c r="B78" s="153" t="s">
        <v>154</v>
      </c>
      <c r="C78" s="157">
        <v>43100</v>
      </c>
      <c r="D78" s="160" t="s">
        <v>136</v>
      </c>
      <c r="E78" s="161" t="s">
        <v>36</v>
      </c>
      <c r="F78" s="162"/>
      <c r="G78" s="169">
        <v>14082700</v>
      </c>
      <c r="H78" s="164">
        <f t="shared" si="6"/>
        <v>0</v>
      </c>
      <c r="I78" s="164">
        <f t="shared" si="7"/>
        <v>0</v>
      </c>
      <c r="J78" s="165">
        <v>0</v>
      </c>
      <c r="K78" s="166"/>
      <c r="N78" s="173"/>
      <c r="O78" s="175"/>
      <c r="P78" s="176"/>
      <c r="Q78" s="177"/>
      <c r="R78" s="178"/>
      <c r="S78" s="179"/>
    </row>
    <row r="79" spans="1:19" ht="18" customHeight="1">
      <c r="A79" s="11"/>
      <c r="B79" s="23"/>
      <c r="C79" s="11"/>
      <c r="D79" s="140"/>
      <c r="E79" s="46"/>
      <c r="F79" s="7"/>
      <c r="G79" s="141"/>
      <c r="H79" s="5"/>
      <c r="I79" s="5"/>
      <c r="J79" s="33" t="str">
        <f t="shared" ref="J79:J81" si="8">IF(A79&lt;&gt;"",MONTH(A79),"")</f>
        <v/>
      </c>
      <c r="N79" s="142"/>
      <c r="O79" s="47"/>
      <c r="P79" s="49"/>
      <c r="Q79" s="142"/>
      <c r="R79" s="95"/>
      <c r="S79" s="54"/>
    </row>
    <row r="80" spans="1:19" ht="18" customHeight="1">
      <c r="A80" s="11"/>
      <c r="B80" s="23"/>
      <c r="C80" s="11"/>
      <c r="D80" s="45" t="s">
        <v>22</v>
      </c>
      <c r="E80" s="46" t="s">
        <v>23</v>
      </c>
      <c r="F80" s="7">
        <f>SUM(F16:F78)</f>
        <v>25800000000</v>
      </c>
      <c r="G80" s="7">
        <f>SUM(G16:G78)</f>
        <v>25800000000</v>
      </c>
      <c r="H80" s="7" t="s">
        <v>23</v>
      </c>
      <c r="I80" s="7" t="s">
        <v>23</v>
      </c>
      <c r="J80" s="33" t="str">
        <f t="shared" si="8"/>
        <v/>
      </c>
      <c r="N80" s="142"/>
      <c r="O80" s="47"/>
      <c r="P80" s="94"/>
      <c r="Q80" s="142"/>
      <c r="R80" s="95"/>
      <c r="S80" s="95"/>
    </row>
    <row r="81" spans="1:21" ht="18" customHeight="1">
      <c r="A81" s="37"/>
      <c r="B81" s="40"/>
      <c r="C81" s="37"/>
      <c r="D81" s="39" t="s">
        <v>24</v>
      </c>
      <c r="E81" s="40" t="s">
        <v>23</v>
      </c>
      <c r="F81" s="6" t="s">
        <v>23</v>
      </c>
      <c r="G81" s="8" t="s">
        <v>23</v>
      </c>
      <c r="H81" s="8">
        <f>IF(H15-I15+F80-G80&gt;0,H15-I15+F80-G80,0)</f>
        <v>0</v>
      </c>
      <c r="I81" s="8">
        <f>IF(I15-H15+G80-F80&gt;0,I15-H15+G80-F80,0)</f>
        <v>0</v>
      </c>
      <c r="J81" s="33" t="str">
        <f t="shared" si="8"/>
        <v/>
      </c>
      <c r="N81" s="142"/>
      <c r="O81" s="47"/>
      <c r="P81" s="94"/>
      <c r="Q81" s="142"/>
      <c r="R81" s="95"/>
      <c r="S81" s="54"/>
    </row>
    <row r="82" spans="1:21">
      <c r="A82" s="144"/>
      <c r="B82" s="144"/>
      <c r="C82" s="144"/>
      <c r="D82" s="25"/>
      <c r="E82" s="144"/>
      <c r="F82" s="144"/>
      <c r="G82" s="41"/>
      <c r="H82" s="51"/>
      <c r="I82" s="42"/>
      <c r="N82" s="142"/>
      <c r="O82" s="142"/>
      <c r="P82" s="49"/>
      <c r="Q82" s="142"/>
      <c r="R82" s="142"/>
      <c r="S82" s="54"/>
    </row>
    <row r="83" spans="1:21">
      <c r="A83" s="144"/>
      <c r="B83" s="144"/>
      <c r="C83" s="43" t="s">
        <v>40</v>
      </c>
      <c r="D83" s="25"/>
      <c r="E83" s="144"/>
      <c r="F83" s="144"/>
      <c r="G83" s="41"/>
      <c r="H83" s="50"/>
      <c r="I83" s="41"/>
      <c r="N83" s="142"/>
      <c r="O83" s="102"/>
      <c r="P83" s="49"/>
      <c r="Q83" s="142"/>
      <c r="R83" s="142"/>
      <c r="S83" s="54"/>
    </row>
    <row r="84" spans="1:21">
      <c r="A84" s="144"/>
      <c r="B84" s="144"/>
      <c r="C84" s="43" t="s">
        <v>207</v>
      </c>
      <c r="D84" s="25"/>
      <c r="E84" s="144"/>
      <c r="F84" s="144"/>
      <c r="G84" s="41"/>
      <c r="H84" s="144"/>
      <c r="I84" s="42"/>
      <c r="J84" s="146"/>
      <c r="N84" s="142"/>
      <c r="O84" s="102"/>
      <c r="P84" s="49"/>
      <c r="Q84" s="142"/>
      <c r="R84" s="142"/>
      <c r="S84" s="54"/>
    </row>
    <row r="85" spans="1:21">
      <c r="A85" s="144"/>
      <c r="B85" s="144"/>
      <c r="C85" s="144"/>
      <c r="D85" s="25"/>
      <c r="E85" s="189" t="s">
        <v>190</v>
      </c>
      <c r="F85" s="189"/>
      <c r="G85" s="189"/>
      <c r="H85" s="189"/>
      <c r="I85" s="189"/>
      <c r="J85" s="47"/>
      <c r="L85" s="52"/>
      <c r="M85" s="52"/>
      <c r="N85" s="142"/>
      <c r="O85" s="142"/>
      <c r="P85" s="49"/>
      <c r="Q85" s="101"/>
      <c r="R85" s="52"/>
      <c r="S85" s="52"/>
    </row>
    <row r="86" spans="1:21">
      <c r="A86" s="189" t="s">
        <v>25</v>
      </c>
      <c r="B86" s="189"/>
      <c r="C86" s="189"/>
      <c r="D86" s="189"/>
      <c r="E86" s="189" t="s">
        <v>26</v>
      </c>
      <c r="F86" s="189"/>
      <c r="G86" s="189"/>
      <c r="H86" s="189"/>
      <c r="I86" s="189"/>
      <c r="J86" s="47"/>
      <c r="L86" s="52"/>
      <c r="M86" s="52"/>
      <c r="N86" s="52"/>
      <c r="O86" s="52"/>
      <c r="P86" s="52"/>
      <c r="Q86" s="101"/>
      <c r="R86" s="52"/>
      <c r="S86" s="52"/>
    </row>
    <row r="87" spans="1:21">
      <c r="A87" s="189" t="s">
        <v>27</v>
      </c>
      <c r="B87" s="189"/>
      <c r="C87" s="189"/>
      <c r="D87" s="189"/>
      <c r="E87" s="189" t="s">
        <v>27</v>
      </c>
      <c r="F87" s="189"/>
      <c r="G87" s="189"/>
      <c r="H87" s="189"/>
      <c r="I87" s="189"/>
      <c r="J87" s="53"/>
      <c r="K87" s="131"/>
      <c r="L87" s="53"/>
      <c r="M87" s="52"/>
      <c r="N87" s="52"/>
      <c r="O87" s="52"/>
      <c r="P87" s="52"/>
      <c r="Q87" s="101"/>
      <c r="R87" s="52"/>
      <c r="S87" s="52"/>
    </row>
    <row r="88" spans="1:21">
      <c r="A88" s="144"/>
      <c r="B88" s="144"/>
      <c r="C88" s="144"/>
      <c r="D88" s="25"/>
      <c r="E88" s="144"/>
      <c r="F88" s="144"/>
      <c r="G88" s="41"/>
      <c r="H88" s="144"/>
      <c r="I88" s="144"/>
      <c r="J88" s="53"/>
      <c r="L88" s="53"/>
      <c r="M88" s="52"/>
      <c r="N88" s="144"/>
      <c r="O88" s="144"/>
      <c r="P88" s="25"/>
      <c r="Q88" s="144"/>
      <c r="R88" s="144"/>
      <c r="S88" s="41"/>
    </row>
    <row r="89" spans="1:21">
      <c r="J89" s="53"/>
      <c r="L89" s="53"/>
      <c r="M89" s="52"/>
    </row>
    <row r="90" spans="1:21">
      <c r="C90" s="48"/>
      <c r="F90" s="13"/>
      <c r="J90" s="53"/>
      <c r="L90" s="53"/>
      <c r="M90" s="52"/>
      <c r="O90" s="48"/>
      <c r="R90" s="13"/>
    </row>
    <row r="91" spans="1:21">
      <c r="C91" s="48"/>
      <c r="F91" s="13"/>
      <c r="J91" s="53"/>
      <c r="K91" s="133"/>
      <c r="L91" s="53"/>
      <c r="M91" s="52"/>
      <c r="O91" s="48"/>
      <c r="R91" s="13"/>
    </row>
    <row r="92" spans="1:21">
      <c r="C92" s="48"/>
      <c r="F92" s="13"/>
      <c r="J92" s="53"/>
      <c r="K92" s="133"/>
      <c r="L92" s="53"/>
      <c r="M92" s="52"/>
      <c r="O92" s="48"/>
      <c r="R92" s="13"/>
    </row>
    <row r="93" spans="1:21">
      <c r="C93" s="48"/>
      <c r="F93" s="13"/>
      <c r="J93" s="53"/>
      <c r="K93" s="133"/>
      <c r="L93" s="53"/>
      <c r="M93" s="52"/>
      <c r="O93" s="48"/>
      <c r="R93" s="13"/>
    </row>
    <row r="94" spans="1:21" s="25" customFormat="1">
      <c r="A94" s="197" t="s">
        <v>130</v>
      </c>
      <c r="B94" s="197"/>
      <c r="C94" s="197"/>
      <c r="D94" s="197"/>
      <c r="E94" s="144"/>
      <c r="F94" s="144"/>
      <c r="G94" s="41"/>
      <c r="H94" s="144"/>
      <c r="I94" s="144"/>
      <c r="J94" s="49"/>
      <c r="K94" s="124"/>
      <c r="L94" s="49"/>
      <c r="M94" s="49"/>
      <c r="N94" s="49"/>
      <c r="O94" s="142"/>
      <c r="P94" s="93"/>
      <c r="Q94" s="49"/>
      <c r="R94" s="142"/>
      <c r="S94" s="142"/>
      <c r="T94" s="54"/>
      <c r="U94" s="125"/>
    </row>
    <row r="95" spans="1:21">
      <c r="C95" s="48"/>
      <c r="F95" s="13"/>
      <c r="J95" s="53"/>
      <c r="K95" s="133"/>
      <c r="L95" s="54"/>
      <c r="M95" s="52"/>
      <c r="O95" s="48"/>
      <c r="R95" s="13"/>
    </row>
    <row r="96" spans="1:21">
      <c r="C96" s="48"/>
      <c r="F96" s="13"/>
      <c r="J96" s="52"/>
      <c r="K96" s="134"/>
      <c r="L96" s="52"/>
      <c r="M96" s="52"/>
      <c r="O96" s="48"/>
      <c r="R96" s="13"/>
    </row>
    <row r="97" spans="3:18">
      <c r="C97" s="48"/>
      <c r="F97" s="13"/>
      <c r="J97" s="52"/>
      <c r="K97" s="134"/>
      <c r="L97" s="52"/>
      <c r="M97" s="52"/>
      <c r="O97" s="48"/>
      <c r="R97" s="13"/>
    </row>
    <row r="98" spans="3:18">
      <c r="C98" s="48"/>
      <c r="F98" s="13"/>
      <c r="J98" s="52"/>
      <c r="K98" s="134"/>
      <c r="L98" s="52"/>
      <c r="M98" s="52"/>
      <c r="O98" s="48"/>
      <c r="R98" s="13"/>
    </row>
    <row r="99" spans="3:18">
      <c r="K99" s="134"/>
    </row>
    <row r="100" spans="3:18">
      <c r="K100" s="134"/>
    </row>
    <row r="101" spans="3:18">
      <c r="K101" s="134"/>
    </row>
    <row r="102" spans="3:18">
      <c r="K102" s="134"/>
    </row>
    <row r="103" spans="3:18">
      <c r="K103" s="134"/>
    </row>
    <row r="104" spans="3:18">
      <c r="K104" s="134"/>
    </row>
    <row r="105" spans="3:18">
      <c r="K105" s="134"/>
    </row>
  </sheetData>
  <autoFilter ref="A14:Q81"/>
  <mergeCells count="34">
    <mergeCell ref="G2:I2"/>
    <mergeCell ref="G3:I4"/>
    <mergeCell ref="N11:O11"/>
    <mergeCell ref="P11:P13"/>
    <mergeCell ref="A5:I5"/>
    <mergeCell ref="A6:I6"/>
    <mergeCell ref="F11:G11"/>
    <mergeCell ref="I12:I13"/>
    <mergeCell ref="F12:F13"/>
    <mergeCell ref="D11:D13"/>
    <mergeCell ref="E11:E13"/>
    <mergeCell ref="B12:B13"/>
    <mergeCell ref="C12:C13"/>
    <mergeCell ref="A11:A13"/>
    <mergeCell ref="G12:G13"/>
    <mergeCell ref="H12:H13"/>
    <mergeCell ref="A94:D94"/>
    <mergeCell ref="A87:D87"/>
    <mergeCell ref="E87:I87"/>
    <mergeCell ref="E85:I85"/>
    <mergeCell ref="A86:D86"/>
    <mergeCell ref="E86:I86"/>
    <mergeCell ref="A7:I7"/>
    <mergeCell ref="A8:I8"/>
    <mergeCell ref="A9:I9"/>
    <mergeCell ref="C10:I10"/>
    <mergeCell ref="H11:I11"/>
    <mergeCell ref="B11:C11"/>
    <mergeCell ref="R11:S11"/>
    <mergeCell ref="N12:N13"/>
    <mergeCell ref="O12:O13"/>
    <mergeCell ref="R12:R13"/>
    <mergeCell ref="S12:S13"/>
    <mergeCell ref="Q11:Q13"/>
  </mergeCells>
  <phoneticPr fontId="29" type="noConversion"/>
  <pageMargins left="0.9" right="0.3" top="0.3" bottom="0.3" header="0.16" footer="0.15"/>
  <pageSetup scale="85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15"/>
  <sheetViews>
    <sheetView workbookViewId="0">
      <selection activeCell="D3" sqref="D3"/>
    </sheetView>
  </sheetViews>
  <sheetFormatPr defaultRowHeight="16.5"/>
  <cols>
    <col min="1" max="1" width="83.42578125" style="59" customWidth="1"/>
    <col min="2" max="2" width="19.140625" style="59" customWidth="1"/>
    <col min="3" max="3" width="9.140625" style="108"/>
    <col min="4" max="4" width="10.5703125" style="108" customWidth="1"/>
    <col min="5" max="5" width="5.5703125" style="108" customWidth="1"/>
    <col min="6" max="6" width="4.85546875" style="108" customWidth="1"/>
    <col min="7" max="7" width="9.140625" style="108"/>
    <col min="8" max="16384" width="9.140625" style="59"/>
  </cols>
  <sheetData>
    <row r="1" spans="1:7" s="57" customFormat="1" ht="12.75" customHeight="1">
      <c r="A1" s="15" t="s">
        <v>0</v>
      </c>
      <c r="B1" s="56"/>
      <c r="C1" s="104"/>
      <c r="D1" s="156">
        <f>IF(D3=2,'141-BH'!C34,IF(D3=4,'141-BH'!C41,IF(D3=5,'141-BH'!C47,IF(D3=6,'141-BH'!C53,IF(D3=7,'141-BH'!C56,IF(D3=9,'141-BH'!C62,IF(D3=10,'141-BH'!C71,IF(D3=11,'141-BH'!C75,IF(D3=12,'141-BH'!C83,"")))))))))</f>
        <v>43100</v>
      </c>
      <c r="E1" s="105"/>
      <c r="F1" s="106"/>
      <c r="G1" s="106"/>
    </row>
    <row r="2" spans="1:7" s="57" customFormat="1" ht="12.75" customHeight="1">
      <c r="A2" s="15" t="s">
        <v>1</v>
      </c>
      <c r="B2" s="58"/>
      <c r="C2" s="104"/>
      <c r="D2" s="107" t="s">
        <v>73</v>
      </c>
      <c r="E2" s="105"/>
      <c r="F2" s="106"/>
      <c r="G2" s="106"/>
    </row>
    <row r="3" spans="1:7" ht="24" customHeight="1">
      <c r="A3" s="202" t="s">
        <v>54</v>
      </c>
      <c r="B3" s="202"/>
      <c r="D3" s="85">
        <v>12</v>
      </c>
    </row>
    <row r="4" spans="1:7" ht="12" customHeight="1">
      <c r="A4" s="189" t="str">
        <f>"Ngày  "&amp;DAY(D1)&amp;"  tháng  "&amp;MONTH(D1)&amp;"   năm   "&amp;YEAR(D1)</f>
        <v>Ngày  31  tháng  12   năm   2017</v>
      </c>
      <c r="B4" s="189"/>
      <c r="C4" s="49"/>
      <c r="D4" s="49"/>
    </row>
    <row r="5" spans="1:7" ht="12" customHeight="1">
      <c r="A5" s="203"/>
      <c r="B5" s="60" t="str">
        <f ca="1">IF(ROWS($1:1)&gt;COUNT(Dong02),"","Số:   "&amp;OFFSET('141-BH'!M$1,SMALL(Dong02,ROWS($1:1)),))</f>
        <v>Số:   TU21</v>
      </c>
    </row>
    <row r="6" spans="1:7" ht="12" customHeight="1">
      <c r="A6" s="203"/>
      <c r="B6" s="60" t="s">
        <v>55</v>
      </c>
    </row>
    <row r="7" spans="1:7" ht="12" customHeight="1">
      <c r="A7" s="203"/>
      <c r="B7" s="60" t="s">
        <v>56</v>
      </c>
    </row>
    <row r="8" spans="1:7" ht="13.5" customHeight="1">
      <c r="A8" s="61" t="s">
        <v>57</v>
      </c>
    </row>
    <row r="9" spans="1:7" ht="13.5" customHeight="1">
      <c r="A9" s="61" t="s">
        <v>209</v>
      </c>
    </row>
    <row r="10" spans="1:7" ht="13.5" customHeight="1">
      <c r="A10" s="62" t="s">
        <v>58</v>
      </c>
    </row>
    <row r="11" spans="1:7" s="64" customFormat="1" ht="19.5" customHeight="1">
      <c r="A11" s="63" t="s">
        <v>8</v>
      </c>
      <c r="B11" s="63" t="s">
        <v>59</v>
      </c>
      <c r="C11" s="74"/>
      <c r="D11" s="74"/>
      <c r="E11" s="74"/>
      <c r="F11" s="74"/>
      <c r="G11" s="74"/>
    </row>
    <row r="12" spans="1:7" ht="12.75" customHeight="1">
      <c r="A12" s="65" t="s">
        <v>16</v>
      </c>
      <c r="B12" s="65" t="s">
        <v>60</v>
      </c>
    </row>
    <row r="13" spans="1:7" s="64" customFormat="1" ht="18.75" customHeight="1">
      <c r="A13" s="66" t="s">
        <v>61</v>
      </c>
      <c r="B13" s="67">
        <f ca="1">B14+B15</f>
        <v>3100000000</v>
      </c>
      <c r="C13" s="74"/>
      <c r="D13" s="74"/>
      <c r="E13" s="74"/>
      <c r="F13" s="74"/>
      <c r="G13" s="74"/>
    </row>
    <row r="14" spans="1:7" ht="18.75" customHeight="1">
      <c r="A14" s="68" t="s">
        <v>62</v>
      </c>
      <c r="B14" s="69"/>
    </row>
    <row r="15" spans="1:7" ht="18.75" customHeight="1">
      <c r="A15" s="68" t="s">
        <v>63</v>
      </c>
      <c r="B15" s="69">
        <f ca="1">SUM(B16:B20)</f>
        <v>3100000000</v>
      </c>
    </row>
    <row r="16" spans="1:7" s="73" customFormat="1" ht="18.75" customHeight="1">
      <c r="A16" s="70" t="str">
        <f ca="1">IF(ROWS($1:1)&gt;COUNT(Dong01),"","- Phiếu chi số: ........"&amp;OFFSET('141-BH'!M$1,SMALL(Dong01,ROWS($1:1)),)&amp;".....ngày...."&amp;DAY(OFFSET('141-BH'!L$1,SMALL(Dong01,ROWS($1:1)),))&amp;"/"&amp;MONTH(OFFSET('141-BH'!L$1,SMALL(Dong01,ROWS($1:1)),))&amp;"/"&amp;YEAR(OFFSET('141-BH'!L$1,SMALL(Dong01,ROWS($1:1)),)))</f>
        <v>- Phiếu chi số: ........C01.....ngày....1/12/2017</v>
      </c>
      <c r="B16" s="71">
        <f ca="1">IF(ROWS($1:1)&gt;COUNT(Dong01),"",OFFSET('141-BH'!P$1,SMALL(Dong01,ROWS($1:1)),))</f>
        <v>3100000000</v>
      </c>
      <c r="C16" s="109"/>
      <c r="D16" s="110"/>
      <c r="E16" s="72"/>
      <c r="F16" s="111"/>
      <c r="G16" s="112"/>
    </row>
    <row r="17" spans="1:7" s="73" customFormat="1" ht="18.75" customHeight="1">
      <c r="A17" s="70" t="str">
        <f ca="1">IF(ROWS($1:2)&gt;COUNT(Dong01),"","- Phiếu chi số: ........"&amp;OFFSET('141-BH'!M$1,SMALL(Dong01,ROWS($1:2)),)&amp;".....ngày...."&amp;DAY(OFFSET('141-BH'!L$1,SMALL(Dong01,ROWS($1:2)),))&amp;"/"&amp;MONTH(OFFSET('141-BH'!L$1,SMALL(Dong01,ROWS($1:2)),))&amp;"/"&amp;YEAR(OFFSET('141-BH'!L$1,SMALL(Dong01,ROWS($1:2)),)))</f>
        <v/>
      </c>
      <c r="B17" s="71" t="str">
        <f ca="1">IF(ROWS($1:2)&gt;COUNT(Dong01),"",OFFSET('141-BH'!P$1,SMALL(Dong01,ROWS($1:2)),))</f>
        <v/>
      </c>
      <c r="C17" s="109"/>
      <c r="D17" s="110"/>
      <c r="E17" s="72"/>
      <c r="F17" s="111"/>
      <c r="G17" s="112"/>
    </row>
    <row r="18" spans="1:7" s="73" customFormat="1" ht="18.75" customHeight="1">
      <c r="A18" s="70" t="str">
        <f ca="1">IF(ROWS($1:3)&gt;COUNT(Dong01),"","- Phiếu chi số: ........"&amp;OFFSET('141-BH'!M$1,SMALL(Dong01,ROWS($1:3)),)&amp;".....ngày...."&amp;DAY(OFFSET('141-BH'!L$1,SMALL(Dong01,ROWS($1:3)),))&amp;"/"&amp;MONTH(OFFSET('141-BH'!L$1,SMALL(Dong01,ROWS($1:3)),))&amp;"/"&amp;YEAR(OFFSET('141-BH'!L$1,SMALL(Dong01,ROWS($1:3)),)))</f>
        <v/>
      </c>
      <c r="B18" s="71" t="str">
        <f ca="1">IF(ROWS($1:3)&gt;COUNT(Dong01),"",OFFSET('141-BH'!P$1,SMALL(Dong01,ROWS($1:3)),))</f>
        <v/>
      </c>
      <c r="C18" s="109"/>
      <c r="D18" s="110"/>
      <c r="E18" s="72"/>
      <c r="F18" s="111"/>
      <c r="G18" s="112"/>
    </row>
    <row r="19" spans="1:7" s="73" customFormat="1" ht="18.75" customHeight="1">
      <c r="A19" s="70" t="str">
        <f ca="1">IF(ROWS($1:4)&gt;COUNT(Dong01),"","- Phiếu chi số: ........"&amp;OFFSET('141-BH'!M$1,SMALL(Dong01,ROWS($1:4)),)&amp;".....ngày...."&amp;DAY(OFFSET('141-BH'!L$1,SMALL(Dong01,ROWS($1:4)),))&amp;"/"&amp;MONTH(OFFSET('141-BH'!L$1,SMALL(Dong01,ROWS($1:4)),))&amp;"/"&amp;YEAR(OFFSET('141-BH'!L$1,SMALL(Dong01,ROWS($1:4)),)))</f>
        <v/>
      </c>
      <c r="B19" s="71" t="str">
        <f ca="1">IF(ROWS($1:4)&gt;COUNT(Dong01),"",OFFSET('141-BH'!P$1,SMALL(Dong01,ROWS($1:4)),))</f>
        <v/>
      </c>
      <c r="C19" s="109"/>
      <c r="D19" s="110"/>
      <c r="E19" s="72"/>
      <c r="F19" s="111"/>
      <c r="G19" s="112"/>
    </row>
    <row r="20" spans="1:7" s="73" customFormat="1" ht="18.75" customHeight="1">
      <c r="A20" s="70" t="str">
        <f ca="1">IF(ROWS($1:11)&gt;COUNT(Dong01),"","- Phiếu chi số: ........"&amp;OFFSET('141-BH'!M$1,SMALL(Dong01,ROWS($1:11)),)&amp;".....ngày...."&amp;DAY(OFFSET('141-BH'!L$1,SMALL(Dong01,ROWS($1:11)),))&amp;"/"&amp;MONTH(OFFSET('141-BH'!L$1,SMALL(Dong01,ROWS($1:11)),))&amp;"/"&amp;YEAR(OFFSET('141-BH'!L$1,SMALL(Dong01,ROWS($1:11)),)))</f>
        <v/>
      </c>
      <c r="B20" s="71" t="str">
        <f ca="1">IF(ROWS($1:11)&gt;COUNT(Dong01),"",OFFSET('141-BH'!P$1,SMALL(Dong01,ROWS($1:11)),))</f>
        <v/>
      </c>
      <c r="C20" s="109"/>
      <c r="D20" s="110"/>
      <c r="E20" s="72"/>
      <c r="F20" s="111"/>
      <c r="G20" s="112"/>
    </row>
    <row r="21" spans="1:7" s="64" customFormat="1" ht="18.75" customHeight="1">
      <c r="A21" s="66" t="s">
        <v>64</v>
      </c>
      <c r="B21" s="67">
        <f ca="1">SUM(B22:B36)</f>
        <v>3046790700</v>
      </c>
      <c r="C21" s="72"/>
      <c r="D21" s="113"/>
      <c r="E21" s="74"/>
      <c r="F21" s="74"/>
      <c r="G21" s="74"/>
    </row>
    <row r="22" spans="1:7" s="73" customFormat="1" ht="18.75" customHeight="1">
      <c r="A22" s="75" t="str">
        <f ca="1">IF(ROWS($1:1)&gt;COUNT(Dong02),"","- "&amp;OFFSET('141-BH'!N$1,SMALL(Dong02,ROWS($1:1)),)&amp;IF(OFFSET('141-BH'!R$1,SMALL(Dong02,ROWS($1:1)),)="",""," - PNK số: " &amp;OFFSET('141-BH'!R$1,SMALL(Dong02,ROWS($1:1)),)&amp; " Tháng "&amp;MONTH(OFFSET('141-BH'!L$1,SMALL(Dong02,ROWS($1:1)),))&amp;"/"&amp;YEAR(OFFSET('141-BH'!L$1,SMALL(Dong02,ROWS($1:1)),))))</f>
        <v>- Nguyễn Thanh Hoàng - PNK số: N03 Tháng 12/2017</v>
      </c>
      <c r="B22" s="76">
        <f ca="1">IF(ROWS($1:1)&gt;COUNT(Dong02),"",OFFSET('141-BH'!Q$1,SMALL(Dong02,ROWS($1:1)),))</f>
        <v>287130000</v>
      </c>
      <c r="C22" s="114"/>
      <c r="D22" s="115"/>
      <c r="E22" s="116"/>
      <c r="F22" s="95"/>
      <c r="G22" s="112"/>
    </row>
    <row r="23" spans="1:7" s="73" customFormat="1" ht="18.75" customHeight="1">
      <c r="A23" s="75" t="str">
        <f ca="1">IF(ROWS($1:2)&gt;COUNT(Dong02),"","- "&amp;OFFSET('141-BH'!N$1,SMALL(Dong02,ROWS($1:2)),)&amp;IF(OFFSET('141-BH'!R$1,SMALL(Dong02,ROWS($1:2)),)="",""," - PNK số: " &amp;OFFSET('141-BH'!R$1,SMALL(Dong02,ROWS($1:2)),)&amp; " Tháng "&amp;MONTH(OFFSET('141-BH'!L$1,SMALL(Dong02,ROWS($1:2)),))&amp;"/"&amp;YEAR(OFFSET('141-BH'!L$1,SMALL(Dong02,ROWS($1:2)),))))</f>
        <v>- Phạm Thị Ngọc - PNK số: N10 &amp; N36 Tháng 12/2017</v>
      </c>
      <c r="B23" s="76">
        <f ca="1">IF(ROWS($1:2)&gt;COUNT(Dong02),"",OFFSET('141-BH'!Q$1,SMALL(Dong02,ROWS($1:2)),))</f>
        <v>672176700</v>
      </c>
      <c r="C23" s="117"/>
      <c r="D23" s="118"/>
      <c r="E23" s="116"/>
      <c r="F23" s="95"/>
      <c r="G23" s="112"/>
    </row>
    <row r="24" spans="1:7" s="73" customFormat="1" ht="18.75" customHeight="1">
      <c r="A24" s="75" t="str">
        <f ca="1">IF(ROWS($1:3)&gt;COUNT(Dong02),"","- "&amp;OFFSET('141-BH'!N$1,SMALL(Dong02,ROWS($1:3)),)&amp;IF(OFFSET('141-BH'!R$1,SMALL(Dong02,ROWS($1:3)),)="",""," - PNK số: " &amp;OFFSET('141-BH'!R$1,SMALL(Dong02,ROWS($1:3)),)&amp; " Tháng "&amp;MONTH(OFFSET('141-BH'!L$1,SMALL(Dong02,ROWS($1:3)),))&amp;"/"&amp;YEAR(OFFSET('141-BH'!L$1,SMALL(Dong02,ROWS($1:3)),))))</f>
        <v>- Hồ Thị Mỹ - PNK số: N09 &amp; N35 Tháng 12/2017</v>
      </c>
      <c r="B24" s="76">
        <f ca="1">IF(ROWS($1:3)&gt;COUNT(Dong02),"",OFFSET('141-BH'!Q$1,SMALL(Dong02,ROWS($1:3)),))</f>
        <v>515970000</v>
      </c>
      <c r="C24" s="119"/>
      <c r="D24" s="118"/>
      <c r="E24" s="116"/>
      <c r="F24" s="95"/>
      <c r="G24" s="112"/>
    </row>
    <row r="25" spans="1:7" s="73" customFormat="1" ht="18.75" customHeight="1">
      <c r="A25" s="75" t="str">
        <f ca="1">IF(ROWS($1:4)&gt;COUNT(Dong02),"","- "&amp;OFFSET('141-BH'!N$1,SMALL(Dong02,ROWS($1:4)),)&amp;IF(OFFSET('141-BH'!R$1,SMALL(Dong02,ROWS($1:4)),)="",""," - PNK số: " &amp;OFFSET('141-BH'!R$1,SMALL(Dong02,ROWS($1:4)),)&amp; " Tháng "&amp;MONTH(OFFSET('141-BH'!L$1,SMALL(Dong02,ROWS($1:4)),))&amp;"/"&amp;YEAR(OFFSET('141-BH'!L$1,SMALL(Dong02,ROWS($1:4)),))))</f>
        <v>- Lý Thị Thảo - PNK số: N13 Tháng 12/2017</v>
      </c>
      <c r="B25" s="76">
        <f ca="1">IF(ROWS($1:4)&gt;COUNT(Dong02),"",OFFSET('141-BH'!Q$1,SMALL(Dong02,ROWS($1:4)),))</f>
        <v>284410000</v>
      </c>
      <c r="C25" s="47"/>
      <c r="D25" s="118"/>
      <c r="E25" s="116"/>
      <c r="F25" s="95"/>
      <c r="G25" s="112"/>
    </row>
    <row r="26" spans="1:7" s="73" customFormat="1" ht="18.75" customHeight="1">
      <c r="A26" s="75" t="str">
        <f ca="1">IF(ROWS($1:5)&gt;COUNT(Dong02),"","- "&amp;OFFSET('141-BH'!N$1,SMALL(Dong02,ROWS($1:5)),)&amp;IF(OFFSET('141-BH'!R$1,SMALL(Dong02,ROWS($1:5)),)="",""," - PNK số: " &amp;OFFSET('141-BH'!R$1,SMALL(Dong02,ROWS($1:5)),)&amp; " Tháng "&amp;MONTH(OFFSET('141-BH'!L$1,SMALL(Dong02,ROWS($1:5)),))&amp;"/"&amp;YEAR(OFFSET('141-BH'!L$1,SMALL(Dong02,ROWS($1:5)),))))</f>
        <v>- Đặng Thanh Phong - PNK số: N14 Tháng 12/2017</v>
      </c>
      <c r="B26" s="76">
        <f ca="1">IF(ROWS($1:5)&gt;COUNT(Dong02),"",OFFSET('141-BH'!Q$1,SMALL(Dong02,ROWS($1:5)),))</f>
        <v>277725000</v>
      </c>
      <c r="C26" s="83"/>
      <c r="D26" s="115"/>
      <c r="E26" s="116"/>
      <c r="F26" s="95"/>
      <c r="G26" s="112"/>
    </row>
    <row r="27" spans="1:7" s="73" customFormat="1" ht="18.75" customHeight="1">
      <c r="A27" s="75" t="str">
        <f ca="1">IF(ROWS($1:6)&gt;COUNT(Dong02),"","- "&amp;OFFSET('141-BH'!N$1,SMALL(Dong02,ROWS($1:6)),)&amp;IF(OFFSET('141-BH'!R$1,SMALL(Dong02,ROWS($1:6)),)="",""," - PNK số: " &amp;OFFSET('141-BH'!R$1,SMALL(Dong02,ROWS($1:6)),)&amp; " Tháng "&amp;MONTH(OFFSET('141-BH'!L$1,SMALL(Dong02,ROWS($1:6)),))&amp;"/"&amp;YEAR(OFFSET('141-BH'!L$1,SMALL(Dong02,ROWS($1:6)),))))</f>
        <v>- Nguyễn Thị Hồng Hoa - PNK số: N04 &amp; N15 Tháng 12/2017</v>
      </c>
      <c r="B27" s="76">
        <f ca="1">IF(ROWS($1:6)&gt;COUNT(Dong02),"",OFFSET('141-BH'!Q$1,SMALL(Dong02,ROWS($1:6)),))</f>
        <v>1009379000</v>
      </c>
      <c r="C27" s="83"/>
      <c r="D27" s="118"/>
      <c r="E27" s="116"/>
      <c r="F27" s="95"/>
      <c r="G27" s="112"/>
    </row>
    <row r="28" spans="1:7" s="73" customFormat="1" ht="18.75" customHeight="1">
      <c r="A28" s="75" t="str">
        <f ca="1">IF(ROWS($1:7)&gt;COUNT(Dong02),"","- "&amp;OFFSET('141-BH'!N$1,SMALL(Dong02,ROWS($1:7)),)&amp;IF(OFFSET('141-BH'!R$1,SMALL(Dong02,ROWS($1:7)),)="",""," - PNK số: " &amp;OFFSET('141-BH'!R$1,SMALL(Dong02,ROWS($1:7)),)&amp; " Tháng "&amp;MONTH(OFFSET('141-BH'!L$1,SMALL(Dong02,ROWS($1:7)),))&amp;"/"&amp;YEAR(OFFSET('141-BH'!L$1,SMALL(Dong02,ROWS($1:7)),))))</f>
        <v/>
      </c>
      <c r="B28" s="76" t="str">
        <f ca="1">IF(ROWS($1:7)&gt;COUNT(Dong02),"",OFFSET('141-BH'!Q$1,SMALL(Dong02,ROWS($1:7)),))</f>
        <v/>
      </c>
      <c r="C28" s="47"/>
      <c r="D28" s="118"/>
      <c r="E28" s="116"/>
      <c r="F28" s="95"/>
      <c r="G28" s="112"/>
    </row>
    <row r="29" spans="1:7" s="73" customFormat="1" ht="18.75" customHeight="1">
      <c r="A29" s="75" t="str">
        <f ca="1">IF(ROWS($1:8)&gt;COUNT(Dong02),"","- "&amp;OFFSET('141-BH'!N$1,SMALL(Dong02,ROWS($1:8)),)&amp;IF(OFFSET('141-BH'!R$1,SMALL(Dong02,ROWS($1:8)),)="",""," - PNK số: " &amp;OFFSET('141-BH'!R$1,SMALL(Dong02,ROWS($1:8)),)&amp; " Tháng "&amp;MONTH(OFFSET('141-BH'!L$1,SMALL(Dong02,ROWS($1:8)),))&amp;"/"&amp;YEAR(OFFSET('141-BH'!L$1,SMALL(Dong02,ROWS($1:8)),))))</f>
        <v/>
      </c>
      <c r="B29" s="76" t="str">
        <f ca="1">IF(ROWS($1:8)&gt;COUNT(Dong02),"",OFFSET('141-BH'!Q$1,SMALL(Dong02,ROWS($1:8)),))</f>
        <v/>
      </c>
      <c r="C29" s="83"/>
      <c r="D29" s="118"/>
      <c r="E29" s="116"/>
      <c r="F29" s="95"/>
      <c r="G29" s="112"/>
    </row>
    <row r="30" spans="1:7" s="73" customFormat="1" ht="18.75" customHeight="1">
      <c r="A30" s="75" t="str">
        <f ca="1">IF(ROWS($1:9)&gt;COUNT(Dong02),"","- "&amp;OFFSET('141-BH'!N$1,SMALL(Dong02,ROWS($1:9)),)&amp;IF(OFFSET('141-BH'!R$1,SMALL(Dong02,ROWS($1:9)),)="",""," - PNK số: " &amp;OFFSET('141-BH'!R$1,SMALL(Dong02,ROWS($1:9)),)&amp; " Tháng "&amp;MONTH(OFFSET('141-BH'!L$1,SMALL(Dong02,ROWS($1:9)),))&amp;"/"&amp;YEAR(OFFSET('141-BH'!L$1,SMALL(Dong02,ROWS($1:9)),))))</f>
        <v/>
      </c>
      <c r="B30" s="76" t="str">
        <f ca="1">IF(ROWS($1:9)&gt;COUNT(Dong02),"",OFFSET('141-BH'!Q$1,SMALL(Dong02,ROWS($1:9)),))</f>
        <v/>
      </c>
      <c r="C30" s="83"/>
      <c r="D30" s="115"/>
      <c r="E30" s="116"/>
      <c r="F30" s="95"/>
      <c r="G30" s="112"/>
    </row>
    <row r="31" spans="1:7" s="73" customFormat="1" ht="18.75" customHeight="1">
      <c r="A31" s="75" t="str">
        <f ca="1">IF(ROWS($1:10)&gt;COUNT(Dong02),"","- "&amp;OFFSET('141-BH'!N$1,SMALL(Dong02,ROWS($1:10)),)&amp;IF(OFFSET('141-BH'!R$1,SMALL(Dong02,ROWS($1:10)),)="",""," - PNK số: " &amp;OFFSET('141-BH'!R$1,SMALL(Dong02,ROWS($1:10)),)&amp; " Tháng "&amp;MONTH(OFFSET('141-BH'!L$1,SMALL(Dong02,ROWS($1:10)),))&amp;"/"&amp;YEAR(OFFSET('141-BH'!L$1,SMALL(Dong02,ROWS($1:10)),))))</f>
        <v/>
      </c>
      <c r="B31" s="76" t="str">
        <f ca="1">IF(ROWS($1:10)&gt;COUNT(Dong02),"",OFFSET('141-BH'!Q$1,SMALL(Dong02,ROWS($1:10)),))</f>
        <v/>
      </c>
      <c r="C31" s="83"/>
      <c r="D31" s="118"/>
      <c r="E31" s="116"/>
      <c r="F31" s="95"/>
      <c r="G31" s="112"/>
    </row>
    <row r="32" spans="1:7" s="73" customFormat="1" ht="18.75" customHeight="1">
      <c r="A32" s="75" t="str">
        <f ca="1">IF(ROWS($1:11)&gt;COUNT(Dong02),"","- "&amp;OFFSET('141-BH'!N$1,SMALL(Dong02,ROWS($1:11)),)&amp;IF(OFFSET('141-BH'!R$1,SMALL(Dong02,ROWS($1:11)),)="",""," - PNK số: " &amp;OFFSET('141-BH'!R$1,SMALL(Dong02,ROWS($1:11)),)&amp; " Tháng "&amp;MONTH(OFFSET('141-BH'!L$1,SMALL(Dong02,ROWS($1:11)),))&amp;"/"&amp;YEAR(OFFSET('141-BH'!L$1,SMALL(Dong02,ROWS($1:11)),))))</f>
        <v/>
      </c>
      <c r="B32" s="76" t="str">
        <f ca="1">IF(ROWS($1:11)&gt;COUNT(Dong02),"",OFFSET('141-BH'!Q$1,SMALL(Dong02,ROWS($1:11)),))</f>
        <v/>
      </c>
      <c r="C32" s="83"/>
      <c r="D32" s="118"/>
      <c r="E32" s="116"/>
      <c r="F32" s="95"/>
      <c r="G32" s="112"/>
    </row>
    <row r="33" spans="1:7" s="73" customFormat="1" ht="18.75" customHeight="1">
      <c r="A33" s="75" t="str">
        <f ca="1">IF(ROWS($1:12)&gt;COUNT(Dong02),"","- "&amp;OFFSET('141-BH'!N$1,SMALL(Dong02,ROWS($1:12)),)&amp;IF(OFFSET('141-BH'!R$1,SMALL(Dong02,ROWS($1:12)),)="",""," - PNK số: " &amp;OFFSET('141-BH'!R$1,SMALL(Dong02,ROWS($1:12)),)&amp; " Tháng "&amp;MONTH(OFFSET('141-BH'!L$1,SMALL(Dong02,ROWS($1:12)),))&amp;"/"&amp;YEAR(OFFSET('141-BH'!L$1,SMALL(Dong02,ROWS($1:12)),))))</f>
        <v/>
      </c>
      <c r="B33" s="76" t="str">
        <f ca="1">IF(ROWS($1:12)&gt;COUNT(Dong02),"",OFFSET('141-BH'!Q$1,SMALL(Dong02,ROWS($1:12)),))</f>
        <v/>
      </c>
      <c r="C33" s="83"/>
      <c r="D33" s="115"/>
      <c r="E33" s="116"/>
      <c r="F33" s="95"/>
      <c r="G33" s="112"/>
    </row>
    <row r="34" spans="1:7" s="73" customFormat="1" ht="18.75" customHeight="1">
      <c r="A34" s="75" t="str">
        <f ca="1">IF(ROWS($1:13)&gt;COUNT(Dong02),"","- "&amp;OFFSET('141-BH'!N$1,SMALL(Dong02,ROWS($1:13)),)&amp;IF(OFFSET('141-BH'!R$1,SMALL(Dong02,ROWS($1:13)),)="",""," - PNK số: " &amp;OFFSET('141-BH'!R$1,SMALL(Dong02,ROWS($1:13)),)&amp; " Tháng "&amp;MONTH(OFFSET('141-BH'!L$1,SMALL(Dong02,ROWS($1:13)),))&amp;"/"&amp;YEAR(OFFSET('141-BH'!L$1,SMALL(Dong02,ROWS($1:13)),))))</f>
        <v/>
      </c>
      <c r="B34" s="76" t="str">
        <f ca="1">IF(ROWS($1:13)&gt;COUNT(Dong02),"",OFFSET('141-BH'!Q$1,SMALL(Dong02,ROWS($1:13)),))</f>
        <v/>
      </c>
      <c r="C34" s="83"/>
      <c r="D34" s="118"/>
      <c r="E34" s="116"/>
      <c r="F34" s="95"/>
      <c r="G34" s="112"/>
    </row>
    <row r="35" spans="1:7" s="73" customFormat="1" ht="18.75" customHeight="1">
      <c r="A35" s="75" t="str">
        <f ca="1">IF(ROWS($1:14)&gt;COUNT(Dong02),"","- "&amp;OFFSET('141-BH'!N$1,SMALL(Dong02,ROWS($1:14)),)&amp;IF(OFFSET('141-BH'!R$1,SMALL(Dong02,ROWS($1:14)),)="",""," - PNK số: " &amp;OFFSET('141-BH'!R$1,SMALL(Dong02,ROWS($1:14)),)&amp; " Tháng "&amp;MONTH(OFFSET('141-BH'!L$1,SMALL(Dong02,ROWS($1:14)),))&amp;"/"&amp;YEAR(OFFSET('141-BH'!L$1,SMALL(Dong02,ROWS($1:14)),))))</f>
        <v/>
      </c>
      <c r="B35" s="76" t="str">
        <f ca="1">IF(ROWS($1:14)&gt;COUNT(Dong02),"",OFFSET('141-BH'!Q$1,SMALL(Dong02,ROWS($1:14)),))</f>
        <v/>
      </c>
      <c r="C35" s="83"/>
      <c r="D35" s="118"/>
      <c r="E35" s="116"/>
      <c r="F35" s="95"/>
      <c r="G35" s="112"/>
    </row>
    <row r="36" spans="1:7" s="73" customFormat="1" ht="18.75" customHeight="1">
      <c r="A36" s="75" t="str">
        <f ca="1">IF(ROWS($1:15)&gt;COUNT(Dong02),"","- "&amp;OFFSET('141-BH'!N$1,SMALL(Dong02,ROWS($1:15)),)&amp;IF(OFFSET('141-BH'!R$1,SMALL(Dong02,ROWS($1:15)),)="",""," - PNK số: " &amp;OFFSET('141-BH'!R$1,SMALL(Dong02,ROWS($1:15)),)&amp; " Tháng "&amp;MONTH(OFFSET('141-BH'!L$1,SMALL(Dong02,ROWS($1:15)),))&amp;"/"&amp;YEAR(OFFSET('141-BH'!L$1,SMALL(Dong02,ROWS($1:15)),))))</f>
        <v/>
      </c>
      <c r="B36" s="76" t="str">
        <f ca="1">IF(ROWS($1:15)&gt;COUNT(Dong02),"",OFFSET('141-BH'!Q$1,SMALL(Dong02,ROWS($1:15)),))</f>
        <v/>
      </c>
      <c r="C36" s="83"/>
      <c r="D36" s="118"/>
      <c r="E36" s="116"/>
      <c r="F36" s="95"/>
      <c r="G36" s="112"/>
    </row>
    <row r="37" spans="1:7" s="64" customFormat="1" ht="18.75" customHeight="1">
      <c r="A37" s="66" t="s">
        <v>65</v>
      </c>
      <c r="B37" s="67">
        <f ca="1">B13-B21</f>
        <v>53209300</v>
      </c>
      <c r="C37" s="118"/>
      <c r="D37" s="120"/>
      <c r="E37" s="116"/>
      <c r="F37" s="74"/>
      <c r="G37" s="74"/>
    </row>
    <row r="38" spans="1:7" ht="18.75" customHeight="1">
      <c r="A38" s="68" t="s">
        <v>66</v>
      </c>
      <c r="B38" s="69">
        <f ca="1">B37</f>
        <v>53209300</v>
      </c>
      <c r="C38" s="118"/>
      <c r="D38" s="120"/>
      <c r="E38" s="116"/>
    </row>
    <row r="39" spans="1:7" ht="18.75" customHeight="1">
      <c r="A39" s="68" t="s">
        <v>67</v>
      </c>
      <c r="B39" s="69"/>
      <c r="C39" s="118"/>
      <c r="D39" s="120"/>
      <c r="E39" s="116"/>
    </row>
    <row r="40" spans="1:7" ht="12" customHeight="1">
      <c r="A40" s="150"/>
      <c r="B40" s="151"/>
      <c r="C40" s="118"/>
      <c r="D40" s="120"/>
      <c r="E40" s="116"/>
    </row>
    <row r="41" spans="1:7" ht="27" customHeight="1">
      <c r="A41" s="77" t="s">
        <v>68</v>
      </c>
      <c r="B41" s="77" t="s">
        <v>69</v>
      </c>
      <c r="C41" s="115"/>
      <c r="D41" s="120"/>
    </row>
    <row r="42" spans="1:7" ht="19.5" customHeight="1">
      <c r="A42" s="60" t="s">
        <v>132</v>
      </c>
      <c r="B42" s="78" t="s">
        <v>27</v>
      </c>
      <c r="C42" s="115"/>
      <c r="D42" s="115"/>
    </row>
    <row r="43" spans="1:7">
      <c r="A43" s="79"/>
      <c r="B43" s="79"/>
      <c r="C43" s="115"/>
      <c r="D43" s="115"/>
    </row>
    <row r="44" spans="1:7">
      <c r="A44" s="80"/>
      <c r="B44" s="80"/>
      <c r="C44" s="115"/>
      <c r="D44" s="115"/>
    </row>
    <row r="45" spans="1:7">
      <c r="A45" s="81"/>
      <c r="B45" s="81"/>
      <c r="C45" s="115"/>
      <c r="D45" s="115"/>
    </row>
    <row r="46" spans="1:7">
      <c r="C46" s="115"/>
      <c r="D46" s="115"/>
    </row>
    <row r="47" spans="1:7">
      <c r="C47" s="115"/>
      <c r="D47" s="115"/>
    </row>
    <row r="48" spans="1:7" s="79" customFormat="1" ht="15">
      <c r="A48" s="147" t="s">
        <v>133</v>
      </c>
      <c r="B48" s="147" t="s">
        <v>131</v>
      </c>
      <c r="C48" s="148"/>
      <c r="D48" s="148"/>
      <c r="E48" s="149"/>
      <c r="F48" s="149"/>
      <c r="G48" s="149"/>
    </row>
    <row r="78" spans="4:4">
      <c r="D78" s="108" t="str">
        <f ca="1">IF(ROWS($1:22)&gt;COUNT(Dong),"",OFFSET('141-BH'!B$1,SMALL(Dong,ROWS($1:22)),))</f>
        <v/>
      </c>
    </row>
    <row r="79" spans="4:4">
      <c r="D79" s="108" t="str">
        <f ca="1">IF(ROWS($1:23)&gt;COUNT(Dong),"",OFFSET('141-BH'!B$1,SMALL(Dong,ROWS($1:23)),))</f>
        <v/>
      </c>
    </row>
    <row r="80" spans="4:4">
      <c r="D80" s="108" t="str">
        <f ca="1">IF(ROWS($1:24)&gt;COUNT(Dong),"",OFFSET('141-BH'!B$1,SMALL(Dong,ROWS($1:24)),))</f>
        <v/>
      </c>
    </row>
    <row r="81" spans="4:4">
      <c r="D81" s="108" t="str">
        <f ca="1">IF(ROWS($1:25)&gt;COUNT(Dong),"",OFFSET('141-BH'!B$1,SMALL(Dong,ROWS($1:25)),))</f>
        <v/>
      </c>
    </row>
    <row r="82" spans="4:4">
      <c r="D82" s="108" t="str">
        <f ca="1">IF(ROWS($1:26)&gt;COUNT(Dong),"",OFFSET('141-BH'!B$1,SMALL(Dong,ROWS($1:26)),))</f>
        <v/>
      </c>
    </row>
    <row r="83" spans="4:4">
      <c r="D83" s="108" t="str">
        <f ca="1">IF(ROWS($1:27)&gt;COUNT(Dong),"",OFFSET('141-BH'!B$1,SMALL(Dong,ROWS($1:27)),))</f>
        <v/>
      </c>
    </row>
    <row r="84" spans="4:4">
      <c r="D84" s="108" t="str">
        <f ca="1">IF(ROWS($1:28)&gt;COUNT(Dong),"",OFFSET('141-BH'!B$1,SMALL(Dong,ROWS($1:28)),))</f>
        <v/>
      </c>
    </row>
    <row r="85" spans="4:4">
      <c r="D85" s="108" t="str">
        <f ca="1">IF(ROWS($1:29)&gt;COUNT(Dong),"",OFFSET('141-BH'!B$1,SMALL(Dong,ROWS($1:29)),))</f>
        <v/>
      </c>
    </row>
    <row r="86" spans="4:4">
      <c r="D86" s="108" t="str">
        <f ca="1">IF(ROWS($1:30)&gt;COUNT(Dong),"",OFFSET('141-BH'!B$1,SMALL(Dong,ROWS($1:30)),))</f>
        <v/>
      </c>
    </row>
    <row r="87" spans="4:4">
      <c r="D87" s="108" t="str">
        <f ca="1">IF(ROWS($1:31)&gt;COUNT(Dong),"",OFFSET('141-BH'!B$1,SMALL(Dong,ROWS($1:31)),))</f>
        <v/>
      </c>
    </row>
    <row r="88" spans="4:4">
      <c r="D88" s="108" t="str">
        <f ca="1">IF(ROWS($1:32)&gt;COUNT(Dong),"",OFFSET('141-BH'!B$1,SMALL(Dong,ROWS($1:32)),))</f>
        <v/>
      </c>
    </row>
    <row r="89" spans="4:4">
      <c r="D89" s="108" t="str">
        <f ca="1">IF(ROWS($1:33)&gt;COUNT(Dong),"",OFFSET('141-BH'!B$1,SMALL(Dong,ROWS($1:33)),))</f>
        <v/>
      </c>
    </row>
    <row r="90" spans="4:4">
      <c r="D90" s="108" t="str">
        <f ca="1">IF(ROWS($1:34)&gt;COUNT(Dong),"",OFFSET('141-BH'!B$1,SMALL(Dong,ROWS($1:34)),))</f>
        <v/>
      </c>
    </row>
    <row r="91" spans="4:4">
      <c r="D91" s="108" t="str">
        <f ca="1">IF(ROWS($1:37)&gt;COUNT(Dong),"",OFFSET('141-BH'!B$1,SMALL(Dong,ROWS($1:37)),))</f>
        <v/>
      </c>
    </row>
    <row r="92" spans="4:4">
      <c r="D92" s="108" t="str">
        <f ca="1">IF(ROWS($1:38)&gt;COUNT(Dong),"",OFFSET('141-BH'!B$1,SMALL(Dong,ROWS($1:38)),))</f>
        <v/>
      </c>
    </row>
    <row r="93" spans="4:4">
      <c r="D93" s="108" t="str">
        <f ca="1">IF(ROWS($1:39)&gt;COUNT(Dong),"",OFFSET('141-BH'!B$1,SMALL(Dong,ROWS($1:39)),))</f>
        <v/>
      </c>
    </row>
    <row r="94" spans="4:4">
      <c r="D94" s="108" t="str">
        <f ca="1">IF(ROWS($1:41)&gt;COUNT(Dong),"",OFFSET('141-BH'!B$1,SMALL(Dong,ROWS($1:41)),))</f>
        <v/>
      </c>
    </row>
    <row r="95" spans="4:4">
      <c r="D95" s="108" t="str">
        <f ca="1">IF(ROWS($1:42)&gt;COUNT(Dong),"",OFFSET('141-BH'!B$1,SMALL(Dong,ROWS($1:42)),))</f>
        <v/>
      </c>
    </row>
    <row r="96" spans="4:4">
      <c r="D96" s="108" t="str">
        <f ca="1">IF(ROWS($1:43)&gt;COUNT(Dong),"",OFFSET('141-BH'!B$1,SMALL(Dong,ROWS($1:43)),))</f>
        <v/>
      </c>
    </row>
    <row r="97" spans="4:4">
      <c r="D97" s="108" t="str">
        <f ca="1">IF(ROWS($1:44)&gt;COUNT(Dong),"",OFFSET('141-BH'!B$1,SMALL(Dong,ROWS($1:44)),))</f>
        <v/>
      </c>
    </row>
    <row r="98" spans="4:4">
      <c r="D98" s="108" t="str">
        <f ca="1">IF(ROWS($1:45)&gt;COUNT(Dong),"",OFFSET('141-BH'!B$1,SMALL(Dong,ROWS($1:45)),))</f>
        <v/>
      </c>
    </row>
    <row r="99" spans="4:4">
      <c r="D99" s="108" t="str">
        <f ca="1">IF(ROWS($1:46)&gt;COUNT(Dong),"",OFFSET('141-BH'!B$1,SMALL(Dong,ROWS($1:46)),))</f>
        <v/>
      </c>
    </row>
    <row r="100" spans="4:4">
      <c r="D100" s="108" t="str">
        <f ca="1">IF(ROWS($1:47)&gt;COUNT(Dong),"",OFFSET('141-BH'!B$1,SMALL(Dong,ROWS($1:47)),))</f>
        <v/>
      </c>
    </row>
    <row r="101" spans="4:4">
      <c r="D101" s="108" t="str">
        <f ca="1">IF(ROWS($1:48)&gt;COUNT(Dong),"",OFFSET('141-BH'!B$1,SMALL(Dong,ROWS($1:48)),))</f>
        <v/>
      </c>
    </row>
    <row r="102" spans="4:4">
      <c r="D102" s="108" t="str">
        <f ca="1">IF(ROWS($1:49)&gt;COUNT(Dong),"",OFFSET('141-BH'!B$1,SMALL(Dong,ROWS($1:49)),))</f>
        <v/>
      </c>
    </row>
    <row r="103" spans="4:4">
      <c r="D103" s="108" t="str">
        <f ca="1">IF(ROWS($1:50)&gt;COUNT(Dong),"",OFFSET('141-BH'!B$1,SMALL(Dong,ROWS($1:50)),))</f>
        <v/>
      </c>
    </row>
    <row r="104" spans="4:4">
      <c r="D104" s="108" t="str">
        <f ca="1">IF(ROWS($1:51)&gt;COUNT(Dong),"",OFFSET('141-BH'!B$1,SMALL(Dong,ROWS($1:51)),))</f>
        <v/>
      </c>
    </row>
    <row r="105" spans="4:4">
      <c r="D105" s="108" t="str">
        <f ca="1">IF(ROWS($1:52)&gt;COUNT(Dong),"",OFFSET('141-BH'!B$1,SMALL(Dong,ROWS($1:52)),))</f>
        <v/>
      </c>
    </row>
    <row r="106" spans="4:4">
      <c r="D106" s="108" t="str">
        <f ca="1">IF(ROWS($1:53)&gt;COUNT(Dong),"",OFFSET('141-BH'!B$1,SMALL(Dong,ROWS($1:53)),))</f>
        <v/>
      </c>
    </row>
    <row r="107" spans="4:4">
      <c r="D107" s="108" t="str">
        <f ca="1">IF(ROWS($1:54)&gt;COUNT(Dong),"",OFFSET('141-BH'!B$1,SMALL(Dong,ROWS($1:54)),))</f>
        <v/>
      </c>
    </row>
    <row r="108" spans="4:4">
      <c r="D108" s="108" t="str">
        <f ca="1">IF(ROWS($1:55)&gt;COUNT(Dong),"",OFFSET('141-BH'!B$1,SMALL(Dong,ROWS($1:55)),))</f>
        <v/>
      </c>
    </row>
    <row r="109" spans="4:4">
      <c r="D109" s="108" t="str">
        <f ca="1">IF(ROWS($1:56)&gt;COUNT(Dong),"",OFFSET('141-BH'!B$1,SMALL(Dong,ROWS($1:56)),))</f>
        <v/>
      </c>
    </row>
    <row r="110" spans="4:4">
      <c r="D110" s="108" t="str">
        <f ca="1">IF(ROWS($1:57)&gt;COUNT(Dong),"",OFFSET('141-BH'!B$1,SMALL(Dong,ROWS($1:57)),))</f>
        <v/>
      </c>
    </row>
    <row r="111" spans="4:4">
      <c r="D111" s="108" t="str">
        <f ca="1">IF(ROWS($1:58)&gt;COUNT(Dong),"",OFFSET('141-BH'!B$1,SMALL(Dong,ROWS($1:58)),))</f>
        <v/>
      </c>
    </row>
    <row r="112" spans="4:4">
      <c r="D112" s="108" t="str">
        <f ca="1">IF(ROWS($1:59)&gt;COUNT(Dong),"",OFFSET('141-BH'!B$1,SMALL(Dong,ROWS($1:59)),))</f>
        <v/>
      </c>
    </row>
    <row r="113" spans="4:4">
      <c r="D113" s="108" t="str">
        <f ca="1">IF(ROWS($1:60)&gt;COUNT(Dong),"",OFFSET('141-BH'!B$1,SMALL(Dong,ROWS($1:60)),))</f>
        <v/>
      </c>
    </row>
    <row r="114" spans="4:4">
      <c r="D114" s="108" t="str">
        <f ca="1">IF(ROWS($1:61)&gt;COUNT(Dong),"",OFFSET('141-BH'!B$1,SMALL(Dong,ROWS($1:61)),))</f>
        <v/>
      </c>
    </row>
    <row r="115" spans="4:4">
      <c r="D115" s="108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41" footer="0.15"/>
  <pageSetup scale="85" orientation="portrait" r:id="rId1"/>
  <headerFooter alignWithMargins="0"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49"/>
  <sheetViews>
    <sheetView topLeftCell="A7" workbookViewId="0">
      <selection activeCell="C19" sqref="C19"/>
    </sheetView>
  </sheetViews>
  <sheetFormatPr defaultRowHeight="16.5"/>
  <cols>
    <col min="1" max="1" width="85.42578125" style="59" customWidth="1"/>
    <col min="2" max="2" width="20.28515625" style="59" customWidth="1"/>
    <col min="3" max="3" width="9.140625" style="108"/>
    <col min="4" max="4" width="10.5703125" style="108" customWidth="1"/>
    <col min="5" max="5" width="5.5703125" style="108" customWidth="1"/>
    <col min="6" max="6" width="4.85546875" style="108" customWidth="1"/>
    <col min="7" max="11" width="9.140625" style="108"/>
    <col min="12" max="16384" width="9.140625" style="59"/>
  </cols>
  <sheetData>
    <row r="1" spans="1:11" s="57" customFormat="1" ht="15">
      <c r="A1" s="15" t="s">
        <v>0</v>
      </c>
      <c r="B1" s="56"/>
      <c r="C1" s="104"/>
      <c r="D1" s="156">
        <f>IF(D3=2,'141-TN'!C26,IF(D3=4,'141-TN'!C31,IF(D3=5,'141-TN'!C37,IF(D3=6,'141-TN'!C41,IF(D3=7,'141-TN'!C45,IF(D3=8,'141-TN'!C54,IF(D3=9,'141-TN'!C61,IF(D3=10,'141-TN'!C65,IF(D3=11,'141-TN'!C71,IF(D3=12,'141-TN'!C78,""))))))))))</f>
        <v>43100</v>
      </c>
      <c r="E1" s="105"/>
      <c r="F1" s="106"/>
      <c r="G1" s="106"/>
      <c r="H1" s="106"/>
      <c r="I1" s="106"/>
      <c r="J1" s="106"/>
      <c r="K1" s="106"/>
    </row>
    <row r="2" spans="1:11" s="57" customFormat="1" ht="15" customHeight="1">
      <c r="A2" s="15" t="s">
        <v>1</v>
      </c>
      <c r="B2" s="58"/>
      <c r="C2" s="104"/>
      <c r="D2" s="107" t="s">
        <v>73</v>
      </c>
      <c r="E2" s="105"/>
      <c r="F2" s="106"/>
      <c r="G2" s="106"/>
      <c r="H2" s="106"/>
      <c r="I2" s="106"/>
      <c r="J2" s="106"/>
      <c r="K2" s="106"/>
    </row>
    <row r="3" spans="1:11" ht="28.5" customHeight="1">
      <c r="A3" s="202" t="s">
        <v>54</v>
      </c>
      <c r="B3" s="202"/>
      <c r="D3" s="85">
        <v>12</v>
      </c>
    </row>
    <row r="4" spans="1:11" ht="14.25" customHeight="1">
      <c r="A4" s="189" t="str">
        <f>"Ngày  "&amp;DAY(D1)&amp;"  tháng  "&amp;MONTH(D1)&amp;"   năm   "&amp;YEAR(D1)</f>
        <v>Ngày  31  tháng  12   năm   2017</v>
      </c>
      <c r="B4" s="189"/>
      <c r="C4" s="49"/>
      <c r="D4" s="49"/>
    </row>
    <row r="5" spans="1:11" ht="14.25" customHeight="1">
      <c r="A5" s="203"/>
      <c r="B5" s="60" t="str">
        <f ca="1">IF(ROWS($1:1)&gt;COUNT(Dong04),"","Số:   "&amp;OFFSET('141-TN'!N$1,SMALL(Dong04,ROWS($1:1)),))</f>
        <v>Số:   TU22</v>
      </c>
    </row>
    <row r="6" spans="1:11" ht="14.25" customHeight="1">
      <c r="A6" s="203"/>
      <c r="B6" s="60" t="s">
        <v>55</v>
      </c>
    </row>
    <row r="7" spans="1:11" ht="14.25" customHeight="1">
      <c r="A7" s="203"/>
      <c r="B7" s="60" t="s">
        <v>56</v>
      </c>
    </row>
    <row r="8" spans="1:11" ht="15.75" customHeight="1">
      <c r="A8" s="61" t="s">
        <v>142</v>
      </c>
    </row>
    <row r="9" spans="1:11" ht="15.75" customHeight="1">
      <c r="A9" s="61" t="s">
        <v>209</v>
      </c>
    </row>
    <row r="10" spans="1:11" ht="15.75" customHeight="1">
      <c r="A10" s="62" t="s">
        <v>58</v>
      </c>
    </row>
    <row r="11" spans="1:11" s="64" customFormat="1" ht="24.75" customHeight="1">
      <c r="A11" s="63" t="s">
        <v>8</v>
      </c>
      <c r="B11" s="63" t="s">
        <v>59</v>
      </c>
      <c r="C11" s="74"/>
      <c r="D11" s="74"/>
      <c r="E11" s="74"/>
      <c r="F11" s="74"/>
      <c r="G11" s="74"/>
      <c r="H11" s="74"/>
      <c r="I11" s="74"/>
      <c r="J11" s="74"/>
      <c r="K11" s="74"/>
    </row>
    <row r="12" spans="1:11" ht="12.75" customHeight="1">
      <c r="A12" s="65" t="s">
        <v>16</v>
      </c>
      <c r="B12" s="65" t="s">
        <v>60</v>
      </c>
    </row>
    <row r="13" spans="1:11" s="64" customFormat="1" ht="20.25" customHeight="1">
      <c r="A13" s="66" t="s">
        <v>61</v>
      </c>
      <c r="B13" s="67">
        <f ca="1">B14+B15</f>
        <v>3100000000</v>
      </c>
      <c r="C13" s="74"/>
      <c r="D13" s="74"/>
      <c r="E13" s="74"/>
      <c r="F13" s="74"/>
      <c r="G13" s="74"/>
      <c r="H13" s="74"/>
      <c r="I13" s="74"/>
      <c r="J13" s="74"/>
      <c r="K13" s="74"/>
    </row>
    <row r="14" spans="1:11" ht="20.25" customHeight="1">
      <c r="A14" s="68" t="s">
        <v>62</v>
      </c>
      <c r="B14" s="69">
        <v>0</v>
      </c>
    </row>
    <row r="15" spans="1:11" ht="20.25" customHeight="1">
      <c r="A15" s="68" t="s">
        <v>63</v>
      </c>
      <c r="B15" s="69">
        <f ca="1">SUM(B16:B18)</f>
        <v>3100000000</v>
      </c>
    </row>
    <row r="16" spans="1:11" s="73" customFormat="1" ht="20.25" customHeight="1">
      <c r="A16" s="70" t="str">
        <f ca="1">IF(ROWS($1:1)&gt;COUNT(Dong03),"","- Phiếu chi số: ........"&amp;OFFSET('141-TN'!N$1,SMALL(Dong03,ROWS($1:1)),)&amp;".....ngày...."&amp;DAY(OFFSET('141-TN'!O$1,SMALL(Dong03,ROWS($1:1)),))&amp;"/"&amp;MONTH(OFFSET('141-TN'!O$1,SMALL(Dong03,ROWS($1:1)),))&amp;"/"&amp;YEAR(OFFSET('141-TN'!O$1,SMALL(Dong03,ROWS($1:1)),)))</f>
        <v>- Phiếu chi số: ........C02.....ngày....1/12/2017</v>
      </c>
      <c r="B16" s="71">
        <f ca="1">IF(ROWS($1:1)&gt;COUNT(Dong03),"",OFFSET('141-TN'!R$1,SMALL(Dong03,ROWS($1:1)),))</f>
        <v>3100000000</v>
      </c>
      <c r="C16" s="109"/>
      <c r="D16" s="129"/>
      <c r="E16" s="72"/>
      <c r="F16" s="111"/>
      <c r="G16" s="112"/>
      <c r="H16" s="112"/>
      <c r="I16" s="112"/>
      <c r="J16" s="112"/>
      <c r="K16" s="112"/>
    </row>
    <row r="17" spans="1:11" s="73" customFormat="1" ht="20.25" customHeight="1">
      <c r="A17" s="70" t="str">
        <f ca="1">IF(ROWS($1:2)&gt;COUNT(Dong03),"","- Phiếu chi số: ........"&amp;OFFSET('141-TN'!N$1,SMALL(Dong03,ROWS($1:2)),)&amp;".....ngày...."&amp;DAY(OFFSET('141-TN'!O$1,SMALL(Dong03,ROWS($1:2)),))&amp;"/"&amp;MONTH(OFFSET('141-TN'!O$1,SMALL(Dong03,ROWS($1:2)),))&amp;"/"&amp;YEAR(OFFSET('141-TN'!O$1,SMALL(Dong03,ROWS($1:2)),)))</f>
        <v/>
      </c>
      <c r="B17" s="71" t="str">
        <f ca="1">IF(ROWS($1:2)&gt;COUNT(Dong03),"",OFFSET('141-TN'!R$1,SMALL(Dong03,ROWS($1:2)),))</f>
        <v/>
      </c>
      <c r="C17" s="109"/>
      <c r="D17" s="129"/>
      <c r="E17" s="72"/>
      <c r="F17" s="111"/>
      <c r="G17" s="112"/>
      <c r="H17" s="112"/>
      <c r="I17" s="112"/>
      <c r="J17" s="112"/>
      <c r="K17" s="112"/>
    </row>
    <row r="18" spans="1:11" s="73" customFormat="1" ht="20.25" customHeight="1">
      <c r="A18" s="70" t="str">
        <f ca="1">IF(ROWS($1:3)&gt;COUNT(Dong03),"","- Phiếu chi số: ........"&amp;OFFSET('141-TN'!N$1,SMALL(Dong03,ROWS($1:3)),)&amp;".....ngày...."&amp;DAY(OFFSET('141-TN'!O$1,SMALL(Dong03,ROWS($1:3)),))&amp;"/"&amp;MONTH(OFFSET('141-TN'!O$1,SMALL(Dong03,ROWS($1:3)),))&amp;"/"&amp;YEAR(OFFSET('141-TN'!O$1,SMALL(Dong03,ROWS($1:3)),)))</f>
        <v/>
      </c>
      <c r="B18" s="71" t="str">
        <f ca="1">IF(ROWS($1:3)&gt;COUNT(Dong03),"",OFFSET('141-TN'!R$1,SMALL(Dong03,ROWS($1:3)),))</f>
        <v/>
      </c>
      <c r="C18" s="113"/>
      <c r="D18" s="113"/>
      <c r="E18" s="72"/>
      <c r="F18" s="111"/>
      <c r="G18" s="112"/>
      <c r="H18" s="112"/>
      <c r="I18" s="112"/>
      <c r="J18" s="112"/>
      <c r="K18" s="112"/>
    </row>
    <row r="19" spans="1:11" s="73" customFormat="1" ht="20.25" customHeight="1">
      <c r="A19" s="70" t="str">
        <f ca="1">IF(ROWS($1:10)&gt;COUNT(Dong03),"","- Phiếu chi số: ........"&amp;OFFSET('141-TN'!N$1,SMALL(Dong03,ROWS($1:10)),)&amp;".....ngày...."&amp;DAY(OFFSET('141-TN'!O$1,SMALL(Dong03,ROWS($1:10)),))&amp;"/"&amp;MONTH(OFFSET('141-TN'!O$1,SMALL(Dong03,ROWS($1:10)),))&amp;"/"&amp;YEAR(OFFSET('141-TN'!O$1,SMALL(Dong03,ROWS($1:10)),)))</f>
        <v/>
      </c>
      <c r="B19" s="71" t="str">
        <f ca="1">IF(ROWS($1:10)&gt;COUNT(Dong03),"",OFFSET('141-TN'!R$1,SMALL(Dong03,ROWS($1:10)),))</f>
        <v/>
      </c>
      <c r="C19" s="109"/>
      <c r="D19" s="129"/>
      <c r="E19" s="72"/>
      <c r="F19" s="111"/>
      <c r="G19" s="112"/>
      <c r="H19" s="112"/>
      <c r="I19" s="112"/>
      <c r="J19" s="112"/>
      <c r="K19" s="112"/>
    </row>
    <row r="20" spans="1:11" s="73" customFormat="1" ht="20.25" hidden="1" customHeight="1">
      <c r="A20" s="70" t="str">
        <f ca="1">IF(ROWS($1:11)&gt;COUNT(Dong03),"","- Phiếu chi số: ........"&amp;OFFSET('141-TN'!N$1,SMALL(Dong03,ROWS($1:11)),)&amp;".....ngày...."&amp;DAY(OFFSET('141-TN'!O$1,SMALL(Dong03,ROWS($1:11)),))&amp;"/"&amp;MONTH(OFFSET('141-TN'!O$1,SMALL(Dong03,ROWS($1:11)),))&amp;"/"&amp;YEAR(OFFSET('141-TN'!O$1,SMALL(Dong03,ROWS($1:11)),)))</f>
        <v/>
      </c>
      <c r="B20" s="71" t="str">
        <f ca="1">IF(ROWS($1:11)&gt;COUNT(Dong03),"",OFFSET('141-TN'!R$1,SMALL(Dong03,ROWS($1:11)),))</f>
        <v/>
      </c>
      <c r="C20" s="109"/>
      <c r="D20" s="129"/>
      <c r="E20" s="72"/>
      <c r="F20" s="111"/>
      <c r="G20" s="112"/>
      <c r="H20" s="112"/>
      <c r="I20" s="112"/>
      <c r="J20" s="112"/>
      <c r="K20" s="112"/>
    </row>
    <row r="21" spans="1:11" s="73" customFormat="1" ht="20.25" hidden="1" customHeight="1">
      <c r="A21" s="70" t="str">
        <f ca="1">IF(ROWS($1:12)&gt;COUNT(Dong03),"","- Phiếu chi số: ........"&amp;OFFSET('141-TN'!N$1,SMALL(Dong03,ROWS($1:12)),)&amp;".....ngày...."&amp;DAY(OFFSET('141-TN'!O$1,SMALL(Dong03,ROWS($1:12)),))&amp;"/"&amp;MONTH(OFFSET('141-TN'!O$1,SMALL(Dong03,ROWS($1:12)),))&amp;"/"&amp;YEAR(OFFSET('141-TN'!O$1,SMALL(Dong03,ROWS($1:12)),)))</f>
        <v/>
      </c>
      <c r="B21" s="71" t="str">
        <f ca="1">IF(ROWS($1:12)&gt;COUNT(Dong03),"",OFFSET('141-TN'!R$1,SMALL(Dong03,ROWS($1:12)),))</f>
        <v/>
      </c>
      <c r="C21" s="109"/>
      <c r="D21" s="129"/>
      <c r="E21" s="72"/>
      <c r="F21" s="111"/>
      <c r="G21" s="112"/>
      <c r="H21" s="112"/>
      <c r="I21" s="112"/>
      <c r="J21" s="112"/>
      <c r="K21" s="112"/>
    </row>
    <row r="22" spans="1:11" s="64" customFormat="1" ht="20.25" customHeight="1">
      <c r="A22" s="66" t="s">
        <v>64</v>
      </c>
      <c r="B22" s="67">
        <f ca="1">SUM(B23:B37)</f>
        <v>3085917300</v>
      </c>
      <c r="C22" s="72"/>
      <c r="D22" s="113"/>
      <c r="E22" s="74"/>
      <c r="F22" s="74"/>
      <c r="G22" s="74"/>
      <c r="H22" s="74"/>
      <c r="I22" s="74"/>
      <c r="J22" s="74"/>
      <c r="K22" s="74"/>
    </row>
    <row r="23" spans="1:11" s="73" customFormat="1" ht="20.25" customHeight="1">
      <c r="A23" s="75" t="str">
        <f ca="1">IF(ROWS($1:1)&gt;COUNT(Dong04),"","- "&amp;OFFSET('141-TN'!P$1,SMALL(Dong04,ROWS($1:1)),)&amp;IF(OFFSET('141-TN'!T$1,SMALL(Dong04,ROWS($1:1)),)="",""," - PNK số: " &amp;OFFSET('141-TN'!T$1,SMALL(Dong04,ROWS($1:1)),)&amp; " Tháng "&amp;MONTH(OFFSET('141-TN'!O$1,SMALL(Dong04,ROWS($1:1)),))&amp;"/"&amp;YEAR(OFFSET('141-TN'!O$1,SMALL(Dong04,ROWS($1:1)),))))</f>
        <v>- Nguyễn Văn Tư - PNK số: N19 &amp; N38 Tháng 12/2017</v>
      </c>
      <c r="B23" s="76">
        <f ca="1">IF(ROWS($1:1)&gt;COUNT(Dong04),"",OFFSET('141-TN'!S$1,SMALL(Dong04,ROWS($1:1)),))</f>
        <v>647323300</v>
      </c>
      <c r="C23" s="109"/>
      <c r="D23" s="52"/>
      <c r="E23" s="49"/>
      <c r="F23" s="95"/>
      <c r="G23" s="112"/>
      <c r="H23" s="112"/>
      <c r="I23" s="112"/>
      <c r="J23" s="112"/>
      <c r="K23" s="112"/>
    </row>
    <row r="24" spans="1:11" s="73" customFormat="1" ht="20.25" customHeight="1">
      <c r="A24" s="75" t="str">
        <f ca="1">IF(ROWS($1:2)&gt;COUNT(Dong04),"","- "&amp;OFFSET('141-TN'!P$1,SMALL(Dong04,ROWS($1:2)),)&amp;IF(OFFSET('141-TN'!T$1,SMALL(Dong04,ROWS($1:2)),)="",""," - PNK số: " &amp;OFFSET('141-TN'!T$1,SMALL(Dong04,ROWS($1:2)),)&amp; " Tháng "&amp;MONTH(OFFSET('141-TN'!O$1,SMALL(Dong04,ROWS($1:2)),))&amp;"/"&amp;YEAR(OFFSET('141-TN'!O$1,SMALL(Dong04,ROWS($1:2)),))))</f>
        <v>- Nguyễn Văn Đức - PNK số: N20 &amp; N39 Tháng 12/2017</v>
      </c>
      <c r="B24" s="76">
        <f ca="1">IF(ROWS($1:2)&gt;COUNT(Dong04),"",OFFSET('141-TN'!S$1,SMALL(Dong04,ROWS($1:2)),))</f>
        <v>487880000</v>
      </c>
      <c r="C24" s="83"/>
      <c r="D24" s="52"/>
      <c r="E24" s="49"/>
      <c r="F24" s="95"/>
      <c r="G24" s="112"/>
      <c r="H24" s="112"/>
      <c r="I24" s="112"/>
      <c r="J24" s="112"/>
      <c r="K24" s="112"/>
    </row>
    <row r="25" spans="1:11" s="73" customFormat="1" ht="20.25" customHeight="1">
      <c r="A25" s="75" t="str">
        <f ca="1">IF(ROWS($1:3)&gt;COUNT(Dong04),"","- "&amp;OFFSET('141-TN'!P$1,SMALL(Dong04,ROWS($1:3)),)&amp;IF(OFFSET('141-TN'!T$1,SMALL(Dong04,ROWS($1:3)),)="",""," - PNK số: " &amp;OFFSET('141-TN'!T$1,SMALL(Dong04,ROWS($1:3)),)&amp; " Tháng "&amp;MONTH(OFFSET('141-TN'!O$1,SMALL(Dong04,ROWS($1:3)),))&amp;"/"&amp;YEAR(OFFSET('141-TN'!O$1,SMALL(Dong04,ROWS($1:3)),))))</f>
        <v>- Lê Thị Diệu - PNK số: N16 &amp; N26 Tháng 12/2017</v>
      </c>
      <c r="B25" s="76">
        <f ca="1">IF(ROWS($1:3)&gt;COUNT(Dong04),"",OFFSET('141-TN'!S$1,SMALL(Dong04,ROWS($1:3)),))</f>
        <v>561290000</v>
      </c>
      <c r="C25" s="83"/>
      <c r="D25" s="52"/>
      <c r="E25" s="49"/>
      <c r="F25" s="95"/>
      <c r="G25" s="112"/>
      <c r="H25" s="112"/>
      <c r="I25" s="112"/>
      <c r="J25" s="112"/>
      <c r="K25" s="112"/>
    </row>
    <row r="26" spans="1:11" s="73" customFormat="1" ht="20.25" customHeight="1">
      <c r="A26" s="75" t="str">
        <f ca="1">IF(ROWS($1:4)&gt;COUNT(Dong04),"","- "&amp;OFFSET('141-TN'!P$1,SMALL(Dong04,ROWS($1:4)),)&amp;IF(OFFSET('141-TN'!T$1,SMALL(Dong04,ROWS($1:4)),)="",""," - PNK số: " &amp;OFFSET('141-TN'!T$1,SMALL(Dong04,ROWS($1:4)),)&amp; " Tháng "&amp;MONTH(OFFSET('141-TN'!O$1,SMALL(Dong04,ROWS($1:4)),))&amp;"/"&amp;YEAR(OFFSET('141-TN'!O$1,SMALL(Dong04,ROWS($1:4)),))))</f>
        <v>- Lê Thị Thiện Em - PNK số: N18 &amp; N31 Tháng 12/2017</v>
      </c>
      <c r="B26" s="76">
        <f ca="1">IF(ROWS($1:4)&gt;COUNT(Dong04),"",OFFSET('141-TN'!S$1,SMALL(Dong04,ROWS($1:4)),))</f>
        <v>570244000</v>
      </c>
      <c r="C26" s="83"/>
      <c r="D26" s="52"/>
      <c r="E26" s="49"/>
      <c r="F26" s="95"/>
      <c r="G26" s="112"/>
      <c r="H26" s="112"/>
      <c r="I26" s="112"/>
      <c r="J26" s="112"/>
      <c r="K26" s="112"/>
    </row>
    <row r="27" spans="1:11" s="73" customFormat="1" ht="20.25" customHeight="1">
      <c r="A27" s="75" t="str">
        <f ca="1">IF(ROWS($1:5)&gt;COUNT(Dong04),"","- "&amp;OFFSET('141-TN'!P$1,SMALL(Dong04,ROWS($1:5)),)&amp;IF(OFFSET('141-TN'!T$1,SMALL(Dong04,ROWS($1:5)),)="",""," - PNK số: " &amp;OFFSET('141-TN'!T$1,SMALL(Dong04,ROWS($1:5)),)&amp; " Tháng "&amp;MONTH(OFFSET('141-TN'!O$1,SMALL(Dong04,ROWS($1:5)),))&amp;"/"&amp;YEAR(OFFSET('141-TN'!O$1,SMALL(Dong04,ROWS($1:5)),))))</f>
        <v>- Trần Văn An - PNK số: N17 &amp; N25 &amp; N30 Tháng 12/2017</v>
      </c>
      <c r="B27" s="76">
        <f ca="1">IF(ROWS($1:5)&gt;COUNT(Dong04),"",OFFSET('141-TN'!S$1,SMALL(Dong04,ROWS($1:5)),))</f>
        <v>819180000</v>
      </c>
      <c r="C27" s="83"/>
      <c r="D27" s="52"/>
      <c r="E27" s="49"/>
      <c r="F27" s="95"/>
      <c r="G27" s="112"/>
      <c r="H27" s="112"/>
      <c r="I27" s="112"/>
      <c r="J27" s="112"/>
      <c r="K27" s="112"/>
    </row>
    <row r="28" spans="1:11" s="73" customFormat="1" ht="20.25" customHeight="1">
      <c r="A28" s="75" t="str">
        <f ca="1">IF(ROWS($1:6)&gt;COUNT(Dong04),"","- "&amp;OFFSET('141-TN'!P$1,SMALL(Dong04,ROWS($1:6)),)&amp;IF(OFFSET('141-TN'!T$1,SMALL(Dong04,ROWS($1:6)),)="",""," - PNK số: " &amp;OFFSET('141-TN'!T$1,SMALL(Dong04,ROWS($1:6)),)&amp; " Tháng "&amp;MONTH(OFFSET('141-TN'!O$1,SMALL(Dong04,ROWS($1:6)),))&amp;"/"&amp;YEAR(OFFSET('141-TN'!O$1,SMALL(Dong04,ROWS($1:6)),))))</f>
        <v/>
      </c>
      <c r="B28" s="76" t="str">
        <f ca="1">IF(ROWS($1:6)&gt;COUNT(Dong04),"",OFFSET('141-TN'!S$1,SMALL(Dong04,ROWS($1:6)),))</f>
        <v/>
      </c>
      <c r="C28" s="83"/>
      <c r="D28" s="52"/>
      <c r="E28" s="49"/>
      <c r="F28" s="95"/>
      <c r="G28" s="112"/>
      <c r="H28" s="112"/>
      <c r="I28" s="112"/>
      <c r="J28" s="112"/>
      <c r="K28" s="112"/>
    </row>
    <row r="29" spans="1:11" s="73" customFormat="1" ht="20.25" customHeight="1">
      <c r="A29" s="75" t="str">
        <f ca="1">IF(ROWS($1:7)&gt;COUNT(Dong04),"","- "&amp;OFFSET('141-TN'!P$1,SMALL(Dong04,ROWS($1:7)),)&amp;IF(OFFSET('141-TN'!T$1,SMALL(Dong04,ROWS($1:7)),)="",""," - PNK số: " &amp;OFFSET('141-TN'!T$1,SMALL(Dong04,ROWS($1:7)),)&amp; " Tháng "&amp;MONTH(OFFSET('141-TN'!O$1,SMALL(Dong04,ROWS($1:7)),))&amp;"/"&amp;YEAR(OFFSET('141-TN'!O$1,SMALL(Dong04,ROWS($1:7)),))))</f>
        <v/>
      </c>
      <c r="B29" s="76" t="str">
        <f ca="1">IF(ROWS($1:7)&gt;COUNT(Dong04),"",OFFSET('141-TN'!S$1,SMALL(Dong04,ROWS($1:7)),))</f>
        <v/>
      </c>
      <c r="C29" s="83"/>
      <c r="D29" s="52"/>
      <c r="E29" s="49"/>
      <c r="F29" s="95"/>
      <c r="G29" s="112"/>
      <c r="H29" s="112"/>
      <c r="I29" s="112"/>
      <c r="J29" s="112"/>
      <c r="K29" s="112"/>
    </row>
    <row r="30" spans="1:11" s="73" customFormat="1" ht="20.25" customHeight="1">
      <c r="A30" s="75" t="str">
        <f ca="1">IF(ROWS($1:8)&gt;COUNT(Dong04),"","- "&amp;OFFSET('141-TN'!P$1,SMALL(Dong04,ROWS($1:8)),)&amp;IF(OFFSET('141-TN'!T$1,SMALL(Dong04,ROWS($1:8)),)="",""," - PNK số: " &amp;OFFSET('141-TN'!T$1,SMALL(Dong04,ROWS($1:8)),)&amp; " Tháng "&amp;MONTH(OFFSET('141-TN'!O$1,SMALL(Dong04,ROWS($1:8)),))&amp;"/"&amp;YEAR(OFFSET('141-TN'!O$1,SMALL(Dong04,ROWS($1:8)),))))</f>
        <v/>
      </c>
      <c r="B30" s="76" t="str">
        <f ca="1">IF(ROWS($1:11)&gt;COUNT(Dong04),"",OFFSET('141-TN'!S$1,SMALL(Dong04,ROWS($1:11)),))</f>
        <v/>
      </c>
      <c r="C30" s="83"/>
      <c r="D30" s="52"/>
      <c r="E30" s="49"/>
      <c r="F30" s="95"/>
      <c r="G30" s="112"/>
      <c r="H30" s="112"/>
      <c r="I30" s="112"/>
      <c r="J30" s="112"/>
      <c r="K30" s="112"/>
    </row>
    <row r="31" spans="1:11" s="73" customFormat="1" ht="20.25" hidden="1" customHeight="1">
      <c r="A31" s="75" t="str">
        <f ca="1">IF(ROWS($1:9)&gt;COUNT(Dong04),"","- "&amp;OFFSET('141-TN'!P$1,SMALL(Dong04,ROWS($1:9)),)&amp;IF(OFFSET('141-TN'!T$1,SMALL(Dong04,ROWS($1:9)),)="",""," - PNK số: " &amp;OFFSET('141-TN'!T$1,SMALL(Dong04,ROWS($1:9)),)&amp; " Tháng "&amp;MONTH(OFFSET('141-TN'!O$1,SMALL(Dong04,ROWS($1:9)),))&amp;"/"&amp;YEAR(OFFSET('141-TN'!O$1,SMALL(Dong04,ROWS($1:9)),))))</f>
        <v/>
      </c>
      <c r="B31" s="76" t="str">
        <f ca="1">IF(ROWS($1:12)&gt;COUNT(Dong04),"",OFFSET('141-TN'!S$1,SMALL(Dong04,ROWS($1:12)),))</f>
        <v/>
      </c>
      <c r="C31" s="83"/>
      <c r="D31" s="52"/>
      <c r="E31" s="49"/>
      <c r="F31" s="95"/>
      <c r="G31" s="112"/>
      <c r="H31" s="112"/>
      <c r="I31" s="112"/>
      <c r="J31" s="112"/>
      <c r="K31" s="112"/>
    </row>
    <row r="32" spans="1:11" s="73" customFormat="1" ht="20.25" hidden="1" customHeight="1">
      <c r="A32" s="75" t="str">
        <f ca="1">IF(ROWS($1:10)&gt;COUNT(Dong04),"","- "&amp;OFFSET('141-TN'!P$1,SMALL(Dong04,ROWS($1:10)),)&amp;IF(OFFSET('141-TN'!T$1,SMALL(Dong04,ROWS($1:10)),)="",""," - PNK số: " &amp;OFFSET('141-TN'!T$1,SMALL(Dong04,ROWS($1:10)),)&amp; " Tháng "&amp;MONTH(OFFSET('141-TN'!O$1,SMALL(Dong04,ROWS($1:10)),))&amp;"/"&amp;YEAR(OFFSET('141-TN'!O$1,SMALL(Dong04,ROWS($1:10)),))))</f>
        <v/>
      </c>
      <c r="B32" s="76" t="str">
        <f ca="1">IF(ROWS($1:13)&gt;COUNT(Dong04),"",OFFSET('141-TN'!S$1,SMALL(Dong04,ROWS($1:13)),))</f>
        <v/>
      </c>
      <c r="C32" s="83"/>
      <c r="D32" s="52"/>
      <c r="E32" s="49"/>
      <c r="F32" s="95"/>
      <c r="G32" s="112"/>
      <c r="H32" s="112"/>
      <c r="I32" s="112"/>
      <c r="J32" s="112"/>
      <c r="K32" s="112"/>
    </row>
    <row r="33" spans="1:11" s="73" customFormat="1" ht="20.25" hidden="1" customHeight="1">
      <c r="A33" s="75" t="str">
        <f ca="1">IF(ROWS($1:11)&gt;COUNT(Dong04),"","- "&amp;OFFSET('141-TN'!P$1,SMALL(Dong04,ROWS($1:11)),)&amp;IF(OFFSET('141-TN'!T$1,SMALL(Dong04,ROWS($1:11)),)="",""," - PNK số: " &amp;OFFSET('141-TN'!T$1,SMALL(Dong04,ROWS($1:11)),)&amp; " Tháng "&amp;MONTH(OFFSET('141-TN'!O$1,SMALL(Dong04,ROWS($1:11)),))&amp;"/"&amp;YEAR(OFFSET('141-TN'!O$1,SMALL(Dong04,ROWS($1:11)),))))</f>
        <v/>
      </c>
      <c r="B33" s="76" t="str">
        <f ca="1">IF(ROWS($1:14)&gt;COUNT(Dong04),"",OFFSET('141-TN'!S$1,SMALL(Dong04,ROWS($1:14)),))</f>
        <v/>
      </c>
      <c r="C33" s="83"/>
      <c r="D33" s="52"/>
      <c r="E33" s="49"/>
      <c r="F33" s="95"/>
      <c r="G33" s="112"/>
      <c r="H33" s="112"/>
      <c r="I33" s="112"/>
      <c r="J33" s="112"/>
      <c r="K33" s="112"/>
    </row>
    <row r="34" spans="1:11" s="73" customFormat="1" ht="20.25" hidden="1" customHeight="1">
      <c r="A34" s="75" t="str">
        <f ca="1">IF(ROWS($1:12)&gt;COUNT(Dong04),"","- "&amp;OFFSET('141-TN'!P$1,SMALL(Dong04,ROWS($1:12)),)&amp;IF(OFFSET('141-TN'!T$1,SMALL(Dong04,ROWS($1:12)),)="",""," - PNK số: " &amp;OFFSET('141-TN'!T$1,SMALL(Dong04,ROWS($1:12)),)&amp; " Tháng "&amp;MONTH(OFFSET('141-TN'!O$1,SMALL(Dong04,ROWS($1:12)),))&amp;"/"&amp;YEAR(OFFSET('141-TN'!O$1,SMALL(Dong04,ROWS($1:12)),))))</f>
        <v/>
      </c>
      <c r="B34" s="76" t="str">
        <f ca="1">IF(ROWS($1:15)&gt;COUNT(Dong04),"",OFFSET('141-TN'!S$1,SMALL(Dong04,ROWS($1:15)),))</f>
        <v/>
      </c>
      <c r="C34" s="83"/>
      <c r="D34" s="52"/>
      <c r="E34" s="49"/>
      <c r="F34" s="95"/>
      <c r="G34" s="112"/>
      <c r="H34" s="112"/>
      <c r="I34" s="112"/>
      <c r="J34" s="112"/>
      <c r="K34" s="112"/>
    </row>
    <row r="35" spans="1:11" s="73" customFormat="1" ht="20.25" hidden="1" customHeight="1">
      <c r="A35" s="75" t="str">
        <f ca="1">IF(ROWS($1:13)&gt;COUNT(Dong04),"","- "&amp;OFFSET('141-TN'!P$1,SMALL(Dong04,ROWS($1:13)),)&amp;IF(OFFSET('141-TN'!T$1,SMALL(Dong04,ROWS($1:13)),)="",""," - PNK số: " &amp;OFFSET('141-TN'!T$1,SMALL(Dong04,ROWS($1:13)),)&amp; " Tháng "&amp;MONTH(OFFSET('141-TN'!O$1,SMALL(Dong04,ROWS($1:13)),))&amp;"/"&amp;YEAR(OFFSET('141-TN'!O$1,SMALL(Dong04,ROWS($1:13)),))))</f>
        <v/>
      </c>
      <c r="B35" s="76" t="str">
        <f ca="1">IF(ROWS($1:16)&gt;COUNT(Dong04),"",OFFSET('141-TN'!S$1,SMALL(Dong04,ROWS($1:16)),))</f>
        <v/>
      </c>
      <c r="C35" s="83"/>
      <c r="D35" s="52"/>
      <c r="E35" s="49"/>
      <c r="F35" s="95"/>
      <c r="G35" s="112"/>
      <c r="H35" s="112"/>
      <c r="I35" s="112"/>
      <c r="J35" s="112"/>
      <c r="K35" s="112"/>
    </row>
    <row r="36" spans="1:11" s="73" customFormat="1" ht="20.25" hidden="1" customHeight="1">
      <c r="A36" s="75" t="str">
        <f ca="1">IF(ROWS($1:14)&gt;COUNT(Dong04),"","- "&amp;OFFSET('141-TN'!P$1,SMALL(Dong04,ROWS($1:14)),)&amp;IF(OFFSET('141-TN'!T$1,SMALL(Dong04,ROWS($1:14)),)="",""," - PNK số: " &amp;OFFSET('141-TN'!T$1,SMALL(Dong04,ROWS($1:14)),)&amp; " Tháng "&amp;MONTH(OFFSET('141-TN'!O$1,SMALL(Dong04,ROWS($1:14)),))&amp;"/"&amp;YEAR(OFFSET('141-TN'!O$1,SMALL(Dong04,ROWS($1:14)),))))</f>
        <v/>
      </c>
      <c r="B36" s="76" t="str">
        <f ca="1">IF(ROWS($1:17)&gt;COUNT(Dong04),"",OFFSET('141-TN'!S$1,SMALL(Dong04,ROWS($1:17)),))</f>
        <v/>
      </c>
      <c r="C36" s="83"/>
      <c r="D36" s="52"/>
      <c r="E36" s="49"/>
      <c r="F36" s="95"/>
      <c r="G36" s="112"/>
      <c r="H36" s="112"/>
      <c r="I36" s="112"/>
      <c r="J36" s="112"/>
      <c r="K36" s="112"/>
    </row>
    <row r="37" spans="1:11" s="73" customFormat="1" ht="20.25" hidden="1" customHeight="1">
      <c r="A37" s="75" t="str">
        <f ca="1">IF(ROWS($1:15)&gt;COUNT(Dong04),"","- "&amp;OFFSET('141-TN'!P$1,SMALL(Dong04,ROWS($1:15)),)&amp;IF(OFFSET('141-TN'!T$1,SMALL(Dong04,ROWS($1:15)),)="",""," - PNK số: " &amp;OFFSET('141-TN'!T$1,SMALL(Dong04,ROWS($1:15)),)&amp; " Tháng "&amp;MONTH(OFFSET('141-TN'!O$1,SMALL(Dong04,ROWS($1:15)),))&amp;"/"&amp;YEAR(OFFSET('141-TN'!O$1,SMALL(Dong04,ROWS($1:15)),))))</f>
        <v/>
      </c>
      <c r="B37" s="76" t="str">
        <f ca="1">IF(ROWS($1:18)&gt;COUNT(Dong04),"",OFFSET('141-TN'!S$1,SMALL(Dong04,ROWS($1:18)),))</f>
        <v/>
      </c>
      <c r="C37" s="83"/>
      <c r="D37" s="52"/>
      <c r="E37" s="49"/>
      <c r="F37" s="95"/>
      <c r="G37" s="112"/>
      <c r="H37" s="112"/>
      <c r="I37" s="112"/>
      <c r="J37" s="112"/>
      <c r="K37" s="112"/>
    </row>
    <row r="38" spans="1:11" s="64" customFormat="1" ht="20.25" customHeight="1">
      <c r="A38" s="66" t="s">
        <v>65</v>
      </c>
      <c r="B38" s="67">
        <f ca="1">B13-B22</f>
        <v>14082700</v>
      </c>
      <c r="C38" s="118"/>
      <c r="D38" s="120"/>
      <c r="E38" s="108"/>
      <c r="F38" s="74"/>
      <c r="G38" s="74"/>
      <c r="H38" s="74"/>
      <c r="I38" s="74"/>
      <c r="J38" s="74"/>
      <c r="K38" s="74"/>
    </row>
    <row r="39" spans="1:11" ht="20.25" customHeight="1">
      <c r="A39" s="68" t="s">
        <v>66</v>
      </c>
      <c r="B39" s="69">
        <f ca="1">B38</f>
        <v>14082700</v>
      </c>
      <c r="C39" s="118"/>
      <c r="D39" s="120"/>
    </row>
    <row r="40" spans="1:11" ht="20.25" customHeight="1">
      <c r="A40" s="68" t="s">
        <v>67</v>
      </c>
      <c r="B40" s="69"/>
      <c r="C40" s="118"/>
      <c r="D40" s="120"/>
    </row>
    <row r="41" spans="1:11" ht="14.25" customHeight="1">
      <c r="A41" s="82"/>
      <c r="C41" s="118"/>
      <c r="D41" s="120"/>
    </row>
    <row r="42" spans="1:11" ht="27" customHeight="1">
      <c r="A42" s="77" t="s">
        <v>68</v>
      </c>
      <c r="B42" s="77" t="s">
        <v>69</v>
      </c>
      <c r="C42" s="115"/>
      <c r="D42" s="120"/>
      <c r="H42" s="59"/>
      <c r="I42" s="59"/>
      <c r="J42" s="59"/>
      <c r="K42" s="59"/>
    </row>
    <row r="43" spans="1:11" ht="19.5" customHeight="1">
      <c r="A43" s="60" t="s">
        <v>132</v>
      </c>
      <c r="B43" s="78" t="s">
        <v>27</v>
      </c>
      <c r="C43" s="115"/>
      <c r="D43" s="115"/>
      <c r="H43" s="59"/>
      <c r="I43" s="59"/>
      <c r="J43" s="59"/>
      <c r="K43" s="59"/>
    </row>
    <row r="44" spans="1:11">
      <c r="A44" s="79"/>
      <c r="B44" s="79"/>
      <c r="C44" s="115"/>
      <c r="D44" s="115"/>
      <c r="H44" s="59"/>
      <c r="I44" s="59"/>
      <c r="J44" s="59"/>
      <c r="K44" s="59"/>
    </row>
    <row r="45" spans="1:11">
      <c r="A45" s="80"/>
      <c r="B45" s="80"/>
      <c r="C45" s="115"/>
      <c r="D45" s="115"/>
      <c r="H45" s="59"/>
      <c r="I45" s="59"/>
      <c r="J45" s="59"/>
      <c r="K45" s="59"/>
    </row>
    <row r="46" spans="1:11">
      <c r="A46" s="81"/>
      <c r="B46" s="81"/>
      <c r="C46" s="115"/>
      <c r="D46" s="115"/>
      <c r="H46" s="59"/>
      <c r="I46" s="59"/>
      <c r="J46" s="59"/>
      <c r="K46" s="59"/>
    </row>
    <row r="47" spans="1:11">
      <c r="C47" s="115"/>
      <c r="D47" s="115"/>
      <c r="H47" s="59"/>
      <c r="I47" s="59"/>
      <c r="J47" s="59"/>
      <c r="K47" s="59"/>
    </row>
    <row r="48" spans="1:11">
      <c r="C48" s="115"/>
      <c r="D48" s="115"/>
      <c r="H48" s="59"/>
      <c r="I48" s="59"/>
      <c r="J48" s="59"/>
      <c r="K48" s="59"/>
    </row>
    <row r="49" spans="1:7" s="79" customFormat="1" ht="15">
      <c r="A49" s="147" t="s">
        <v>134</v>
      </c>
      <c r="B49" s="152" t="s">
        <v>208</v>
      </c>
      <c r="C49" s="148"/>
      <c r="D49" s="148"/>
      <c r="E49" s="149"/>
      <c r="F49" s="149"/>
      <c r="G49" s="149"/>
    </row>
  </sheetData>
  <mergeCells count="3">
    <mergeCell ref="A3:B3"/>
    <mergeCell ref="A4:B4"/>
    <mergeCell ref="A5:A7"/>
  </mergeCells>
  <phoneticPr fontId="36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9" right="0.3" top="0.3" bottom="0.3" header="0.5" footer="0.1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141-BH</vt:lpstr>
      <vt:lpstr>141-TN</vt:lpstr>
      <vt:lpstr>141-TT-BH</vt:lpstr>
      <vt:lpstr>141-TT-TN</vt:lpstr>
      <vt:lpstr>'141-BH'!Print_Area</vt:lpstr>
      <vt:lpstr>'141-TN'!Print_Area</vt:lpstr>
      <vt:lpstr>'141-TT-BH'!Print_Area</vt:lpstr>
      <vt:lpstr>'141-TT-TN'!Print_Area</vt:lpstr>
      <vt:lpstr>'141-BH'!Print_Titles</vt:lpstr>
      <vt:lpstr>'141-TN'!Print_Titles</vt:lpstr>
      <vt:lpstr>'141-TT-BH'!Print_Titles</vt:lpstr>
      <vt:lpstr>'141-TT-TN'!Print_Titles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2018-04-19T02:57:41Z</cp:lastPrinted>
  <dcterms:created xsi:type="dcterms:W3CDTF">1996-10-14T23:33:28Z</dcterms:created>
  <dcterms:modified xsi:type="dcterms:W3CDTF">2018-04-20T03:24:11Z</dcterms:modified>
</cp:coreProperties>
</file>