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85" windowWidth="14880" windowHeight="8775" tabRatio="734" activeTab="2"/>
  </bookViews>
  <sheets>
    <sheet name="MAI MÈ 2017" sheetId="11" r:id="rId1"/>
    <sheet name="05-2017" sheetId="13" r:id="rId2"/>
    <sheet name="05-2017 (2)" sheetId="14" r:id="rId3"/>
  </sheets>
  <definedNames>
    <definedName name="_xlnm.Print_Area" localSheetId="1">'05-2017'!$A$1:$G$94</definedName>
    <definedName name="_xlnm.Print_Area" localSheetId="2">'05-2017 (2)'!$A$1:$G$100</definedName>
  </definedNames>
  <calcPr calcId="144525"/>
</workbook>
</file>

<file path=xl/calcChain.xml><?xml version="1.0" encoding="utf-8"?>
<calcChain xmlns="http://schemas.openxmlformats.org/spreadsheetml/2006/main">
  <c r="E43" i="14" l="1"/>
  <c r="E42" i="14"/>
  <c r="E45" i="14" s="1"/>
  <c r="G24" i="14" s="1"/>
  <c r="E90" i="14" l="1"/>
  <c r="D16" i="14" l="1"/>
  <c r="D15" i="14"/>
  <c r="G15" i="14" s="1"/>
  <c r="D13" i="14"/>
  <c r="G13" i="14" s="1"/>
  <c r="D11" i="14"/>
  <c r="E100" i="14"/>
  <c r="G27" i="14" s="1"/>
  <c r="G26" i="14"/>
  <c r="E74" i="14"/>
  <c r="E73" i="14"/>
  <c r="E72" i="14"/>
  <c r="E71" i="14"/>
  <c r="E70" i="14"/>
  <c r="E69" i="14"/>
  <c r="C68" i="14"/>
  <c r="E68" i="14" s="1"/>
  <c r="C67" i="14"/>
  <c r="E67" i="14" s="1"/>
  <c r="C66" i="14"/>
  <c r="E66" i="14" s="1"/>
  <c r="C65" i="14"/>
  <c r="E65" i="14" s="1"/>
  <c r="C64" i="14"/>
  <c r="E64" i="14" s="1"/>
  <c r="C63" i="14"/>
  <c r="E63" i="14" s="1"/>
  <c r="C62" i="14"/>
  <c r="E62" i="14" s="1"/>
  <c r="E61" i="14"/>
  <c r="E60" i="14"/>
  <c r="E59" i="14"/>
  <c r="E58" i="14"/>
  <c r="E57" i="14"/>
  <c r="C56" i="14"/>
  <c r="E56" i="14" s="1"/>
  <c r="E55" i="14"/>
  <c r="E54" i="14"/>
  <c r="E53" i="14"/>
  <c r="E52" i="14"/>
  <c r="E51" i="14"/>
  <c r="C50" i="14"/>
  <c r="E50" i="14" s="1"/>
  <c r="G36" i="14"/>
  <c r="E36" i="14"/>
  <c r="D36" i="14"/>
  <c r="C36" i="14"/>
  <c r="E29" i="14"/>
  <c r="D29" i="14"/>
  <c r="C29" i="14"/>
  <c r="G19" i="14"/>
  <c r="G18" i="14"/>
  <c r="D17" i="14"/>
  <c r="G17" i="14" s="1"/>
  <c r="G16" i="14"/>
  <c r="D14" i="14"/>
  <c r="G14" i="14" s="1"/>
  <c r="D12" i="14"/>
  <c r="C12" i="14" s="1"/>
  <c r="E21" i="14"/>
  <c r="E9" i="14"/>
  <c r="C9" i="14"/>
  <c r="D7" i="14"/>
  <c r="G7" i="14" s="1"/>
  <c r="D6" i="14"/>
  <c r="G6" i="14" s="1"/>
  <c r="D5" i="14"/>
  <c r="G5" i="14" s="1"/>
  <c r="D21" i="14" l="1"/>
  <c r="G9" i="14"/>
  <c r="G21" i="14"/>
  <c r="D9" i="14"/>
  <c r="C11" i="14"/>
  <c r="C21" i="14" s="1"/>
  <c r="E55" i="13"/>
  <c r="C53" i="13"/>
  <c r="C58" i="13"/>
  <c r="E58" i="13" s="1"/>
  <c r="C59" i="13"/>
  <c r="E52" i="13"/>
  <c r="E53" i="13"/>
  <c r="E54" i="13"/>
  <c r="E56" i="13"/>
  <c r="E57" i="13"/>
  <c r="C61" i="13"/>
  <c r="C63" i="13"/>
  <c r="C65" i="13"/>
  <c r="C64" i="13"/>
  <c r="C62" i="13"/>
  <c r="C47" i="13"/>
  <c r="C9" i="13"/>
  <c r="D6" i="13"/>
  <c r="D7" i="13"/>
  <c r="D5" i="13"/>
  <c r="D9" i="13" s="1"/>
  <c r="D20" i="13"/>
  <c r="G20" i="13" s="1"/>
  <c r="D19" i="13"/>
  <c r="G19" i="13" s="1"/>
  <c r="D18" i="13"/>
  <c r="G18" i="13" s="1"/>
  <c r="D17" i="13"/>
  <c r="G17" i="13" s="1"/>
  <c r="D16" i="13"/>
  <c r="G16" i="13" s="1"/>
  <c r="G21" i="13"/>
  <c r="G22" i="13"/>
  <c r="G9" i="13"/>
  <c r="G38" i="13"/>
  <c r="E14" i="13"/>
  <c r="E13" i="13"/>
  <c r="C13" i="13" s="1"/>
  <c r="E12" i="13"/>
  <c r="E11" i="13"/>
  <c r="D15" i="13"/>
  <c r="C15" i="13" s="1"/>
  <c r="D14" i="13"/>
  <c r="C14" i="13" s="1"/>
  <c r="D12" i="13"/>
  <c r="C12" i="13" s="1"/>
  <c r="D11" i="13"/>
  <c r="C11" i="13" s="1"/>
  <c r="G23" i="14" l="1"/>
  <c r="C76" i="14"/>
  <c r="E76" i="14" s="1"/>
  <c r="C77" i="14"/>
  <c r="E77" i="14" s="1"/>
  <c r="C75" i="14"/>
  <c r="E75" i="14" s="1"/>
  <c r="G24" i="13"/>
  <c r="G26" i="13" s="1"/>
  <c r="C24" i="13"/>
  <c r="E24" i="13"/>
  <c r="D24" i="13"/>
  <c r="C60" i="13"/>
  <c r="E94" i="13"/>
  <c r="G29" i="13" s="1"/>
  <c r="E79" i="14" l="1"/>
  <c r="G25" i="14" s="1"/>
  <c r="G29" i="14" s="1"/>
  <c r="C73" i="13"/>
  <c r="C74" i="13"/>
  <c r="C72" i="13"/>
  <c r="E84" i="13" l="1"/>
  <c r="G28" i="13" s="1"/>
  <c r="E70" i="13"/>
  <c r="E69" i="13"/>
  <c r="E73" i="13" l="1"/>
  <c r="E71" i="13"/>
  <c r="E68" i="13"/>
  <c r="E67" i="13"/>
  <c r="E66" i="13"/>
  <c r="E65" i="13"/>
  <c r="E64" i="13"/>
  <c r="E63" i="13"/>
  <c r="E62" i="13"/>
  <c r="E61" i="13"/>
  <c r="E60" i="13"/>
  <c r="E59" i="13"/>
  <c r="E51" i="13"/>
  <c r="E50" i="13"/>
  <c r="E49" i="13"/>
  <c r="E48" i="13"/>
  <c r="E47" i="13"/>
  <c r="E38" i="13"/>
  <c r="D38" i="13"/>
  <c r="C38" i="13"/>
  <c r="E31" i="13"/>
  <c r="D31" i="13"/>
  <c r="C31" i="13"/>
  <c r="E74" i="13"/>
  <c r="E9" i="13" l="1"/>
  <c r="E72" i="13"/>
  <c r="E76" i="13" l="1"/>
  <c r="G27" i="13" s="1"/>
  <c r="G31" i="13" s="1"/>
  <c r="F26" i="11"/>
  <c r="E23" i="11"/>
  <c r="D23" i="11"/>
  <c r="C23" i="11"/>
  <c r="C14" i="11" l="1"/>
  <c r="C13" i="11"/>
  <c r="C11" i="11"/>
  <c r="E52" i="11" l="1"/>
  <c r="E14" i="11" l="1"/>
  <c r="F14" i="11" s="1"/>
  <c r="C12" i="11"/>
  <c r="E12" i="11" s="1"/>
  <c r="F12" i="11" s="1"/>
  <c r="C10" i="11"/>
  <c r="E10" i="11" s="1"/>
  <c r="F10" i="11" s="1"/>
  <c r="E13" i="11"/>
  <c r="F13" i="11" s="1"/>
  <c r="E11" i="11"/>
  <c r="F11" i="11" s="1"/>
  <c r="E60" i="11"/>
  <c r="E61" i="11"/>
  <c r="E62" i="11"/>
  <c r="E64" i="11"/>
  <c r="C17" i="11" l="1"/>
  <c r="E35" i="11"/>
  <c r="E34" i="11"/>
  <c r="E37" i="11"/>
  <c r="E38" i="11"/>
  <c r="E39" i="11"/>
  <c r="E40" i="11"/>
  <c r="E41" i="11"/>
  <c r="E42" i="11"/>
  <c r="E43" i="11"/>
  <c r="E44" i="11"/>
  <c r="E45" i="11"/>
  <c r="E46" i="11"/>
  <c r="E53" i="11"/>
  <c r="E54" i="11"/>
  <c r="E55" i="11"/>
  <c r="E56" i="11"/>
  <c r="E57" i="11"/>
  <c r="E58" i="11"/>
  <c r="C63" i="11" l="1"/>
  <c r="E63" i="11" s="1"/>
  <c r="C65" i="11"/>
  <c r="E65" i="11" s="1"/>
  <c r="E17" i="11"/>
  <c r="E5" i="11"/>
  <c r="E6" i="11"/>
  <c r="E33" i="11"/>
  <c r="E36" i="11"/>
  <c r="C29" i="11"/>
  <c r="D29" i="11"/>
  <c r="E29" i="11"/>
  <c r="C8" i="11"/>
  <c r="F8" i="11"/>
  <c r="E48" i="11" l="1"/>
  <c r="F19" i="11" s="1"/>
  <c r="F17" i="11"/>
  <c r="E8" i="11"/>
  <c r="F29" i="11"/>
  <c r="E59" i="11" l="1"/>
  <c r="E67" i="11" s="1"/>
  <c r="F20" i="11" s="1"/>
  <c r="F23" i="11" s="1"/>
</calcChain>
</file>

<file path=xl/sharedStrings.xml><?xml version="1.0" encoding="utf-8"?>
<sst xmlns="http://schemas.openxmlformats.org/spreadsheetml/2006/main" count="269" uniqueCount="100">
  <si>
    <t>Đường</t>
  </si>
  <si>
    <t>Mè</t>
  </si>
  <si>
    <t>Bột ngọt</t>
  </si>
  <si>
    <t>Gas</t>
  </si>
  <si>
    <t>STT</t>
  </si>
  <si>
    <t>SỐ LƯỢNG</t>
  </si>
  <si>
    <t>ĐƠN GIÁ</t>
  </si>
  <si>
    <t>THÀNH TIỀN</t>
  </si>
  <si>
    <t>NỘI DUNG</t>
  </si>
  <si>
    <t>TỔNG CỘNG CHI PHÍ</t>
  </si>
  <si>
    <t>Muối</t>
  </si>
  <si>
    <t>Mai lạt</t>
  </si>
  <si>
    <t>Băng keo</t>
  </si>
  <si>
    <t>Hút ẩm</t>
  </si>
  <si>
    <t>Dây thun</t>
  </si>
  <si>
    <t>Chi phí nhân công</t>
  </si>
  <si>
    <t>TỔNG</t>
  </si>
  <si>
    <t>THANH TOÁN :</t>
  </si>
  <si>
    <t>TỜ KHAI:</t>
  </si>
  <si>
    <t>THỰC TẾ:</t>
  </si>
  <si>
    <t>THÀNH TIỀN USD</t>
  </si>
  <si>
    <t>THÀNH TIỀN VND</t>
  </si>
  <si>
    <t>Bột gừng</t>
  </si>
  <si>
    <t>Ngũ vị hương</t>
  </si>
  <si>
    <t>Thùng thiếc</t>
  </si>
  <si>
    <t>Ghẹ mè</t>
  </si>
  <si>
    <t>Ghẹ lạt</t>
  </si>
  <si>
    <t>Ớt bột</t>
  </si>
  <si>
    <t>Điện, ( tẩm, sấy)</t>
  </si>
  <si>
    <t>Mai tẩm nướng</t>
  </si>
  <si>
    <t>Giấy decan dán nhãn</t>
  </si>
  <si>
    <t>Mai mè</t>
  </si>
  <si>
    <t>CHI PHÍ XUẤT HÀNG - CHÚ NGUYÊN ()</t>
  </si>
  <si>
    <t>12/12/16 : Tạm ứng Cô Dương</t>
  </si>
  <si>
    <t>Mai tẩm xẻ</t>
  </si>
  <si>
    <t>Chai ghép</t>
  </si>
  <si>
    <t>Thùng trắng</t>
  </si>
  <si>
    <t>Thùng vàng</t>
  </si>
  <si>
    <t>Bao PA lớn</t>
  </si>
  <si>
    <t>Bao PE</t>
  </si>
  <si>
    <t>Ổ khóa</t>
  </si>
  <si>
    <t>Gum</t>
  </si>
  <si>
    <t>Tôm lạt</t>
  </si>
  <si>
    <t>Chỉ tẩm</t>
  </si>
  <si>
    <t>Chai</t>
  </si>
  <si>
    <t>Mai mè ớt</t>
  </si>
  <si>
    <t>2 thùng mẫu</t>
  </si>
  <si>
    <t>CHI PHÍ NGUYÊN VẬT LIỆU PHỤ</t>
  </si>
  <si>
    <t>CHI PHÍ NGUYÊN LIỆU CHÍNH &amp; BAO BÌ</t>
  </si>
  <si>
    <t>Tiền nước, nước thải, mặt bằng</t>
  </si>
  <si>
    <t>CHI PHÍ:</t>
  </si>
  <si>
    <t>Chi phí nguyên vật liệu phụ</t>
  </si>
  <si>
    <t>Chi phí nguyên vật liệu chính &amp; bao bì</t>
  </si>
  <si>
    <t>Chi phí xuất hàng</t>
  </si>
  <si>
    <t>09/01/17 : Tiền mặt</t>
  </si>
  <si>
    <t>Trả cô Dương 15.000USD * 23.000</t>
  </si>
  <si>
    <t>Tiền xe chở hàng</t>
  </si>
  <si>
    <t>Tiền tàu &amp; phụ phí (600USD)</t>
  </si>
  <si>
    <t>Tiền bồi dưỡng Nafi</t>
  </si>
  <si>
    <t>Chi phí kiểm hàng</t>
  </si>
  <si>
    <t>02/03/17 : Tạm ứng Cô Dương</t>
  </si>
  <si>
    <t>20/03/17 : Tạm ứng Cô Dương</t>
  </si>
  <si>
    <t>Chi phí kiểm thành phần dinh dưỡng</t>
  </si>
  <si>
    <t>20/04/17 : 25.000usd</t>
  </si>
  <si>
    <t>Cá mai</t>
  </si>
  <si>
    <t>Nước khoán</t>
  </si>
  <si>
    <t>Chống mốc</t>
  </si>
  <si>
    <t>Bao tay tẩm cá (căp)</t>
  </si>
  <si>
    <t>Bao PA</t>
  </si>
  <si>
    <t>CHI PHÍ KHÁC</t>
  </si>
  <si>
    <t>Tiền xe giao hàng Cát Lái (11/03)</t>
  </si>
  <si>
    <t>Tạm ứng lương (C.Nguyên) (3/4)</t>
  </si>
  <si>
    <t>Gửi mẫu (19/4)</t>
  </si>
  <si>
    <t>Chi phí khác</t>
  </si>
  <si>
    <t>Cá chai</t>
  </si>
  <si>
    <t>Cá bò</t>
  </si>
  <si>
    <t>Mai ớt</t>
  </si>
  <si>
    <t>CHI PHÍ XUẤT HÀNG (Lô trước)</t>
  </si>
  <si>
    <t>Chi phí xuất hàng lô trước</t>
  </si>
  <si>
    <t>11/04/17 : Tạm ứng Cô Dương</t>
  </si>
  <si>
    <t>TỒN KHO</t>
  </si>
  <si>
    <t>Mai hành phi</t>
  </si>
  <si>
    <t>Mai hành lá</t>
  </si>
  <si>
    <t>Cá mối</t>
  </si>
  <si>
    <t>Xương cá bò</t>
  </si>
  <si>
    <t>Cá chỉ vàng</t>
  </si>
  <si>
    <t>Tôm tẩm</t>
  </si>
  <si>
    <t>SL TP</t>
  </si>
  <si>
    <t>SL XUẤT</t>
  </si>
  <si>
    <t xml:space="preserve">THÀNH TIỀN </t>
  </si>
  <si>
    <t>Mặt quỹ</t>
  </si>
  <si>
    <t>CHI PHÍ NGUYÊN LIỆU &amp; BAO BÌ</t>
  </si>
  <si>
    <t>Tiền cá khác (tỷ giá: 22.700)</t>
  </si>
  <si>
    <t>Hủ nhựa (Hàng trước tết)</t>
  </si>
  <si>
    <t xml:space="preserve">Cồn </t>
  </si>
  <si>
    <t>Mai</t>
  </si>
  <si>
    <t>CHI PHÍ XUẤT HÀNG</t>
  </si>
  <si>
    <t>Chi phí đóng hàng cá chai</t>
  </si>
  <si>
    <t>CHI PHÍ ĐÓNG HÀNG CÁ CHAI</t>
  </si>
  <si>
    <t>Tiền công vanh, đóng túi ép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</si>
</sst>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-* #,##0.00_-;\-* #,##0.00_-;_-* &quot;-&quot;??_-;_-@_-"/>
    <numFmt numFmtId="167" formatCode="_(* #,##0.000_);_(* \(#,##0.000\);_(* &quot;-&quot;??_);_(@_)"/>
    <numFmt numFmtId="168" formatCode="_(* #,##0.0_);_(* \(#,##0.0\);_(* &quot;-&quot;?_);_(@_)"/>
  </numFmts>
  <fonts count="8" x14ac:knownFonts="1">
    <font>
      <sz val="12"/>
      <name val="VNI-Times"/>
    </font>
    <font>
      <sz val="12"/>
      <name val="VNI-Times"/>
    </font>
    <font>
      <sz val="8"/>
      <name val="VNI-Times"/>
    </font>
    <font>
      <sz val="13"/>
      <name val="Times New Roman"/>
      <family val="1"/>
    </font>
    <font>
      <b/>
      <sz val="12"/>
      <name val="VNI-Times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164" fontId="3" fillId="0" borderId="5" xfId="1" applyNumberFormat="1" applyFont="1" applyBorder="1" applyAlignment="1">
      <alignment vertical="center"/>
    </xf>
    <xf numFmtId="165" fontId="3" fillId="0" borderId="5" xfId="1" applyNumberFormat="1" applyFont="1" applyBorder="1" applyAlignment="1">
      <alignment vertical="center"/>
    </xf>
    <xf numFmtId="165" fontId="3" fillId="0" borderId="3" xfId="0" applyNumberFormat="1" applyFont="1" applyBorder="1" applyAlignment="1">
      <alignment vertical="center"/>
    </xf>
    <xf numFmtId="168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5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7" fillId="0" borderId="0" xfId="1" applyNumberFormat="1" applyFont="1" applyBorder="1" applyAlignment="1">
      <alignment vertical="center"/>
    </xf>
    <xf numFmtId="43" fontId="5" fillId="0" borderId="0" xfId="0" applyNumberFormat="1" applyFont="1" applyAlignment="1">
      <alignment vertical="center"/>
    </xf>
    <xf numFmtId="1" fontId="3" fillId="0" borderId="3" xfId="2" applyNumberFormat="1" applyFont="1" applyBorder="1" applyAlignment="1">
      <alignment horizontal="left"/>
    </xf>
    <xf numFmtId="167" fontId="3" fillId="0" borderId="3" xfId="2" applyNumberFormat="1" applyFont="1" applyBorder="1" applyAlignment="1">
      <alignment horizontal="left"/>
    </xf>
    <xf numFmtId="0" fontId="3" fillId="0" borderId="5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165" fontId="6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vertical="center"/>
    </xf>
    <xf numFmtId="0" fontId="6" fillId="0" borderId="2" xfId="0" applyFont="1" applyBorder="1" applyAlignment="1">
      <alignment vertical="center"/>
    </xf>
    <xf numFmtId="164" fontId="5" fillId="0" borderId="2" xfId="1" applyNumberFormat="1" applyFont="1" applyBorder="1" applyAlignment="1">
      <alignment vertical="center"/>
    </xf>
    <xf numFmtId="43" fontId="5" fillId="0" borderId="2" xfId="1" applyFont="1" applyBorder="1" applyAlignment="1">
      <alignment vertical="center"/>
    </xf>
    <xf numFmtId="43" fontId="5" fillId="0" borderId="2" xfId="1" applyNumberFormat="1" applyFont="1" applyBorder="1" applyAlignment="1">
      <alignment vertical="center"/>
    </xf>
    <xf numFmtId="165" fontId="5" fillId="0" borderId="2" xfId="1" applyNumberFormat="1" applyFont="1" applyBorder="1" applyAlignment="1">
      <alignment vertical="center"/>
    </xf>
    <xf numFmtId="164" fontId="5" fillId="0" borderId="3" xfId="1" applyNumberFormat="1" applyFont="1" applyBorder="1" applyAlignment="1">
      <alignment vertical="center"/>
    </xf>
    <xf numFmtId="43" fontId="5" fillId="0" borderId="3" xfId="1" applyFont="1" applyBorder="1" applyAlignment="1">
      <alignment vertical="center"/>
    </xf>
    <xf numFmtId="43" fontId="5" fillId="0" borderId="3" xfId="1" applyNumberFormat="1" applyFont="1" applyBorder="1" applyAlignment="1">
      <alignment vertical="center"/>
    </xf>
    <xf numFmtId="165" fontId="5" fillId="0" borderId="3" xfId="1" applyNumberFormat="1" applyFont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164" fontId="5" fillId="0" borderId="4" xfId="1" applyNumberFormat="1" applyFont="1" applyBorder="1" applyAlignment="1">
      <alignment vertical="center"/>
    </xf>
    <xf numFmtId="43" fontId="5" fillId="0" borderId="4" xfId="1" applyFont="1" applyBorder="1" applyAlignment="1">
      <alignment vertical="center"/>
    </xf>
    <xf numFmtId="43" fontId="5" fillId="0" borderId="4" xfId="1" applyNumberFormat="1" applyFont="1" applyBorder="1" applyAlignment="1">
      <alignment vertical="center"/>
    </xf>
    <xf numFmtId="165" fontId="5" fillId="0" borderId="4" xfId="1" applyNumberFormat="1" applyFont="1" applyBorder="1" applyAlignment="1">
      <alignment vertical="center"/>
    </xf>
    <xf numFmtId="0" fontId="6" fillId="0" borderId="0" xfId="0" applyFont="1" applyAlignment="1">
      <alignment vertical="center" wrapText="1"/>
    </xf>
    <xf numFmtId="168" fontId="5" fillId="0" borderId="0" xfId="0" applyNumberFormat="1" applyFont="1" applyAlignment="1">
      <alignment vertical="center"/>
    </xf>
    <xf numFmtId="0" fontId="5" fillId="0" borderId="5" xfId="0" applyFont="1" applyBorder="1" applyAlignment="1">
      <alignment vertical="center"/>
    </xf>
    <xf numFmtId="165" fontId="5" fillId="0" borderId="6" xfId="1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4" fontId="5" fillId="0" borderId="6" xfId="1" applyNumberFormat="1" applyFont="1" applyBorder="1" applyAlignment="1">
      <alignment vertical="center"/>
    </xf>
    <xf numFmtId="43" fontId="5" fillId="0" borderId="6" xfId="1" applyFont="1" applyBorder="1" applyAlignment="1">
      <alignment vertical="center"/>
    </xf>
    <xf numFmtId="43" fontId="5" fillId="0" borderId="6" xfId="1" applyNumberFormat="1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vertical="center"/>
    </xf>
    <xf numFmtId="164" fontId="5" fillId="0" borderId="5" xfId="1" applyNumberFormat="1" applyFont="1" applyBorder="1" applyAlignment="1">
      <alignment vertical="center"/>
    </xf>
    <xf numFmtId="43" fontId="5" fillId="0" borderId="5" xfId="1" applyFont="1" applyBorder="1" applyAlignment="1">
      <alignment vertical="center"/>
    </xf>
    <xf numFmtId="43" fontId="5" fillId="0" borderId="5" xfId="1" applyNumberFormat="1" applyFont="1" applyBorder="1" applyAlignment="1">
      <alignment vertical="center"/>
    </xf>
    <xf numFmtId="165" fontId="5" fillId="0" borderId="5" xfId="1" applyNumberFormat="1" applyFont="1" applyBorder="1" applyAlignment="1">
      <alignment vertical="center"/>
    </xf>
    <xf numFmtId="165" fontId="7" fillId="0" borderId="0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7" fontId="3" fillId="0" borderId="5" xfId="2" applyNumberFormat="1" applyFont="1" applyBorder="1" applyAlignment="1">
      <alignment horizontal="left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164" fontId="5" fillId="0" borderId="8" xfId="1" applyNumberFormat="1" applyFont="1" applyBorder="1" applyAlignment="1">
      <alignment vertical="center"/>
    </xf>
    <xf numFmtId="165" fontId="5" fillId="0" borderId="8" xfId="1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165" fontId="6" fillId="0" borderId="0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16" fontId="5" fillId="0" borderId="5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 wrapText="1"/>
    </xf>
    <xf numFmtId="165" fontId="5" fillId="0" borderId="0" xfId="1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165" fontId="7" fillId="0" borderId="7" xfId="1" applyNumberFormat="1" applyFont="1" applyBorder="1" applyAlignment="1">
      <alignment horizontal="center" vertical="center"/>
    </xf>
  </cellXfs>
  <cellStyles count="3">
    <cellStyle name="Comma" xfId="1" builtinId="3"/>
    <cellStyle name="Comma_cong no VL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5"/>
  </sheetPr>
  <dimension ref="A1:F68"/>
  <sheetViews>
    <sheetView topLeftCell="A45" workbookViewId="0">
      <selection activeCell="A71" sqref="A71:XFD79"/>
    </sheetView>
  </sheetViews>
  <sheetFormatPr defaultRowHeight="15.75" x14ac:dyDescent="0.3"/>
  <cols>
    <col min="1" max="1" width="3.5" style="9" customWidth="1"/>
    <col min="2" max="2" width="30.25" style="9" customWidth="1"/>
    <col min="3" max="3" width="11" style="11" customWidth="1"/>
    <col min="4" max="4" width="9.875" style="12" customWidth="1"/>
    <col min="5" max="5" width="15.625" style="12" customWidth="1"/>
    <col min="6" max="6" width="13.75" style="9" customWidth="1"/>
    <col min="7" max="16384" width="9" style="9"/>
  </cols>
  <sheetData>
    <row r="1" spans="1:6" ht="27.75" customHeight="1" x14ac:dyDescent="0.3">
      <c r="A1" s="82" t="s">
        <v>32</v>
      </c>
      <c r="B1" s="82"/>
      <c r="C1" s="82"/>
      <c r="D1" s="82"/>
      <c r="E1" s="82"/>
      <c r="F1" s="24"/>
    </row>
    <row r="2" spans="1:6" ht="15" customHeight="1" x14ac:dyDescent="0.3">
      <c r="A2" s="10"/>
    </row>
    <row r="3" spans="1:6" s="29" customFormat="1" ht="39.75" customHeight="1" x14ac:dyDescent="0.3">
      <c r="A3" s="25"/>
      <c r="B3" s="26" t="s">
        <v>8</v>
      </c>
      <c r="C3" s="27" t="s">
        <v>5</v>
      </c>
      <c r="D3" s="28" t="s">
        <v>6</v>
      </c>
      <c r="E3" s="28" t="s">
        <v>20</v>
      </c>
      <c r="F3" s="28" t="s">
        <v>21</v>
      </c>
    </row>
    <row r="4" spans="1:6" ht="17.25" hidden="1" customHeight="1" x14ac:dyDescent="0.3">
      <c r="A4" s="30"/>
      <c r="B4" s="31" t="s">
        <v>18</v>
      </c>
      <c r="C4" s="32"/>
      <c r="D4" s="33"/>
      <c r="E4" s="34"/>
      <c r="F4" s="35"/>
    </row>
    <row r="5" spans="1:6" ht="17.25" hidden="1" customHeight="1" x14ac:dyDescent="0.3">
      <c r="A5" s="30"/>
      <c r="B5" s="54"/>
      <c r="C5" s="55"/>
      <c r="D5" s="56"/>
      <c r="E5" s="57">
        <f>C5*D5</f>
        <v>0</v>
      </c>
      <c r="F5" s="53"/>
    </row>
    <row r="6" spans="1:6" ht="17.25" hidden="1" customHeight="1" x14ac:dyDescent="0.3">
      <c r="A6" s="30"/>
      <c r="B6" s="54"/>
      <c r="C6" s="55"/>
      <c r="D6" s="56"/>
      <c r="E6" s="57">
        <f>C6*D6</f>
        <v>0</v>
      </c>
      <c r="F6" s="53"/>
    </row>
    <row r="7" spans="1:6" ht="17.25" hidden="1" customHeight="1" x14ac:dyDescent="0.3">
      <c r="B7" s="21"/>
      <c r="C7" s="36"/>
      <c r="D7" s="37"/>
      <c r="E7" s="38"/>
      <c r="F7" s="39"/>
    </row>
    <row r="8" spans="1:6" s="10" customFormat="1" ht="17.25" hidden="1" customHeight="1" x14ac:dyDescent="0.3">
      <c r="B8" s="19" t="s">
        <v>16</v>
      </c>
      <c r="C8" s="40">
        <f>SUM(C4:C7)</f>
        <v>0</v>
      </c>
      <c r="D8" s="40"/>
      <c r="E8" s="40">
        <f>SUM(E4:E7)</f>
        <v>0</v>
      </c>
      <c r="F8" s="41">
        <f>SUM(F4:F7)</f>
        <v>0</v>
      </c>
    </row>
    <row r="9" spans="1:6" s="10" customFormat="1" ht="17.25" customHeight="1" x14ac:dyDescent="0.3">
      <c r="B9" s="31" t="s">
        <v>19</v>
      </c>
      <c r="C9" s="42"/>
      <c r="D9" s="43"/>
      <c r="E9" s="44"/>
      <c r="F9" s="43"/>
    </row>
    <row r="10" spans="1:6" ht="17.25" customHeight="1" x14ac:dyDescent="0.3">
      <c r="B10" s="21" t="s">
        <v>44</v>
      </c>
      <c r="C10" s="36">
        <f>7*12</f>
        <v>84</v>
      </c>
      <c r="D10" s="37"/>
      <c r="E10" s="38">
        <f>C10*D10</f>
        <v>0</v>
      </c>
      <c r="F10" s="45">
        <f>E10*21400</f>
        <v>0</v>
      </c>
    </row>
    <row r="11" spans="1:6" ht="17.25" customHeight="1" x14ac:dyDescent="0.3">
      <c r="B11" s="21" t="s">
        <v>29</v>
      </c>
      <c r="C11" s="36">
        <f>30*12</f>
        <v>360</v>
      </c>
      <c r="D11" s="37"/>
      <c r="E11" s="38">
        <f>C11*D11</f>
        <v>0</v>
      </c>
      <c r="F11" s="45">
        <f>E11*21400</f>
        <v>0</v>
      </c>
    </row>
    <row r="12" spans="1:6" ht="17.25" customHeight="1" x14ac:dyDescent="0.3">
      <c r="B12" s="21" t="s">
        <v>25</v>
      </c>
      <c r="C12" s="36">
        <f>220*7</f>
        <v>1540</v>
      </c>
      <c r="D12" s="37"/>
      <c r="E12" s="38">
        <f>C12*D12</f>
        <v>0</v>
      </c>
      <c r="F12" s="45">
        <f>E12*21400</f>
        <v>0</v>
      </c>
    </row>
    <row r="13" spans="1:6" ht="17.25" customHeight="1" x14ac:dyDescent="0.3">
      <c r="B13" s="21" t="s">
        <v>31</v>
      </c>
      <c r="C13" s="36">
        <f>270*8</f>
        <v>2160</v>
      </c>
      <c r="D13" s="37"/>
      <c r="E13" s="38">
        <f>C13*D13</f>
        <v>0</v>
      </c>
      <c r="F13" s="45">
        <f>E13*21400</f>
        <v>0</v>
      </c>
    </row>
    <row r="14" spans="1:6" ht="17.25" customHeight="1" x14ac:dyDescent="0.3">
      <c r="B14" s="21" t="s">
        <v>45</v>
      </c>
      <c r="C14" s="36">
        <f>170*8</f>
        <v>1360</v>
      </c>
      <c r="D14" s="37"/>
      <c r="E14" s="38">
        <f>C14*D14</f>
        <v>0</v>
      </c>
      <c r="F14" s="45">
        <f>E14*21400</f>
        <v>0</v>
      </c>
    </row>
    <row r="15" spans="1:6" ht="17.25" customHeight="1" x14ac:dyDescent="0.3">
      <c r="B15" s="21" t="s">
        <v>46</v>
      </c>
      <c r="C15" s="36"/>
      <c r="D15" s="37"/>
      <c r="E15" s="38"/>
      <c r="F15" s="45"/>
    </row>
    <row r="16" spans="1:6" ht="17.25" customHeight="1" x14ac:dyDescent="0.3">
      <c r="B16" s="21"/>
      <c r="C16" s="36"/>
      <c r="D16" s="37"/>
      <c r="E16" s="38"/>
      <c r="F16" s="39"/>
    </row>
    <row r="17" spans="1:6" s="10" customFormat="1" ht="17.25" customHeight="1" x14ac:dyDescent="0.3">
      <c r="B17" s="19" t="s">
        <v>16</v>
      </c>
      <c r="C17" s="40">
        <f>SUM(C9:C16)</f>
        <v>5504</v>
      </c>
      <c r="D17" s="40"/>
      <c r="E17" s="40">
        <f>SUM(E9:E16)</f>
        <v>0</v>
      </c>
      <c r="F17" s="41">
        <f>SUM(F9:F16)</f>
        <v>0</v>
      </c>
    </row>
    <row r="18" spans="1:6" ht="17.25" customHeight="1" x14ac:dyDescent="0.3">
      <c r="B18" s="22" t="s">
        <v>50</v>
      </c>
      <c r="C18" s="36"/>
      <c r="D18" s="37"/>
      <c r="E18" s="38"/>
      <c r="F18" s="45"/>
    </row>
    <row r="19" spans="1:6" ht="17.25" customHeight="1" x14ac:dyDescent="0.3">
      <c r="B19" s="52" t="s">
        <v>52</v>
      </c>
      <c r="C19" s="60"/>
      <c r="D19" s="61"/>
      <c r="E19" s="62"/>
      <c r="F19" s="7">
        <f>E48</f>
        <v>570628200</v>
      </c>
    </row>
    <row r="20" spans="1:6" ht="17.25" customHeight="1" x14ac:dyDescent="0.3">
      <c r="B20" s="52" t="s">
        <v>51</v>
      </c>
      <c r="C20" s="60"/>
      <c r="D20" s="61"/>
      <c r="E20" s="62"/>
      <c r="F20" s="7">
        <f>E67</f>
        <v>286657750</v>
      </c>
    </row>
    <row r="21" spans="1:6" ht="17.25" customHeight="1" x14ac:dyDescent="0.3">
      <c r="B21" s="52" t="s">
        <v>53</v>
      </c>
      <c r="C21" s="60"/>
      <c r="D21" s="61"/>
      <c r="E21" s="62"/>
      <c r="F21" s="75"/>
    </row>
    <row r="22" spans="1:6" ht="17.25" customHeight="1" x14ac:dyDescent="0.3">
      <c r="B22" s="23"/>
      <c r="C22" s="46"/>
      <c r="D22" s="47"/>
      <c r="E22" s="48"/>
      <c r="F22" s="49"/>
    </row>
    <row r="23" spans="1:6" s="10" customFormat="1" ht="17.25" customHeight="1" x14ac:dyDescent="0.3">
      <c r="B23" s="19" t="s">
        <v>16</v>
      </c>
      <c r="C23" s="41">
        <f>SUM(C18:C22)</f>
        <v>0</v>
      </c>
      <c r="D23" s="41">
        <f>SUM(D18:D22)</f>
        <v>0</v>
      </c>
      <c r="E23" s="41">
        <f>SUM(E18:E22)</f>
        <v>0</v>
      </c>
      <c r="F23" s="41">
        <f>SUM(F18:F22)</f>
        <v>857285950</v>
      </c>
    </row>
    <row r="24" spans="1:6" ht="17.25" customHeight="1" x14ac:dyDescent="0.3">
      <c r="B24" s="22" t="s">
        <v>17</v>
      </c>
      <c r="C24" s="36"/>
      <c r="D24" s="37"/>
      <c r="E24" s="38"/>
      <c r="F24" s="45"/>
    </row>
    <row r="25" spans="1:6" ht="17.25" customHeight="1" x14ac:dyDescent="0.3">
      <c r="B25" s="52" t="s">
        <v>33</v>
      </c>
      <c r="C25" s="60"/>
      <c r="D25" s="61"/>
      <c r="E25" s="62"/>
      <c r="F25" s="7">
        <v>300000000</v>
      </c>
    </row>
    <row r="26" spans="1:6" ht="17.25" customHeight="1" x14ac:dyDescent="0.3">
      <c r="B26" s="52" t="s">
        <v>55</v>
      </c>
      <c r="C26" s="60"/>
      <c r="D26" s="61"/>
      <c r="E26" s="62"/>
      <c r="F26" s="7">
        <f>15000*23000</f>
        <v>345000000</v>
      </c>
    </row>
    <row r="27" spans="1:6" ht="17.25" customHeight="1" x14ac:dyDescent="0.3">
      <c r="B27" s="52" t="s">
        <v>54</v>
      </c>
      <c r="C27" s="60"/>
      <c r="D27" s="61"/>
      <c r="E27" s="62"/>
      <c r="F27" s="7">
        <v>212285950</v>
      </c>
    </row>
    <row r="28" spans="1:6" ht="17.25" customHeight="1" x14ac:dyDescent="0.3">
      <c r="B28" s="23"/>
      <c r="C28" s="46"/>
      <c r="D28" s="47"/>
      <c r="E28" s="48"/>
      <c r="F28" s="49"/>
    </row>
    <row r="29" spans="1:6" s="10" customFormat="1" ht="17.25" customHeight="1" x14ac:dyDescent="0.3">
      <c r="B29" s="19" t="s">
        <v>16</v>
      </c>
      <c r="C29" s="41">
        <f>SUM(C24:C28)</f>
        <v>0</v>
      </c>
      <c r="D29" s="41">
        <f>SUM(D24:D28)</f>
        <v>0</v>
      </c>
      <c r="E29" s="41">
        <f>SUM(E24:E28)</f>
        <v>0</v>
      </c>
      <c r="F29" s="41">
        <f>SUM(F24:F28)</f>
        <v>857285950</v>
      </c>
    </row>
    <row r="30" spans="1:6" ht="11.25" customHeight="1" x14ac:dyDescent="0.3">
      <c r="B30" s="13"/>
      <c r="C30" s="83"/>
      <c r="D30" s="83"/>
      <c r="E30" s="14"/>
      <c r="F30" s="15"/>
    </row>
    <row r="31" spans="1:6" ht="26.25" customHeight="1" x14ac:dyDescent="0.3">
      <c r="B31" s="13" t="s">
        <v>48</v>
      </c>
      <c r="C31" s="64"/>
      <c r="D31" s="64"/>
      <c r="E31" s="14"/>
      <c r="F31" s="15"/>
    </row>
    <row r="32" spans="1:6" s="50" customFormat="1" ht="36.75" customHeight="1" x14ac:dyDescent="0.3">
      <c r="A32" s="65" t="s">
        <v>4</v>
      </c>
      <c r="B32" s="65" t="s">
        <v>8</v>
      </c>
      <c r="C32" s="27" t="s">
        <v>5</v>
      </c>
      <c r="D32" s="28" t="s">
        <v>6</v>
      </c>
      <c r="E32" s="28" t="s">
        <v>7</v>
      </c>
    </row>
    <row r="33" spans="1:6" ht="15.75" customHeight="1" x14ac:dyDescent="0.3">
      <c r="A33" s="58">
        <v>1</v>
      </c>
      <c r="B33" s="54" t="s">
        <v>42</v>
      </c>
      <c r="C33" s="55">
        <v>2</v>
      </c>
      <c r="D33" s="53">
        <v>350000</v>
      </c>
      <c r="E33" s="53">
        <f t="shared" ref="E33:E65" si="0">C33*D33</f>
        <v>700000</v>
      </c>
    </row>
    <row r="34" spans="1:6" ht="15.75" customHeight="1" x14ac:dyDescent="0.3">
      <c r="A34" s="58">
        <v>2</v>
      </c>
      <c r="B34" s="21" t="s">
        <v>43</v>
      </c>
      <c r="C34" s="36">
        <v>12</v>
      </c>
      <c r="D34" s="39">
        <v>150000</v>
      </c>
      <c r="E34" s="39">
        <f t="shared" ref="E34:E35" si="1">C34*D34</f>
        <v>1800000</v>
      </c>
    </row>
    <row r="35" spans="1:6" ht="15.75" customHeight="1" x14ac:dyDescent="0.3">
      <c r="A35" s="20">
        <v>3</v>
      </c>
      <c r="B35" s="21" t="s">
        <v>34</v>
      </c>
      <c r="C35" s="36">
        <v>403</v>
      </c>
      <c r="D35" s="39">
        <v>200000</v>
      </c>
      <c r="E35" s="39">
        <f t="shared" si="1"/>
        <v>80600000</v>
      </c>
      <c r="F35" s="51"/>
    </row>
    <row r="36" spans="1:6" ht="15.75" customHeight="1" x14ac:dyDescent="0.3">
      <c r="A36" s="58">
        <v>4</v>
      </c>
      <c r="B36" s="21" t="s">
        <v>35</v>
      </c>
      <c r="C36" s="36">
        <v>108</v>
      </c>
      <c r="D36" s="39">
        <v>165000</v>
      </c>
      <c r="E36" s="39">
        <f t="shared" si="0"/>
        <v>17820000</v>
      </c>
    </row>
    <row r="37" spans="1:6" ht="15.75" customHeight="1" x14ac:dyDescent="0.3">
      <c r="A37" s="20">
        <v>5</v>
      </c>
      <c r="B37" s="21" t="s">
        <v>11</v>
      </c>
      <c r="C37" s="36">
        <v>1753</v>
      </c>
      <c r="D37" s="39">
        <v>200000</v>
      </c>
      <c r="E37" s="39">
        <f t="shared" si="0"/>
        <v>350600000</v>
      </c>
      <c r="F37" s="51"/>
    </row>
    <row r="38" spans="1:6" ht="15.75" customHeight="1" x14ac:dyDescent="0.3">
      <c r="A38" s="58">
        <v>6</v>
      </c>
      <c r="B38" s="21" t="s">
        <v>26</v>
      </c>
      <c r="C38" s="36">
        <v>696</v>
      </c>
      <c r="D38" s="39">
        <v>90000</v>
      </c>
      <c r="E38" s="39">
        <f t="shared" si="0"/>
        <v>62640000</v>
      </c>
      <c r="F38" s="51"/>
    </row>
    <row r="39" spans="1:6" ht="15.75" customHeight="1" x14ac:dyDescent="0.3">
      <c r="A39" s="20">
        <v>7</v>
      </c>
      <c r="B39" s="21" t="s">
        <v>24</v>
      </c>
      <c r="C39" s="36">
        <v>1350</v>
      </c>
      <c r="D39" s="39">
        <v>34000</v>
      </c>
      <c r="E39" s="39">
        <f t="shared" si="0"/>
        <v>45900000</v>
      </c>
      <c r="F39" s="51"/>
    </row>
    <row r="40" spans="1:6" ht="15.75" customHeight="1" x14ac:dyDescent="0.3">
      <c r="A40" s="58">
        <v>8</v>
      </c>
      <c r="B40" s="21" t="s">
        <v>36</v>
      </c>
      <c r="C40" s="36">
        <v>100</v>
      </c>
      <c r="D40" s="39">
        <v>18500</v>
      </c>
      <c r="E40" s="39">
        <f t="shared" si="0"/>
        <v>1850000</v>
      </c>
      <c r="F40" s="51"/>
    </row>
    <row r="41" spans="1:6" ht="15.75" customHeight="1" x14ac:dyDescent="0.3">
      <c r="A41" s="20">
        <v>9</v>
      </c>
      <c r="B41" s="21" t="s">
        <v>37</v>
      </c>
      <c r="C41" s="36">
        <v>660</v>
      </c>
      <c r="D41" s="39">
        <v>10120</v>
      </c>
      <c r="E41" s="39">
        <f t="shared" si="0"/>
        <v>6679200</v>
      </c>
      <c r="F41" s="51"/>
    </row>
    <row r="42" spans="1:6" ht="15.75" customHeight="1" x14ac:dyDescent="0.3">
      <c r="A42" s="58">
        <v>10</v>
      </c>
      <c r="B42" s="21" t="s">
        <v>12</v>
      </c>
      <c r="C42" s="36">
        <v>60</v>
      </c>
      <c r="D42" s="39">
        <v>9500</v>
      </c>
      <c r="E42" s="39">
        <f t="shared" si="0"/>
        <v>570000</v>
      </c>
      <c r="F42" s="51"/>
    </row>
    <row r="43" spans="1:6" ht="15.75" customHeight="1" x14ac:dyDescent="0.3">
      <c r="A43" s="20">
        <v>11</v>
      </c>
      <c r="B43" s="21" t="s">
        <v>13</v>
      </c>
      <c r="C43" s="36">
        <v>5</v>
      </c>
      <c r="D43" s="39">
        <v>55000</v>
      </c>
      <c r="E43" s="39">
        <f t="shared" si="0"/>
        <v>275000</v>
      </c>
      <c r="F43" s="51"/>
    </row>
    <row r="44" spans="1:6" ht="15.75" customHeight="1" x14ac:dyDescent="0.3">
      <c r="A44" s="58">
        <v>12</v>
      </c>
      <c r="B44" s="21" t="s">
        <v>14</v>
      </c>
      <c r="C44" s="36">
        <v>1</v>
      </c>
      <c r="D44" s="39">
        <v>58000</v>
      </c>
      <c r="E44" s="39">
        <f t="shared" si="0"/>
        <v>58000</v>
      </c>
      <c r="F44" s="51"/>
    </row>
    <row r="45" spans="1:6" ht="15.75" customHeight="1" x14ac:dyDescent="0.3">
      <c r="A45" s="20">
        <v>13</v>
      </c>
      <c r="B45" s="21" t="s">
        <v>38</v>
      </c>
      <c r="C45" s="36">
        <v>380</v>
      </c>
      <c r="D45" s="39">
        <v>1000</v>
      </c>
      <c r="E45" s="39">
        <f t="shared" si="0"/>
        <v>380000</v>
      </c>
      <c r="F45" s="51"/>
    </row>
    <row r="46" spans="1:6" ht="15.75" customHeight="1" x14ac:dyDescent="0.3">
      <c r="A46" s="58">
        <v>14</v>
      </c>
      <c r="B46" s="21" t="s">
        <v>39</v>
      </c>
      <c r="C46" s="36">
        <v>18</v>
      </c>
      <c r="D46" s="39">
        <v>42000</v>
      </c>
      <c r="E46" s="39">
        <f t="shared" si="0"/>
        <v>756000</v>
      </c>
      <c r="F46" s="51"/>
    </row>
    <row r="47" spans="1:6" ht="15.75" customHeight="1" x14ac:dyDescent="0.3">
      <c r="A47" s="67"/>
      <c r="B47" s="68"/>
      <c r="C47" s="69"/>
      <c r="D47" s="70"/>
      <c r="E47" s="70"/>
      <c r="F47" s="51"/>
    </row>
    <row r="48" spans="1:6" s="10" customFormat="1" ht="15.75" customHeight="1" x14ac:dyDescent="0.3">
      <c r="A48" s="19"/>
      <c r="B48" s="19" t="s">
        <v>9</v>
      </c>
      <c r="C48" s="40"/>
      <c r="D48" s="41"/>
      <c r="E48" s="41">
        <f>SUM(E33:E47)</f>
        <v>570628200</v>
      </c>
      <c r="F48" s="9"/>
    </row>
    <row r="49" spans="1:6" s="71" customFormat="1" ht="15.75" customHeight="1" x14ac:dyDescent="0.3">
      <c r="C49" s="72"/>
      <c r="D49" s="73"/>
      <c r="E49" s="73"/>
      <c r="F49" s="74"/>
    </row>
    <row r="50" spans="1:6" s="71" customFormat="1" ht="26.25" customHeight="1" x14ac:dyDescent="0.3">
      <c r="B50" s="71" t="s">
        <v>47</v>
      </c>
      <c r="C50" s="72"/>
      <c r="D50" s="73"/>
      <c r="E50" s="73"/>
      <c r="F50" s="74"/>
    </row>
    <row r="51" spans="1:6" s="50" customFormat="1" ht="36.75" customHeight="1" x14ac:dyDescent="0.3">
      <c r="A51" s="65" t="s">
        <v>4</v>
      </c>
      <c r="B51" s="65" t="s">
        <v>8</v>
      </c>
      <c r="C51" s="27" t="s">
        <v>5</v>
      </c>
      <c r="D51" s="28" t="s">
        <v>6</v>
      </c>
      <c r="E51" s="28" t="s">
        <v>7</v>
      </c>
    </row>
    <row r="52" spans="1:6" ht="15.75" customHeight="1" x14ac:dyDescent="0.3">
      <c r="A52" s="20">
        <v>1</v>
      </c>
      <c r="B52" s="21" t="s">
        <v>3</v>
      </c>
      <c r="C52" s="36">
        <v>450</v>
      </c>
      <c r="D52" s="39">
        <v>22000</v>
      </c>
      <c r="E52" s="39">
        <f>C52*D52</f>
        <v>9900000</v>
      </c>
      <c r="F52" s="51"/>
    </row>
    <row r="53" spans="1:6" ht="15.75" customHeight="1" x14ac:dyDescent="0.3">
      <c r="A53" s="58">
        <v>2</v>
      </c>
      <c r="B53" s="21" t="s">
        <v>40</v>
      </c>
      <c r="C53" s="36">
        <v>1</v>
      </c>
      <c r="D53" s="39">
        <v>100000</v>
      </c>
      <c r="E53" s="39">
        <f t="shared" si="0"/>
        <v>100000</v>
      </c>
      <c r="F53" s="51"/>
    </row>
    <row r="54" spans="1:6" ht="15.75" customHeight="1" x14ac:dyDescent="0.3">
      <c r="A54" s="20">
        <v>3</v>
      </c>
      <c r="B54" s="21" t="s">
        <v>0</v>
      </c>
      <c r="C54" s="36">
        <v>1034</v>
      </c>
      <c r="D54" s="39">
        <v>18000</v>
      </c>
      <c r="E54" s="39">
        <f t="shared" si="0"/>
        <v>18612000</v>
      </c>
      <c r="F54" s="51"/>
    </row>
    <row r="55" spans="1:6" ht="15.75" customHeight="1" x14ac:dyDescent="0.3">
      <c r="A55" s="58">
        <v>4</v>
      </c>
      <c r="B55" s="21" t="s">
        <v>2</v>
      </c>
      <c r="C55" s="36">
        <v>146</v>
      </c>
      <c r="D55" s="39">
        <v>42000</v>
      </c>
      <c r="E55" s="39">
        <f t="shared" si="0"/>
        <v>6132000</v>
      </c>
      <c r="F55" s="51"/>
    </row>
    <row r="56" spans="1:6" ht="15.75" customHeight="1" x14ac:dyDescent="0.3">
      <c r="A56" s="20">
        <v>5</v>
      </c>
      <c r="B56" s="21" t="s">
        <v>10</v>
      </c>
      <c r="C56" s="36">
        <v>78.5</v>
      </c>
      <c r="D56" s="39">
        <v>3500</v>
      </c>
      <c r="E56" s="39">
        <f t="shared" si="0"/>
        <v>274750</v>
      </c>
      <c r="F56" s="51"/>
    </row>
    <row r="57" spans="1:6" ht="15.75" customHeight="1" x14ac:dyDescent="0.3">
      <c r="A57" s="58">
        <v>6</v>
      </c>
      <c r="B57" s="21" t="s">
        <v>1</v>
      </c>
      <c r="C57" s="36">
        <v>1770</v>
      </c>
      <c r="D57" s="39">
        <v>78000</v>
      </c>
      <c r="E57" s="39">
        <f t="shared" si="0"/>
        <v>138060000</v>
      </c>
      <c r="F57" s="51"/>
    </row>
    <row r="58" spans="1:6" ht="15.75" customHeight="1" x14ac:dyDescent="0.3">
      <c r="A58" s="20">
        <v>7</v>
      </c>
      <c r="B58" s="59" t="s">
        <v>41</v>
      </c>
      <c r="C58" s="36">
        <v>432</v>
      </c>
      <c r="D58" s="39">
        <v>66000</v>
      </c>
      <c r="E58" s="39">
        <f t="shared" si="0"/>
        <v>28512000</v>
      </c>
      <c r="F58" s="51"/>
    </row>
    <row r="59" spans="1:6" ht="15.75" customHeight="1" x14ac:dyDescent="0.3">
      <c r="A59" s="58">
        <v>8</v>
      </c>
      <c r="B59" s="2" t="s">
        <v>23</v>
      </c>
      <c r="C59" s="36">
        <v>6</v>
      </c>
      <c r="D59" s="39">
        <v>240000</v>
      </c>
      <c r="E59" s="39">
        <f t="shared" si="0"/>
        <v>1440000</v>
      </c>
      <c r="F59" s="51"/>
    </row>
    <row r="60" spans="1:6" s="1" customFormat="1" ht="15.75" customHeight="1" x14ac:dyDescent="0.25">
      <c r="A60" s="20">
        <v>9</v>
      </c>
      <c r="B60" s="16" t="s">
        <v>27</v>
      </c>
      <c r="C60" s="4">
        <v>19</v>
      </c>
      <c r="D60" s="3">
        <v>50000</v>
      </c>
      <c r="E60" s="39">
        <f t="shared" si="0"/>
        <v>950000</v>
      </c>
      <c r="F60" s="8"/>
    </row>
    <row r="61" spans="1:6" s="1" customFormat="1" ht="15.75" customHeight="1" x14ac:dyDescent="0.25">
      <c r="A61" s="58">
        <v>10</v>
      </c>
      <c r="B61" s="17" t="s">
        <v>22</v>
      </c>
      <c r="C61" s="4">
        <v>7.5</v>
      </c>
      <c r="D61" s="3">
        <v>240000</v>
      </c>
      <c r="E61" s="39">
        <f t="shared" si="0"/>
        <v>1800000</v>
      </c>
      <c r="F61" s="8"/>
    </row>
    <row r="62" spans="1:6" s="1" customFormat="1" ht="15.75" customHeight="1" x14ac:dyDescent="0.3">
      <c r="A62" s="20">
        <v>11</v>
      </c>
      <c r="B62" s="18" t="s">
        <v>30</v>
      </c>
      <c r="C62" s="5">
        <v>3</v>
      </c>
      <c r="D62" s="6">
        <v>75000</v>
      </c>
      <c r="E62" s="39">
        <f t="shared" si="0"/>
        <v>225000</v>
      </c>
      <c r="F62" s="8"/>
    </row>
    <row r="63" spans="1:6" s="1" customFormat="1" ht="15.75" customHeight="1" x14ac:dyDescent="0.3">
      <c r="A63" s="58">
        <v>12</v>
      </c>
      <c r="B63" s="21" t="s">
        <v>15</v>
      </c>
      <c r="C63" s="5">
        <f>C17</f>
        <v>5504</v>
      </c>
      <c r="D63" s="6">
        <v>9000</v>
      </c>
      <c r="E63" s="39">
        <f t="shared" si="0"/>
        <v>49536000</v>
      </c>
      <c r="F63" s="8"/>
    </row>
    <row r="64" spans="1:6" s="1" customFormat="1" ht="15.75" customHeight="1" x14ac:dyDescent="0.3">
      <c r="A64" s="20">
        <v>13</v>
      </c>
      <c r="B64" s="59" t="s">
        <v>28</v>
      </c>
      <c r="C64" s="5">
        <v>3500</v>
      </c>
      <c r="D64" s="6">
        <v>2600</v>
      </c>
      <c r="E64" s="39">
        <f t="shared" si="0"/>
        <v>9100000</v>
      </c>
      <c r="F64" s="8"/>
    </row>
    <row r="65" spans="1:6" s="1" customFormat="1" ht="15.75" customHeight="1" x14ac:dyDescent="0.3">
      <c r="A65" s="58">
        <v>14</v>
      </c>
      <c r="B65" s="2" t="s">
        <v>49</v>
      </c>
      <c r="C65" s="5">
        <f>C17</f>
        <v>5504</v>
      </c>
      <c r="D65" s="6">
        <v>4000</v>
      </c>
      <c r="E65" s="39">
        <f t="shared" si="0"/>
        <v>22016000</v>
      </c>
      <c r="F65" s="8"/>
    </row>
    <row r="66" spans="1:6" s="1" customFormat="1" ht="15.75" customHeight="1" x14ac:dyDescent="0.25">
      <c r="A66" s="58"/>
      <c r="B66" s="66"/>
      <c r="C66" s="5"/>
      <c r="D66" s="6"/>
      <c r="E66" s="63"/>
      <c r="F66" s="8"/>
    </row>
    <row r="67" spans="1:6" s="10" customFormat="1" ht="15.75" customHeight="1" x14ac:dyDescent="0.3">
      <c r="A67" s="19"/>
      <c r="B67" s="19" t="s">
        <v>9</v>
      </c>
      <c r="C67" s="40"/>
      <c r="D67" s="41"/>
      <c r="E67" s="41">
        <f>SUM(E52:E66)</f>
        <v>286657750</v>
      </c>
      <c r="F67" s="9"/>
    </row>
    <row r="68" spans="1:6" ht="8.25" customHeight="1" x14ac:dyDescent="0.3"/>
  </sheetData>
  <mergeCells count="2">
    <mergeCell ref="A1:E1"/>
    <mergeCell ref="C30:D30"/>
  </mergeCells>
  <phoneticPr fontId="2" type="noConversion"/>
  <pageMargins left="0.16" right="0.25" top="0.19" bottom="0.25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G94"/>
  <sheetViews>
    <sheetView topLeftCell="A7" workbookViewId="0">
      <selection activeCell="D74" sqref="D74"/>
    </sheetView>
  </sheetViews>
  <sheetFormatPr defaultRowHeight="15.75" x14ac:dyDescent="0.3"/>
  <cols>
    <col min="1" max="1" width="4.5" style="9" customWidth="1"/>
    <col min="2" max="2" width="27.5" style="9" customWidth="1"/>
    <col min="3" max="3" width="11.125" style="11" customWidth="1"/>
    <col min="4" max="4" width="11.125" style="12" customWidth="1"/>
    <col min="5" max="5" width="13.25" style="12" customWidth="1"/>
    <col min="6" max="6" width="8.5" style="12" customWidth="1"/>
    <col min="7" max="7" width="13.75" style="9" customWidth="1"/>
    <col min="8" max="16384" width="9" style="9"/>
  </cols>
  <sheetData>
    <row r="1" spans="1:7" ht="27.75" customHeight="1" x14ac:dyDescent="0.3">
      <c r="A1" s="82" t="s">
        <v>32</v>
      </c>
      <c r="B1" s="82"/>
      <c r="C1" s="82"/>
      <c r="D1" s="82"/>
      <c r="E1" s="82"/>
      <c r="F1" s="77"/>
      <c r="G1" s="24"/>
    </row>
    <row r="2" spans="1:7" ht="15" customHeight="1" x14ac:dyDescent="0.3">
      <c r="A2" s="10"/>
    </row>
    <row r="3" spans="1:7" s="29" customFormat="1" ht="39.75" customHeight="1" x14ac:dyDescent="0.3">
      <c r="A3" s="25"/>
      <c r="B3" s="65" t="s">
        <v>8</v>
      </c>
      <c r="C3" s="27" t="s">
        <v>87</v>
      </c>
      <c r="D3" s="28" t="s">
        <v>88</v>
      </c>
      <c r="E3" s="28" t="s">
        <v>80</v>
      </c>
      <c r="F3" s="28" t="s">
        <v>6</v>
      </c>
      <c r="G3" s="28" t="s">
        <v>89</v>
      </c>
    </row>
    <row r="4" spans="1:7" ht="17.25" customHeight="1" x14ac:dyDescent="0.3">
      <c r="A4" s="30"/>
      <c r="B4" s="31" t="s">
        <v>18</v>
      </c>
      <c r="C4" s="32"/>
      <c r="D4" s="33"/>
      <c r="E4" s="34"/>
      <c r="F4" s="34"/>
      <c r="G4" s="35"/>
    </row>
    <row r="5" spans="1:7" ht="17.25" customHeight="1" x14ac:dyDescent="0.3">
      <c r="A5" s="30"/>
      <c r="B5" s="21" t="s">
        <v>74</v>
      </c>
      <c r="C5" s="55"/>
      <c r="D5" s="56">
        <f>20*12</f>
        <v>240</v>
      </c>
      <c r="E5" s="57"/>
      <c r="F5" s="57"/>
      <c r="G5" s="53"/>
    </row>
    <row r="6" spans="1:7" ht="17.25" customHeight="1" x14ac:dyDescent="0.3">
      <c r="A6" s="30"/>
      <c r="B6" s="21" t="s">
        <v>90</v>
      </c>
      <c r="C6" s="55"/>
      <c r="D6" s="56">
        <f t="shared" ref="D6:D7" si="0">20*12</f>
        <v>240</v>
      </c>
      <c r="E6" s="57"/>
      <c r="F6" s="57"/>
      <c r="G6" s="53"/>
    </row>
    <row r="7" spans="1:7" ht="17.25" customHeight="1" x14ac:dyDescent="0.3">
      <c r="A7" s="30"/>
      <c r="B7" s="21" t="s">
        <v>83</v>
      </c>
      <c r="C7" s="55"/>
      <c r="D7" s="56">
        <f t="shared" si="0"/>
        <v>240</v>
      </c>
      <c r="E7" s="57"/>
      <c r="F7" s="57"/>
      <c r="G7" s="53"/>
    </row>
    <row r="8" spans="1:7" ht="17.25" customHeight="1" x14ac:dyDescent="0.3">
      <c r="B8" s="21"/>
      <c r="C8" s="36"/>
      <c r="D8" s="37"/>
      <c r="E8" s="38"/>
      <c r="F8" s="38"/>
      <c r="G8" s="39"/>
    </row>
    <row r="9" spans="1:7" s="10" customFormat="1" ht="17.25" customHeight="1" x14ac:dyDescent="0.3">
      <c r="B9" s="19" t="s">
        <v>16</v>
      </c>
      <c r="C9" s="40">
        <f>SUM(C4:C8)</f>
        <v>0</v>
      </c>
      <c r="D9" s="40">
        <f>SUM(D4:D8)</f>
        <v>720</v>
      </c>
      <c r="E9" s="40">
        <f>SUM(E4:E8)</f>
        <v>0</v>
      </c>
      <c r="F9" s="40"/>
      <c r="G9" s="41">
        <f>SUM(G4:G8)</f>
        <v>0</v>
      </c>
    </row>
    <row r="10" spans="1:7" s="10" customFormat="1" ht="17.25" customHeight="1" x14ac:dyDescent="0.3">
      <c r="B10" s="31" t="s">
        <v>19</v>
      </c>
      <c r="C10" s="42"/>
      <c r="D10" s="43"/>
      <c r="E10" s="44"/>
      <c r="F10" s="44"/>
      <c r="G10" s="43"/>
    </row>
    <row r="11" spans="1:7" ht="17.25" customHeight="1" x14ac:dyDescent="0.3">
      <c r="B11" s="21" t="s">
        <v>31</v>
      </c>
      <c r="C11" s="36">
        <f>D11+E11</f>
        <v>428</v>
      </c>
      <c r="D11" s="37">
        <f>50*8</f>
        <v>400</v>
      </c>
      <c r="E11" s="38">
        <f>7*4</f>
        <v>28</v>
      </c>
      <c r="F11" s="38"/>
      <c r="G11" s="45"/>
    </row>
    <row r="12" spans="1:7" ht="17.25" customHeight="1" x14ac:dyDescent="0.3">
      <c r="B12" s="21" t="s">
        <v>76</v>
      </c>
      <c r="C12" s="36">
        <f t="shared" ref="C12:C15" si="1">D12+E12</f>
        <v>672</v>
      </c>
      <c r="D12" s="37">
        <f>80*8</f>
        <v>640</v>
      </c>
      <c r="E12" s="38">
        <f>8*4</f>
        <v>32</v>
      </c>
      <c r="F12" s="38"/>
      <c r="G12" s="45"/>
    </row>
    <row r="13" spans="1:7" ht="17.25" customHeight="1" x14ac:dyDescent="0.3">
      <c r="B13" s="21" t="s">
        <v>82</v>
      </c>
      <c r="C13" s="36">
        <f t="shared" si="1"/>
        <v>92</v>
      </c>
      <c r="D13" s="37"/>
      <c r="E13" s="38">
        <f>23*4</f>
        <v>92</v>
      </c>
      <c r="F13" s="38"/>
      <c r="G13" s="45"/>
    </row>
    <row r="14" spans="1:7" ht="17.25" customHeight="1" x14ac:dyDescent="0.3">
      <c r="B14" s="21" t="s">
        <v>81</v>
      </c>
      <c r="C14" s="36">
        <f t="shared" si="1"/>
        <v>1376</v>
      </c>
      <c r="D14" s="37">
        <f>150*8</f>
        <v>1200</v>
      </c>
      <c r="E14" s="38">
        <f>22*8</f>
        <v>176</v>
      </c>
      <c r="F14" s="38"/>
      <c r="G14" s="45"/>
    </row>
    <row r="15" spans="1:7" ht="17.25" customHeight="1" x14ac:dyDescent="0.3">
      <c r="B15" s="21" t="s">
        <v>25</v>
      </c>
      <c r="C15" s="36">
        <f t="shared" si="1"/>
        <v>1400</v>
      </c>
      <c r="D15" s="37">
        <f>200*7</f>
        <v>1400</v>
      </c>
      <c r="E15" s="38"/>
      <c r="F15" s="38"/>
      <c r="G15" s="45"/>
    </row>
    <row r="16" spans="1:7" ht="17.25" customHeight="1" x14ac:dyDescent="0.3">
      <c r="B16" s="21" t="s">
        <v>74</v>
      </c>
      <c r="C16" s="36"/>
      <c r="D16" s="37">
        <f>(56+20)*12</f>
        <v>912</v>
      </c>
      <c r="E16" s="38"/>
      <c r="F16" s="38">
        <v>9.1</v>
      </c>
      <c r="G16" s="37">
        <f>D16*F16</f>
        <v>8299.1999999999989</v>
      </c>
    </row>
    <row r="17" spans="2:7" ht="17.25" customHeight="1" x14ac:dyDescent="0.3">
      <c r="B17" s="21" t="s">
        <v>75</v>
      </c>
      <c r="C17" s="36"/>
      <c r="D17" s="37">
        <f>42*12</f>
        <v>504</v>
      </c>
      <c r="E17" s="38"/>
      <c r="F17" s="38">
        <v>9.1</v>
      </c>
      <c r="G17" s="37">
        <f t="shared" ref="G17:G22" si="2">D17*F17</f>
        <v>4586.3999999999996</v>
      </c>
    </row>
    <row r="18" spans="2:7" ht="17.25" customHeight="1" x14ac:dyDescent="0.3">
      <c r="B18" s="21" t="s">
        <v>90</v>
      </c>
      <c r="C18" s="36"/>
      <c r="D18" s="37">
        <f>(6+20)*12</f>
        <v>312</v>
      </c>
      <c r="E18" s="38"/>
      <c r="F18" s="38">
        <v>9.1</v>
      </c>
      <c r="G18" s="37">
        <f t="shared" ref="G18:G19" si="3">D18*F18</f>
        <v>2839.2</v>
      </c>
    </row>
    <row r="19" spans="2:7" ht="17.25" customHeight="1" x14ac:dyDescent="0.3">
      <c r="B19" s="21" t="s">
        <v>83</v>
      </c>
      <c r="C19" s="36"/>
      <c r="D19" s="37">
        <f>(146+20)*12</f>
        <v>1992</v>
      </c>
      <c r="E19" s="38"/>
      <c r="F19" s="38">
        <v>9.1</v>
      </c>
      <c r="G19" s="37">
        <f t="shared" si="3"/>
        <v>18127.2</v>
      </c>
    </row>
    <row r="20" spans="2:7" ht="17.25" customHeight="1" x14ac:dyDescent="0.3">
      <c r="B20" s="21" t="s">
        <v>84</v>
      </c>
      <c r="C20" s="36"/>
      <c r="D20" s="37">
        <f>5*9</f>
        <v>45</v>
      </c>
      <c r="E20" s="38"/>
      <c r="F20" s="38">
        <v>5</v>
      </c>
      <c r="G20" s="37">
        <f t="shared" si="2"/>
        <v>225</v>
      </c>
    </row>
    <row r="21" spans="2:7" ht="17.25" customHeight="1" x14ac:dyDescent="0.3">
      <c r="B21" s="21" t="s">
        <v>85</v>
      </c>
      <c r="C21" s="36"/>
      <c r="D21" s="37">
        <v>6</v>
      </c>
      <c r="E21" s="38"/>
      <c r="F21" s="38">
        <v>7.5</v>
      </c>
      <c r="G21" s="37">
        <f t="shared" si="2"/>
        <v>45</v>
      </c>
    </row>
    <row r="22" spans="2:7" ht="17.25" customHeight="1" x14ac:dyDescent="0.3">
      <c r="B22" s="21" t="s">
        <v>86</v>
      </c>
      <c r="C22" s="36"/>
      <c r="D22" s="37">
        <v>3</v>
      </c>
      <c r="E22" s="38"/>
      <c r="F22" s="38">
        <v>18.5</v>
      </c>
      <c r="G22" s="37">
        <f t="shared" si="2"/>
        <v>55.5</v>
      </c>
    </row>
    <row r="23" spans="2:7" ht="17.25" customHeight="1" x14ac:dyDescent="0.3">
      <c r="B23" s="21"/>
      <c r="C23" s="36"/>
      <c r="D23" s="37"/>
      <c r="E23" s="38"/>
      <c r="F23" s="38"/>
      <c r="G23" s="39"/>
    </row>
    <row r="24" spans="2:7" s="10" customFormat="1" ht="17.25" customHeight="1" x14ac:dyDescent="0.3">
      <c r="B24" s="19" t="s">
        <v>16</v>
      </c>
      <c r="C24" s="40">
        <f>SUM(C10:C23)</f>
        <v>3968</v>
      </c>
      <c r="D24" s="40">
        <f>SUM(D10:D23)</f>
        <v>7414</v>
      </c>
      <c r="E24" s="40">
        <f>SUM(E10:E23)</f>
        <v>328</v>
      </c>
      <c r="F24" s="40"/>
      <c r="G24" s="81">
        <f>SUM(G10:G23)</f>
        <v>34177.5</v>
      </c>
    </row>
    <row r="25" spans="2:7" ht="17.25" customHeight="1" x14ac:dyDescent="0.3">
      <c r="B25" s="22" t="s">
        <v>50</v>
      </c>
      <c r="C25" s="36"/>
      <c r="D25" s="37"/>
      <c r="E25" s="38"/>
      <c r="F25" s="38"/>
      <c r="G25" s="45"/>
    </row>
    <row r="26" spans="2:7" ht="17.25" customHeight="1" x14ac:dyDescent="0.3">
      <c r="B26" s="52" t="s">
        <v>92</v>
      </c>
      <c r="C26" s="60"/>
      <c r="D26" s="61"/>
      <c r="E26" s="62"/>
      <c r="F26" s="62"/>
      <c r="G26" s="7">
        <f>G24*22700</f>
        <v>775829250</v>
      </c>
    </row>
    <row r="27" spans="2:7" ht="17.25" customHeight="1" x14ac:dyDescent="0.3">
      <c r="B27" s="52" t="s">
        <v>51</v>
      </c>
      <c r="C27" s="60"/>
      <c r="D27" s="61"/>
      <c r="E27" s="62"/>
      <c r="F27" s="62"/>
      <c r="G27" s="7">
        <f>E76</f>
        <v>602341860</v>
      </c>
    </row>
    <row r="28" spans="2:7" ht="17.25" customHeight="1" x14ac:dyDescent="0.3">
      <c r="B28" s="52" t="s">
        <v>73</v>
      </c>
      <c r="C28" s="60"/>
      <c r="D28" s="61"/>
      <c r="E28" s="62"/>
      <c r="F28" s="62"/>
      <c r="G28" s="75">
        <f>E84</f>
        <v>17200000</v>
      </c>
    </row>
    <row r="29" spans="2:7" ht="17.25" customHeight="1" x14ac:dyDescent="0.3">
      <c r="B29" s="52" t="s">
        <v>78</v>
      </c>
      <c r="C29" s="60"/>
      <c r="D29" s="61"/>
      <c r="E29" s="62"/>
      <c r="F29" s="62"/>
      <c r="G29" s="75">
        <f>E94</f>
        <v>25510000</v>
      </c>
    </row>
    <row r="30" spans="2:7" ht="17.25" customHeight="1" x14ac:dyDescent="0.3">
      <c r="B30" s="23"/>
      <c r="C30" s="46"/>
      <c r="D30" s="47"/>
      <c r="E30" s="48"/>
      <c r="F30" s="48"/>
      <c r="G30" s="49"/>
    </row>
    <row r="31" spans="2:7" s="10" customFormat="1" ht="17.25" customHeight="1" x14ac:dyDescent="0.3">
      <c r="B31" s="19" t="s">
        <v>16</v>
      </c>
      <c r="C31" s="41">
        <f>SUM(C25:C30)</f>
        <v>0</v>
      </c>
      <c r="D31" s="41">
        <f>SUM(D25:D30)</f>
        <v>0</v>
      </c>
      <c r="E31" s="41">
        <f>SUM(E25:E30)</f>
        <v>0</v>
      </c>
      <c r="F31" s="41"/>
      <c r="G31" s="41">
        <f>SUM(G25:G30)</f>
        <v>1420881110</v>
      </c>
    </row>
    <row r="32" spans="2:7" ht="17.25" customHeight="1" x14ac:dyDescent="0.3">
      <c r="B32" s="22" t="s">
        <v>17</v>
      </c>
      <c r="C32" s="36"/>
      <c r="D32" s="37"/>
      <c r="E32" s="38"/>
      <c r="F32" s="38"/>
      <c r="G32" s="45"/>
    </row>
    <row r="33" spans="1:7" ht="17.25" customHeight="1" x14ac:dyDescent="0.3">
      <c r="B33" s="52" t="s">
        <v>60</v>
      </c>
      <c r="C33" s="60"/>
      <c r="D33" s="61"/>
      <c r="E33" s="62"/>
      <c r="F33" s="62"/>
      <c r="G33" s="7">
        <v>300000000</v>
      </c>
    </row>
    <row r="34" spans="1:7" ht="17.25" customHeight="1" x14ac:dyDescent="0.3">
      <c r="B34" s="52" t="s">
        <v>61</v>
      </c>
      <c r="C34" s="60"/>
      <c r="D34" s="61"/>
      <c r="E34" s="62"/>
      <c r="F34" s="62"/>
      <c r="G34" s="7">
        <v>200000000</v>
      </c>
    </row>
    <row r="35" spans="1:7" ht="17.25" customHeight="1" x14ac:dyDescent="0.3">
      <c r="B35" s="76" t="s">
        <v>79</v>
      </c>
      <c r="C35" s="60"/>
      <c r="D35" s="61"/>
      <c r="E35" s="62"/>
      <c r="F35" s="62"/>
      <c r="G35" s="7">
        <v>300000000</v>
      </c>
    </row>
    <row r="36" spans="1:7" ht="17.25" customHeight="1" x14ac:dyDescent="0.3">
      <c r="B36" s="76" t="s">
        <v>63</v>
      </c>
      <c r="C36" s="60"/>
      <c r="D36" s="61"/>
      <c r="E36" s="62"/>
      <c r="F36" s="62"/>
      <c r="G36" s="7">
        <v>568000000</v>
      </c>
    </row>
    <row r="37" spans="1:7" ht="17.25" customHeight="1" x14ac:dyDescent="0.3">
      <c r="B37" s="23"/>
      <c r="C37" s="46"/>
      <c r="D37" s="47"/>
      <c r="E37" s="48"/>
      <c r="F37" s="48"/>
      <c r="G37" s="49"/>
    </row>
    <row r="38" spans="1:7" s="10" customFormat="1" ht="17.25" customHeight="1" x14ac:dyDescent="0.3">
      <c r="B38" s="19" t="s">
        <v>16</v>
      </c>
      <c r="C38" s="41">
        <f>SUM(C32:C37)</f>
        <v>0</v>
      </c>
      <c r="D38" s="41">
        <f>SUM(D32:D37)</f>
        <v>0</v>
      </c>
      <c r="E38" s="41">
        <f>SUM(E32:E37)</f>
        <v>0</v>
      </c>
      <c r="F38" s="41"/>
      <c r="G38" s="41">
        <f>SUM(G32:G37)</f>
        <v>1368000000</v>
      </c>
    </row>
    <row r="39" spans="1:7" ht="11.25" customHeight="1" x14ac:dyDescent="0.3">
      <c r="B39" s="13"/>
      <c r="C39" s="83"/>
      <c r="D39" s="83"/>
      <c r="E39" s="14"/>
      <c r="F39" s="14"/>
      <c r="G39" s="15"/>
    </row>
    <row r="40" spans="1:7" ht="11.25" customHeight="1" x14ac:dyDescent="0.3">
      <c r="B40" s="13"/>
      <c r="C40" s="64"/>
      <c r="D40" s="64"/>
      <c r="E40" s="14"/>
      <c r="F40" s="14"/>
      <c r="G40" s="15"/>
    </row>
    <row r="41" spans="1:7" ht="11.25" customHeight="1" x14ac:dyDescent="0.3">
      <c r="B41" s="13"/>
      <c r="C41" s="64"/>
      <c r="D41" s="64"/>
      <c r="E41" s="14"/>
      <c r="F41" s="14"/>
      <c r="G41" s="15"/>
    </row>
    <row r="42" spans="1:7" ht="52.5" customHeight="1" x14ac:dyDescent="0.3">
      <c r="B42" s="13"/>
      <c r="C42" s="64"/>
      <c r="D42" s="64"/>
      <c r="E42" s="14"/>
      <c r="F42" s="14"/>
      <c r="G42" s="15"/>
    </row>
    <row r="43" spans="1:7" ht="11.25" customHeight="1" x14ac:dyDescent="0.3">
      <c r="B43" s="13"/>
      <c r="C43" s="64"/>
      <c r="D43" s="64"/>
      <c r="E43" s="14"/>
      <c r="F43" s="14"/>
      <c r="G43" s="15"/>
    </row>
    <row r="44" spans="1:7" ht="11.25" customHeight="1" x14ac:dyDescent="0.3">
      <c r="B44" s="13"/>
      <c r="C44" s="64"/>
      <c r="D44" s="64"/>
      <c r="E44" s="14"/>
      <c r="F44" s="14"/>
      <c r="G44" s="15"/>
    </row>
    <row r="45" spans="1:7" s="71" customFormat="1" ht="19.5" customHeight="1" x14ac:dyDescent="0.3">
      <c r="B45" s="13" t="s">
        <v>91</v>
      </c>
      <c r="C45" s="72"/>
      <c r="D45" s="73"/>
      <c r="E45" s="73"/>
      <c r="F45" s="73"/>
      <c r="G45" s="74"/>
    </row>
    <row r="46" spans="1:7" s="50" customFormat="1" ht="34.5" customHeight="1" x14ac:dyDescent="0.3">
      <c r="A46" s="65" t="s">
        <v>4</v>
      </c>
      <c r="B46" s="65" t="s">
        <v>8</v>
      </c>
      <c r="C46" s="27" t="s">
        <v>5</v>
      </c>
      <c r="D46" s="28" t="s">
        <v>6</v>
      </c>
      <c r="E46" s="28" t="s">
        <v>7</v>
      </c>
      <c r="F46" s="79"/>
    </row>
    <row r="47" spans="1:7" ht="15" customHeight="1" x14ac:dyDescent="0.3">
      <c r="A47" s="58">
        <v>1</v>
      </c>
      <c r="B47" s="54" t="s">
        <v>64</v>
      </c>
      <c r="C47" s="55">
        <f>1104+122</f>
        <v>1226</v>
      </c>
      <c r="D47" s="53">
        <v>200000</v>
      </c>
      <c r="E47" s="53">
        <f>C47*D47</f>
        <v>245200000</v>
      </c>
      <c r="F47" s="80"/>
    </row>
    <row r="48" spans="1:7" ht="15" customHeight="1" x14ac:dyDescent="0.3">
      <c r="A48" s="58">
        <v>2</v>
      </c>
      <c r="B48" s="21" t="s">
        <v>26</v>
      </c>
      <c r="C48" s="36">
        <v>667</v>
      </c>
      <c r="D48" s="39">
        <v>95000</v>
      </c>
      <c r="E48" s="39">
        <f>C48*D48</f>
        <v>63365000</v>
      </c>
      <c r="F48" s="80"/>
    </row>
    <row r="49" spans="1:7" ht="15" customHeight="1" x14ac:dyDescent="0.3">
      <c r="A49" s="58">
        <v>3</v>
      </c>
      <c r="B49" s="21" t="s">
        <v>24</v>
      </c>
      <c r="C49" s="36">
        <v>1100</v>
      </c>
      <c r="D49" s="39">
        <v>34000</v>
      </c>
      <c r="E49" s="39">
        <f>C49*D49</f>
        <v>37400000</v>
      </c>
      <c r="F49" s="80"/>
      <c r="G49" s="51"/>
    </row>
    <row r="50" spans="1:7" ht="15" customHeight="1" x14ac:dyDescent="0.3">
      <c r="A50" s="58">
        <v>4</v>
      </c>
      <c r="B50" s="21" t="s">
        <v>36</v>
      </c>
      <c r="C50" s="36">
        <v>102</v>
      </c>
      <c r="D50" s="39">
        <v>18500</v>
      </c>
      <c r="E50" s="39">
        <f>C50*D50</f>
        <v>1887000</v>
      </c>
      <c r="F50" s="80"/>
      <c r="G50" s="51"/>
    </row>
    <row r="51" spans="1:7" ht="15" customHeight="1" x14ac:dyDescent="0.3">
      <c r="A51" s="58">
        <v>5</v>
      </c>
      <c r="B51" s="21" t="s">
        <v>37</v>
      </c>
      <c r="C51" s="36">
        <v>638</v>
      </c>
      <c r="D51" s="39">
        <v>10120</v>
      </c>
      <c r="E51" s="39">
        <f>C51*D51</f>
        <v>6456560</v>
      </c>
      <c r="F51" s="80"/>
      <c r="G51" s="51"/>
    </row>
    <row r="52" spans="1:7" s="1" customFormat="1" ht="15" customHeight="1" x14ac:dyDescent="0.3">
      <c r="A52" s="58">
        <v>6</v>
      </c>
      <c r="B52" s="18" t="s">
        <v>93</v>
      </c>
      <c r="C52" s="5">
        <v>264</v>
      </c>
      <c r="D52" s="6">
        <v>3000</v>
      </c>
      <c r="E52" s="39">
        <f t="shared" ref="E52:E58" si="4">C52*D52</f>
        <v>792000</v>
      </c>
      <c r="F52" s="80"/>
      <c r="G52" s="8"/>
    </row>
    <row r="53" spans="1:7" ht="15" customHeight="1" x14ac:dyDescent="0.3">
      <c r="A53" s="58">
        <v>7</v>
      </c>
      <c r="B53" s="21" t="s">
        <v>12</v>
      </c>
      <c r="C53" s="36">
        <f>65+25</f>
        <v>90</v>
      </c>
      <c r="D53" s="39">
        <v>9500</v>
      </c>
      <c r="E53" s="39">
        <f t="shared" si="4"/>
        <v>855000</v>
      </c>
      <c r="F53" s="80"/>
      <c r="G53" s="51"/>
    </row>
    <row r="54" spans="1:7" ht="15" customHeight="1" x14ac:dyDescent="0.3">
      <c r="A54" s="58">
        <v>8</v>
      </c>
      <c r="B54" s="21" t="s">
        <v>13</v>
      </c>
      <c r="C54" s="36">
        <v>4</v>
      </c>
      <c r="D54" s="39">
        <v>55000</v>
      </c>
      <c r="E54" s="39">
        <f t="shared" si="4"/>
        <v>220000</v>
      </c>
      <c r="F54" s="80"/>
      <c r="G54" s="51"/>
    </row>
    <row r="55" spans="1:7" ht="15" customHeight="1" x14ac:dyDescent="0.3">
      <c r="A55" s="58">
        <v>9</v>
      </c>
      <c r="B55" s="21" t="s">
        <v>94</v>
      </c>
      <c r="C55" s="36">
        <v>12</v>
      </c>
      <c r="D55" s="39">
        <v>25000</v>
      </c>
      <c r="E55" s="39">
        <f t="shared" ref="E55" si="5">C55*D55</f>
        <v>300000</v>
      </c>
      <c r="F55" s="80"/>
      <c r="G55" s="51"/>
    </row>
    <row r="56" spans="1:7" ht="15" customHeight="1" x14ac:dyDescent="0.3">
      <c r="A56" s="58">
        <v>10</v>
      </c>
      <c r="B56" s="21" t="s">
        <v>14</v>
      </c>
      <c r="C56" s="36">
        <v>1</v>
      </c>
      <c r="D56" s="39">
        <v>58000</v>
      </c>
      <c r="E56" s="39">
        <f t="shared" si="4"/>
        <v>58000</v>
      </c>
      <c r="F56" s="80"/>
      <c r="G56" s="51"/>
    </row>
    <row r="57" spans="1:7" ht="15" customHeight="1" x14ac:dyDescent="0.3">
      <c r="A57" s="58">
        <v>11</v>
      </c>
      <c r="B57" s="21" t="s">
        <v>66</v>
      </c>
      <c r="C57" s="36">
        <v>1</v>
      </c>
      <c r="D57" s="39">
        <v>360000</v>
      </c>
      <c r="E57" s="39">
        <f t="shared" si="4"/>
        <v>360000</v>
      </c>
      <c r="F57" s="80"/>
      <c r="G57" s="51"/>
    </row>
    <row r="58" spans="1:7" ht="15" customHeight="1" x14ac:dyDescent="0.3">
      <c r="A58" s="58">
        <v>12</v>
      </c>
      <c r="B58" s="21" t="s">
        <v>68</v>
      </c>
      <c r="C58" s="36">
        <f>65.3</f>
        <v>65.3</v>
      </c>
      <c r="D58" s="39">
        <v>75000</v>
      </c>
      <c r="E58" s="39">
        <f t="shared" si="4"/>
        <v>4897500</v>
      </c>
      <c r="F58" s="80"/>
      <c r="G58" s="51"/>
    </row>
    <row r="59" spans="1:7" ht="15" customHeight="1" x14ac:dyDescent="0.3">
      <c r="A59" s="58">
        <v>13</v>
      </c>
      <c r="B59" s="21" t="s">
        <v>39</v>
      </c>
      <c r="C59" s="36">
        <f>137+5.7</f>
        <v>142.69999999999999</v>
      </c>
      <c r="D59" s="39">
        <v>45000</v>
      </c>
      <c r="E59" s="39">
        <f>C59*D59</f>
        <v>6421499.9999999991</v>
      </c>
      <c r="F59" s="80"/>
      <c r="G59" s="51"/>
    </row>
    <row r="60" spans="1:7" ht="15" customHeight="1" x14ac:dyDescent="0.3">
      <c r="A60" s="58">
        <v>14</v>
      </c>
      <c r="B60" s="21" t="s">
        <v>3</v>
      </c>
      <c r="C60" s="36">
        <f>45*15</f>
        <v>675</v>
      </c>
      <c r="D60" s="39">
        <v>25000</v>
      </c>
      <c r="E60" s="39">
        <f>C60*D60</f>
        <v>16875000</v>
      </c>
      <c r="F60" s="80"/>
      <c r="G60" s="51"/>
    </row>
    <row r="61" spans="1:7" ht="15" customHeight="1" x14ac:dyDescent="0.3">
      <c r="A61" s="58">
        <v>15</v>
      </c>
      <c r="B61" s="21" t="s">
        <v>0</v>
      </c>
      <c r="C61" s="36">
        <f>710+54.5</f>
        <v>764.5</v>
      </c>
      <c r="D61" s="39">
        <v>18000</v>
      </c>
      <c r="E61" s="39">
        <f t="shared" ref="E61:E74" si="6">C61*D61</f>
        <v>13761000</v>
      </c>
      <c r="F61" s="80"/>
      <c r="G61" s="51"/>
    </row>
    <row r="62" spans="1:7" ht="15" customHeight="1" x14ac:dyDescent="0.3">
      <c r="A62" s="58">
        <v>16</v>
      </c>
      <c r="B62" s="21" t="s">
        <v>2</v>
      </c>
      <c r="C62" s="36">
        <f>88+6.5</f>
        <v>94.5</v>
      </c>
      <c r="D62" s="39">
        <v>42000</v>
      </c>
      <c r="E62" s="39">
        <f t="shared" si="6"/>
        <v>3969000</v>
      </c>
      <c r="F62" s="80"/>
      <c r="G62" s="51"/>
    </row>
    <row r="63" spans="1:7" ht="15" customHeight="1" x14ac:dyDescent="0.3">
      <c r="A63" s="58">
        <v>17</v>
      </c>
      <c r="B63" s="21" t="s">
        <v>10</v>
      </c>
      <c r="C63" s="36">
        <f>63+4</f>
        <v>67</v>
      </c>
      <c r="D63" s="39">
        <v>3500</v>
      </c>
      <c r="E63" s="39">
        <f t="shared" si="6"/>
        <v>234500</v>
      </c>
      <c r="F63" s="80"/>
      <c r="G63" s="51"/>
    </row>
    <row r="64" spans="1:7" ht="15" customHeight="1" x14ac:dyDescent="0.3">
      <c r="A64" s="58">
        <v>18</v>
      </c>
      <c r="B64" s="21" t="s">
        <v>1</v>
      </c>
      <c r="C64" s="36">
        <f>1190+102</f>
        <v>1292</v>
      </c>
      <c r="D64" s="39">
        <v>78000</v>
      </c>
      <c r="E64" s="39">
        <f t="shared" si="6"/>
        <v>100776000</v>
      </c>
      <c r="F64" s="80"/>
      <c r="G64" s="51"/>
    </row>
    <row r="65" spans="1:7" ht="15" customHeight="1" x14ac:dyDescent="0.3">
      <c r="A65" s="58">
        <v>19</v>
      </c>
      <c r="B65" s="59" t="s">
        <v>41</v>
      </c>
      <c r="C65" s="36">
        <f>239+21.5</f>
        <v>260.5</v>
      </c>
      <c r="D65" s="39">
        <v>102000</v>
      </c>
      <c r="E65" s="39">
        <f t="shared" si="6"/>
        <v>26571000</v>
      </c>
      <c r="F65" s="80"/>
      <c r="G65" s="51"/>
    </row>
    <row r="66" spans="1:7" ht="15" customHeight="1" x14ac:dyDescent="0.3">
      <c r="A66" s="58">
        <v>20</v>
      </c>
      <c r="B66" s="2" t="s">
        <v>23</v>
      </c>
      <c r="C66" s="36">
        <v>4</v>
      </c>
      <c r="D66" s="39">
        <v>240000</v>
      </c>
      <c r="E66" s="39">
        <f t="shared" si="6"/>
        <v>960000</v>
      </c>
      <c r="F66" s="80"/>
      <c r="G66" s="51"/>
    </row>
    <row r="67" spans="1:7" s="1" customFormat="1" ht="15" customHeight="1" x14ac:dyDescent="0.25">
      <c r="A67" s="58">
        <v>21</v>
      </c>
      <c r="B67" s="16" t="s">
        <v>27</v>
      </c>
      <c r="C67" s="4">
        <v>7</v>
      </c>
      <c r="D67" s="3">
        <v>50000</v>
      </c>
      <c r="E67" s="39">
        <f t="shared" si="6"/>
        <v>350000</v>
      </c>
      <c r="F67" s="80"/>
      <c r="G67" s="8"/>
    </row>
    <row r="68" spans="1:7" s="1" customFormat="1" ht="15" customHeight="1" x14ac:dyDescent="0.25">
      <c r="A68" s="58">
        <v>22</v>
      </c>
      <c r="B68" s="17" t="s">
        <v>22</v>
      </c>
      <c r="C68" s="4">
        <v>1.5</v>
      </c>
      <c r="D68" s="3">
        <v>240000</v>
      </c>
      <c r="E68" s="39">
        <f t="shared" si="6"/>
        <v>360000</v>
      </c>
      <c r="F68" s="80"/>
      <c r="G68" s="8"/>
    </row>
    <row r="69" spans="1:7" s="1" customFormat="1" ht="15" customHeight="1" x14ac:dyDescent="0.25">
      <c r="A69" s="58">
        <v>23</v>
      </c>
      <c r="B69" s="17" t="s">
        <v>65</v>
      </c>
      <c r="C69" s="4">
        <v>29</v>
      </c>
      <c r="D69" s="3">
        <v>8000</v>
      </c>
      <c r="E69" s="39">
        <f t="shared" ref="E69" si="7">C69*D69</f>
        <v>232000</v>
      </c>
      <c r="F69" s="80"/>
      <c r="G69" s="8"/>
    </row>
    <row r="70" spans="1:7" s="1" customFormat="1" ht="15" customHeight="1" x14ac:dyDescent="0.3">
      <c r="A70" s="58">
        <v>24</v>
      </c>
      <c r="B70" s="18" t="s">
        <v>67</v>
      </c>
      <c r="C70" s="5">
        <v>3</v>
      </c>
      <c r="D70" s="6">
        <v>18000</v>
      </c>
      <c r="E70" s="39">
        <f t="shared" ref="E70" si="8">C70*D70</f>
        <v>54000</v>
      </c>
      <c r="F70" s="80"/>
      <c r="G70" s="8"/>
    </row>
    <row r="71" spans="1:7" s="1" customFormat="1" ht="15" customHeight="1" x14ac:dyDescent="0.3">
      <c r="A71" s="58">
        <v>25</v>
      </c>
      <c r="B71" s="18" t="s">
        <v>30</v>
      </c>
      <c r="C71" s="5">
        <v>2</v>
      </c>
      <c r="D71" s="6">
        <v>75000</v>
      </c>
      <c r="E71" s="39">
        <f>C71*D71</f>
        <v>150000</v>
      </c>
      <c r="F71" s="80"/>
      <c r="G71" s="8"/>
    </row>
    <row r="72" spans="1:7" s="1" customFormat="1" ht="15" customHeight="1" x14ac:dyDescent="0.3">
      <c r="A72" s="58">
        <v>26</v>
      </c>
      <c r="B72" s="21" t="s">
        <v>15</v>
      </c>
      <c r="C72" s="5">
        <f>$C$24</f>
        <v>3968</v>
      </c>
      <c r="D72" s="6">
        <v>9000</v>
      </c>
      <c r="E72" s="39">
        <f t="shared" si="6"/>
        <v>35712000</v>
      </c>
      <c r="F72" s="80"/>
      <c r="G72" s="8"/>
    </row>
    <row r="73" spans="1:7" s="1" customFormat="1" ht="15" customHeight="1" x14ac:dyDescent="0.3">
      <c r="A73" s="58">
        <v>27</v>
      </c>
      <c r="B73" s="59" t="s">
        <v>28</v>
      </c>
      <c r="C73" s="5">
        <f t="shared" ref="C73:C74" si="9">$C$24</f>
        <v>3968</v>
      </c>
      <c r="D73" s="6">
        <v>3600</v>
      </c>
      <c r="E73" s="39">
        <f t="shared" si="6"/>
        <v>14284800</v>
      </c>
      <c r="F73" s="80"/>
      <c r="G73" s="8"/>
    </row>
    <row r="74" spans="1:7" s="1" customFormat="1" ht="15" customHeight="1" x14ac:dyDescent="0.3">
      <c r="A74" s="58">
        <v>28</v>
      </c>
      <c r="B74" s="2" t="s">
        <v>49</v>
      </c>
      <c r="C74" s="5">
        <f t="shared" si="9"/>
        <v>3968</v>
      </c>
      <c r="D74" s="6">
        <v>5000</v>
      </c>
      <c r="E74" s="39">
        <f t="shared" si="6"/>
        <v>19840000</v>
      </c>
      <c r="F74" s="80"/>
      <c r="G74" s="8"/>
    </row>
    <row r="75" spans="1:7" s="1" customFormat="1" ht="15" customHeight="1" x14ac:dyDescent="0.25">
      <c r="A75" s="58"/>
      <c r="B75" s="66"/>
      <c r="C75" s="5"/>
      <c r="D75" s="6"/>
      <c r="E75" s="63"/>
      <c r="F75" s="80"/>
      <c r="G75" s="8"/>
    </row>
    <row r="76" spans="1:7" s="10" customFormat="1" ht="15.75" customHeight="1" x14ac:dyDescent="0.3">
      <c r="A76" s="19"/>
      <c r="B76" s="19" t="s">
        <v>9</v>
      </c>
      <c r="C76" s="40"/>
      <c r="D76" s="41"/>
      <c r="E76" s="41">
        <f>SUM(E47:E75)</f>
        <v>602341860</v>
      </c>
      <c r="F76" s="73"/>
      <c r="G76" s="9"/>
    </row>
    <row r="77" spans="1:7" s="10" customFormat="1" ht="6" customHeight="1" x14ac:dyDescent="0.3">
      <c r="A77" s="71"/>
      <c r="B77" s="71"/>
      <c r="C77" s="72"/>
      <c r="D77" s="73"/>
      <c r="E77" s="73"/>
      <c r="F77" s="73"/>
      <c r="G77" s="9"/>
    </row>
    <row r="78" spans="1:7" s="71" customFormat="1" ht="18.75" customHeight="1" x14ac:dyDescent="0.3">
      <c r="B78" s="71" t="s">
        <v>69</v>
      </c>
      <c r="C78" s="72"/>
      <c r="D78" s="73"/>
      <c r="E78" s="73"/>
      <c r="F78" s="73"/>
      <c r="G78" s="74"/>
    </row>
    <row r="79" spans="1:7" s="50" customFormat="1" ht="33" customHeight="1" x14ac:dyDescent="0.3">
      <c r="A79" s="65" t="s">
        <v>4</v>
      </c>
      <c r="B79" s="65" t="s">
        <v>8</v>
      </c>
      <c r="C79" s="27" t="s">
        <v>5</v>
      </c>
      <c r="D79" s="28" t="s">
        <v>6</v>
      </c>
      <c r="E79" s="28" t="s">
        <v>7</v>
      </c>
      <c r="F79" s="79"/>
    </row>
    <row r="80" spans="1:7" ht="15.75" customHeight="1" x14ac:dyDescent="0.3">
      <c r="A80" s="20">
        <v>1</v>
      </c>
      <c r="B80" s="21" t="s">
        <v>71</v>
      </c>
      <c r="C80" s="36"/>
      <c r="D80" s="39"/>
      <c r="E80" s="39">
        <v>5000000</v>
      </c>
      <c r="F80" s="80"/>
      <c r="G80" s="51"/>
    </row>
    <row r="81" spans="1:7" ht="15.75" customHeight="1" x14ac:dyDescent="0.3">
      <c r="A81" s="58">
        <v>2</v>
      </c>
      <c r="B81" s="21" t="s">
        <v>72</v>
      </c>
      <c r="C81" s="36"/>
      <c r="D81" s="39"/>
      <c r="E81" s="39">
        <v>11000000</v>
      </c>
      <c r="F81" s="80"/>
      <c r="G81" s="51"/>
    </row>
    <row r="82" spans="1:7" ht="15.75" customHeight="1" x14ac:dyDescent="0.3">
      <c r="A82" s="20">
        <v>3</v>
      </c>
      <c r="B82" s="21" t="s">
        <v>70</v>
      </c>
      <c r="C82" s="36"/>
      <c r="D82" s="39"/>
      <c r="E82" s="39">
        <v>1200000</v>
      </c>
      <c r="F82" s="80"/>
      <c r="G82" s="51"/>
    </row>
    <row r="83" spans="1:7" s="1" customFormat="1" ht="15.75" customHeight="1" x14ac:dyDescent="0.25">
      <c r="A83" s="58"/>
      <c r="B83" s="66"/>
      <c r="C83" s="5"/>
      <c r="D83" s="6"/>
      <c r="E83" s="63"/>
      <c r="F83" s="80"/>
      <c r="G83" s="8"/>
    </row>
    <row r="84" spans="1:7" s="10" customFormat="1" ht="15.75" customHeight="1" x14ac:dyDescent="0.3">
      <c r="A84" s="19"/>
      <c r="B84" s="19" t="s">
        <v>9</v>
      </c>
      <c r="C84" s="40"/>
      <c r="D84" s="41"/>
      <c r="E84" s="41">
        <f>SUM(E80:E83)</f>
        <v>17200000</v>
      </c>
      <c r="F84" s="73"/>
      <c r="G84" s="9"/>
    </row>
    <row r="85" spans="1:7" ht="6" customHeight="1" x14ac:dyDescent="0.3"/>
    <row r="86" spans="1:7" s="71" customFormat="1" ht="21" customHeight="1" x14ac:dyDescent="0.3">
      <c r="B86" s="71" t="s">
        <v>77</v>
      </c>
      <c r="C86" s="72"/>
      <c r="D86" s="73"/>
      <c r="E86" s="73"/>
      <c r="F86" s="73"/>
      <c r="G86" s="74"/>
    </row>
    <row r="87" spans="1:7" s="50" customFormat="1" ht="31.5" customHeight="1" x14ac:dyDescent="0.3">
      <c r="A87" s="65" t="s">
        <v>4</v>
      </c>
      <c r="B87" s="65" t="s">
        <v>8</v>
      </c>
      <c r="C87" s="27" t="s">
        <v>5</v>
      </c>
      <c r="D87" s="28" t="s">
        <v>6</v>
      </c>
      <c r="E87" s="28" t="s">
        <v>7</v>
      </c>
      <c r="F87" s="79"/>
    </row>
    <row r="88" spans="1:7" ht="15.75" customHeight="1" x14ac:dyDescent="0.3">
      <c r="A88" s="20">
        <v>1</v>
      </c>
      <c r="B88" s="21" t="s">
        <v>57</v>
      </c>
      <c r="C88" s="36"/>
      <c r="D88" s="39"/>
      <c r="E88" s="39">
        <v>13620000</v>
      </c>
      <c r="F88" s="80"/>
      <c r="G88" s="51"/>
    </row>
    <row r="89" spans="1:7" ht="15.75" customHeight="1" x14ac:dyDescent="0.3">
      <c r="A89" s="58">
        <v>2</v>
      </c>
      <c r="B89" s="21" t="s">
        <v>56</v>
      </c>
      <c r="C89" s="36"/>
      <c r="D89" s="39"/>
      <c r="E89" s="39">
        <v>1200000</v>
      </c>
      <c r="F89" s="80"/>
      <c r="G89" s="51"/>
    </row>
    <row r="90" spans="1:7" ht="15.75" customHeight="1" x14ac:dyDescent="0.3">
      <c r="A90" s="20">
        <v>3</v>
      </c>
      <c r="B90" s="21" t="s">
        <v>58</v>
      </c>
      <c r="C90" s="36"/>
      <c r="D90" s="39"/>
      <c r="E90" s="39">
        <v>500000</v>
      </c>
      <c r="F90" s="80"/>
      <c r="G90" s="51"/>
    </row>
    <row r="91" spans="1:7" ht="15.75" customHeight="1" x14ac:dyDescent="0.3">
      <c r="A91" s="58">
        <v>4</v>
      </c>
      <c r="B91" s="21" t="s">
        <v>59</v>
      </c>
      <c r="C91" s="36"/>
      <c r="D91" s="39"/>
      <c r="E91" s="39">
        <v>2000000</v>
      </c>
      <c r="F91" s="80"/>
      <c r="G91" s="51"/>
    </row>
    <row r="92" spans="1:7" ht="15.75" customHeight="1" x14ac:dyDescent="0.3">
      <c r="A92" s="20">
        <v>5</v>
      </c>
      <c r="B92" s="21" t="s">
        <v>62</v>
      </c>
      <c r="C92" s="36"/>
      <c r="D92" s="39"/>
      <c r="E92" s="39">
        <v>8190000</v>
      </c>
      <c r="F92" s="80"/>
      <c r="G92" s="51"/>
    </row>
    <row r="93" spans="1:7" s="1" customFormat="1" ht="15.75" customHeight="1" x14ac:dyDescent="0.25">
      <c r="A93" s="58"/>
      <c r="B93" s="66"/>
      <c r="C93" s="5"/>
      <c r="D93" s="6"/>
      <c r="E93" s="63"/>
      <c r="F93" s="80"/>
      <c r="G93" s="8"/>
    </row>
    <row r="94" spans="1:7" s="10" customFormat="1" ht="15.75" customHeight="1" x14ac:dyDescent="0.3">
      <c r="A94" s="19"/>
      <c r="B94" s="19" t="s">
        <v>9</v>
      </c>
      <c r="C94" s="40"/>
      <c r="D94" s="41"/>
      <c r="E94" s="41">
        <f>SUM(E88:E93)</f>
        <v>25510000</v>
      </c>
      <c r="F94" s="73"/>
      <c r="G94" s="9"/>
    </row>
  </sheetData>
  <mergeCells count="2">
    <mergeCell ref="A1:E1"/>
    <mergeCell ref="C39:D39"/>
  </mergeCells>
  <pageMargins left="0.16" right="0.25" top="0" bottom="0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G100"/>
  <sheetViews>
    <sheetView tabSelected="1" topLeftCell="A74" workbookViewId="0">
      <selection activeCell="C31" sqref="C31"/>
    </sheetView>
  </sheetViews>
  <sheetFormatPr defaultRowHeight="15.75" x14ac:dyDescent="0.3"/>
  <cols>
    <col min="1" max="1" width="4.5" style="9" customWidth="1"/>
    <col min="2" max="2" width="27.5" style="9" customWidth="1"/>
    <col min="3" max="3" width="11.125" style="11" customWidth="1"/>
    <col min="4" max="4" width="11.125" style="12" customWidth="1"/>
    <col min="5" max="5" width="13.375" style="12" customWidth="1"/>
    <col min="6" max="6" width="8.5" style="12" customWidth="1"/>
    <col min="7" max="7" width="13.75" style="9" customWidth="1"/>
    <col min="8" max="16384" width="9" style="9"/>
  </cols>
  <sheetData>
    <row r="1" spans="1:7" ht="27.75" customHeight="1" x14ac:dyDescent="0.3">
      <c r="A1" s="82" t="s">
        <v>32</v>
      </c>
      <c r="B1" s="82"/>
      <c r="C1" s="82"/>
      <c r="D1" s="82"/>
      <c r="E1" s="82"/>
      <c r="F1" s="78"/>
      <c r="G1" s="24"/>
    </row>
    <row r="2" spans="1:7" ht="15" customHeight="1" x14ac:dyDescent="0.3">
      <c r="A2" s="10"/>
    </row>
    <row r="3" spans="1:7" s="29" customFormat="1" ht="39.75" customHeight="1" x14ac:dyDescent="0.3">
      <c r="A3" s="25"/>
      <c r="B3" s="65" t="s">
        <v>8</v>
      </c>
      <c r="C3" s="27" t="s">
        <v>87</v>
      </c>
      <c r="D3" s="28" t="s">
        <v>88</v>
      </c>
      <c r="E3" s="28" t="s">
        <v>80</v>
      </c>
      <c r="F3" s="28" t="s">
        <v>6</v>
      </c>
      <c r="G3" s="28" t="s">
        <v>89</v>
      </c>
    </row>
    <row r="4" spans="1:7" ht="17.25" customHeight="1" x14ac:dyDescent="0.3">
      <c r="A4" s="30"/>
      <c r="B4" s="31" t="s">
        <v>18</v>
      </c>
      <c r="C4" s="32"/>
      <c r="D4" s="33"/>
      <c r="E4" s="34"/>
      <c r="F4" s="34"/>
      <c r="G4" s="35"/>
    </row>
    <row r="5" spans="1:7" ht="17.25" customHeight="1" x14ac:dyDescent="0.3">
      <c r="A5" s="30"/>
      <c r="B5" s="21" t="s">
        <v>74</v>
      </c>
      <c r="C5" s="55"/>
      <c r="D5" s="56">
        <f>20*12</f>
        <v>240</v>
      </c>
      <c r="E5" s="57"/>
      <c r="F5" s="57">
        <v>9.1999999999999993</v>
      </c>
      <c r="G5" s="37">
        <f>D5*F5</f>
        <v>2208</v>
      </c>
    </row>
    <row r="6" spans="1:7" ht="17.25" customHeight="1" x14ac:dyDescent="0.3">
      <c r="A6" s="30"/>
      <c r="B6" s="21" t="s">
        <v>90</v>
      </c>
      <c r="C6" s="55"/>
      <c r="D6" s="56">
        <f t="shared" ref="D6:D7" si="0">20*12</f>
        <v>240</v>
      </c>
      <c r="E6" s="57"/>
      <c r="F6" s="57">
        <v>9.1999999999999993</v>
      </c>
      <c r="G6" s="37">
        <f t="shared" ref="G6:G7" si="1">D6*F6</f>
        <v>2208</v>
      </c>
    </row>
    <row r="7" spans="1:7" ht="17.25" customHeight="1" x14ac:dyDescent="0.3">
      <c r="A7" s="30"/>
      <c r="B7" s="21" t="s">
        <v>83</v>
      </c>
      <c r="C7" s="55"/>
      <c r="D7" s="56">
        <f t="shared" si="0"/>
        <v>240</v>
      </c>
      <c r="E7" s="57"/>
      <c r="F7" s="57">
        <v>9.1999999999999993</v>
      </c>
      <c r="G7" s="37">
        <f t="shared" si="1"/>
        <v>2208</v>
      </c>
    </row>
    <row r="8" spans="1:7" ht="17.25" customHeight="1" x14ac:dyDescent="0.3">
      <c r="B8" s="21"/>
      <c r="C8" s="36"/>
      <c r="D8" s="37"/>
      <c r="E8" s="38"/>
      <c r="F8" s="38"/>
      <c r="G8" s="39"/>
    </row>
    <row r="9" spans="1:7" s="10" customFormat="1" ht="17.25" customHeight="1" x14ac:dyDescent="0.3">
      <c r="B9" s="19" t="s">
        <v>16</v>
      </c>
      <c r="C9" s="40">
        <f>SUM(C4:C8)</f>
        <v>0</v>
      </c>
      <c r="D9" s="40">
        <f>SUM(D4:D8)</f>
        <v>720</v>
      </c>
      <c r="E9" s="40">
        <f>SUM(E4:E8)</f>
        <v>0</v>
      </c>
      <c r="F9" s="40"/>
      <c r="G9" s="81">
        <f>SUM(G4:G8)</f>
        <v>6624</v>
      </c>
    </row>
    <row r="10" spans="1:7" s="10" customFormat="1" ht="17.25" customHeight="1" x14ac:dyDescent="0.3">
      <c r="B10" s="31" t="s">
        <v>19</v>
      </c>
      <c r="C10" s="42"/>
      <c r="D10" s="43"/>
      <c r="E10" s="44"/>
      <c r="F10" s="44"/>
      <c r="G10" s="43"/>
    </row>
    <row r="11" spans="1:7" ht="17.25" customHeight="1" x14ac:dyDescent="0.3">
      <c r="B11" s="21" t="s">
        <v>95</v>
      </c>
      <c r="C11" s="36">
        <f t="shared" ref="C11:C12" si="2">D11+E11</f>
        <v>2616</v>
      </c>
      <c r="D11" s="37">
        <f>327*8</f>
        <v>2616</v>
      </c>
      <c r="E11" s="38"/>
      <c r="F11" s="38"/>
      <c r="G11" s="45"/>
    </row>
    <row r="12" spans="1:7" ht="17.25" customHeight="1" x14ac:dyDescent="0.3">
      <c r="B12" s="21" t="s">
        <v>25</v>
      </c>
      <c r="C12" s="36">
        <f t="shared" si="2"/>
        <v>1400</v>
      </c>
      <c r="D12" s="37">
        <f>200*7</f>
        <v>1400</v>
      </c>
      <c r="E12" s="38"/>
      <c r="F12" s="38"/>
      <c r="G12" s="45"/>
    </row>
    <row r="13" spans="1:7" ht="17.25" customHeight="1" x14ac:dyDescent="0.3">
      <c r="B13" s="21" t="s">
        <v>74</v>
      </c>
      <c r="C13" s="36"/>
      <c r="D13" s="37">
        <f>(56)*12</f>
        <v>672</v>
      </c>
      <c r="E13" s="38"/>
      <c r="F13" s="38">
        <v>9.1999999999999993</v>
      </c>
      <c r="G13" s="37">
        <f>D13*F13</f>
        <v>6182.4</v>
      </c>
    </row>
    <row r="14" spans="1:7" ht="17.25" customHeight="1" x14ac:dyDescent="0.3">
      <c r="B14" s="21" t="s">
        <v>75</v>
      </c>
      <c r="C14" s="36"/>
      <c r="D14" s="37">
        <f>42*12</f>
        <v>504</v>
      </c>
      <c r="E14" s="38"/>
      <c r="F14" s="38">
        <v>9.1999999999999993</v>
      </c>
      <c r="G14" s="37">
        <f t="shared" ref="G14:G19" si="3">D14*F14</f>
        <v>4636.7999999999993</v>
      </c>
    </row>
    <row r="15" spans="1:7" ht="17.25" customHeight="1" x14ac:dyDescent="0.3">
      <c r="B15" s="21" t="s">
        <v>90</v>
      </c>
      <c r="C15" s="36"/>
      <c r="D15" s="37">
        <f>(6)*12</f>
        <v>72</v>
      </c>
      <c r="E15" s="38"/>
      <c r="F15" s="38">
        <v>9.1999999999999993</v>
      </c>
      <c r="G15" s="37">
        <f t="shared" si="3"/>
        <v>662.4</v>
      </c>
    </row>
    <row r="16" spans="1:7" ht="17.25" customHeight="1" x14ac:dyDescent="0.3">
      <c r="B16" s="21" t="s">
        <v>83</v>
      </c>
      <c r="C16" s="36"/>
      <c r="D16" s="37">
        <f>(146)*12</f>
        <v>1752</v>
      </c>
      <c r="E16" s="38"/>
      <c r="F16" s="38">
        <v>9.1999999999999993</v>
      </c>
      <c r="G16" s="37">
        <f t="shared" si="3"/>
        <v>16118.4</v>
      </c>
    </row>
    <row r="17" spans="2:7" ht="17.25" customHeight="1" x14ac:dyDescent="0.3">
      <c r="B17" s="21" t="s">
        <v>84</v>
      </c>
      <c r="C17" s="36"/>
      <c r="D17" s="37">
        <f>5*9</f>
        <v>45</v>
      </c>
      <c r="E17" s="38"/>
      <c r="F17" s="38">
        <v>5</v>
      </c>
      <c r="G17" s="37">
        <f t="shared" si="3"/>
        <v>225</v>
      </c>
    </row>
    <row r="18" spans="2:7" ht="17.25" customHeight="1" x14ac:dyDescent="0.3">
      <c r="B18" s="21" t="s">
        <v>85</v>
      </c>
      <c r="C18" s="36"/>
      <c r="D18" s="37">
        <v>6</v>
      </c>
      <c r="E18" s="38"/>
      <c r="F18" s="38">
        <v>7.5</v>
      </c>
      <c r="G18" s="37">
        <f t="shared" si="3"/>
        <v>45</v>
      </c>
    </row>
    <row r="19" spans="2:7" ht="17.25" customHeight="1" x14ac:dyDescent="0.3">
      <c r="B19" s="21" t="s">
        <v>86</v>
      </c>
      <c r="C19" s="36"/>
      <c r="D19" s="37">
        <v>3</v>
      </c>
      <c r="E19" s="38"/>
      <c r="F19" s="38">
        <v>18.5</v>
      </c>
      <c r="G19" s="37">
        <f t="shared" si="3"/>
        <v>55.5</v>
      </c>
    </row>
    <row r="20" spans="2:7" ht="17.25" customHeight="1" x14ac:dyDescent="0.3">
      <c r="B20" s="21"/>
      <c r="C20" s="36"/>
      <c r="D20" s="37"/>
      <c r="E20" s="38"/>
      <c r="F20" s="38"/>
      <c r="G20" s="39"/>
    </row>
    <row r="21" spans="2:7" s="10" customFormat="1" ht="17.25" customHeight="1" x14ac:dyDescent="0.3">
      <c r="B21" s="19" t="s">
        <v>16</v>
      </c>
      <c r="C21" s="40">
        <f>SUM(C10:C20)</f>
        <v>4016</v>
      </c>
      <c r="D21" s="40">
        <f>SUM(D10:D20)</f>
        <v>7070</v>
      </c>
      <c r="E21" s="40">
        <f>SUM(E10:E20)</f>
        <v>0</v>
      </c>
      <c r="F21" s="40"/>
      <c r="G21" s="81">
        <f>SUM(G10:G20)</f>
        <v>27925.5</v>
      </c>
    </row>
    <row r="22" spans="2:7" ht="17.25" customHeight="1" x14ac:dyDescent="0.3">
      <c r="B22" s="22" t="s">
        <v>50</v>
      </c>
      <c r="C22" s="36"/>
      <c r="D22" s="37"/>
      <c r="E22" s="38"/>
      <c r="F22" s="38"/>
      <c r="G22" s="45"/>
    </row>
    <row r="23" spans="2:7" ht="17.25" customHeight="1" x14ac:dyDescent="0.3">
      <c r="B23" s="52" t="s">
        <v>92</v>
      </c>
      <c r="C23" s="60"/>
      <c r="D23" s="61"/>
      <c r="E23" s="62"/>
      <c r="F23" s="62"/>
      <c r="G23" s="7">
        <f>(G21+G9)*22700</f>
        <v>784273650</v>
      </c>
    </row>
    <row r="24" spans="2:7" ht="17.25" customHeight="1" x14ac:dyDescent="0.3">
      <c r="B24" s="52" t="s">
        <v>97</v>
      </c>
      <c r="C24" s="60"/>
      <c r="D24" s="61"/>
      <c r="E24" s="62"/>
      <c r="F24" s="62"/>
      <c r="G24" s="75">
        <f>E45</f>
        <v>16688240</v>
      </c>
    </row>
    <row r="25" spans="2:7" ht="17.25" customHeight="1" x14ac:dyDescent="0.3">
      <c r="B25" s="52" t="s">
        <v>51</v>
      </c>
      <c r="C25" s="60"/>
      <c r="D25" s="61"/>
      <c r="E25" s="62"/>
      <c r="F25" s="62"/>
      <c r="G25" s="7">
        <f>E79</f>
        <v>611755160</v>
      </c>
    </row>
    <row r="26" spans="2:7" ht="17.25" customHeight="1" x14ac:dyDescent="0.3">
      <c r="B26" s="52" t="s">
        <v>73</v>
      </c>
      <c r="C26" s="60"/>
      <c r="D26" s="61"/>
      <c r="E26" s="62"/>
      <c r="F26" s="62"/>
      <c r="G26" s="75">
        <f>E90</f>
        <v>33320000</v>
      </c>
    </row>
    <row r="27" spans="2:7" ht="17.25" customHeight="1" x14ac:dyDescent="0.3">
      <c r="B27" s="52" t="s">
        <v>78</v>
      </c>
      <c r="C27" s="60"/>
      <c r="D27" s="61"/>
      <c r="E27" s="62"/>
      <c r="F27" s="62"/>
      <c r="G27" s="75">
        <f>E100</f>
        <v>25510000</v>
      </c>
    </row>
    <row r="28" spans="2:7" ht="17.25" customHeight="1" x14ac:dyDescent="0.3">
      <c r="B28" s="23"/>
      <c r="C28" s="46"/>
      <c r="D28" s="47"/>
      <c r="E28" s="48"/>
      <c r="F28" s="48"/>
      <c r="G28" s="49"/>
    </row>
    <row r="29" spans="2:7" s="10" customFormat="1" ht="17.25" customHeight="1" x14ac:dyDescent="0.3">
      <c r="B29" s="19" t="s">
        <v>16</v>
      </c>
      <c r="C29" s="41">
        <f>SUM(C22:C28)</f>
        <v>0</v>
      </c>
      <c r="D29" s="41">
        <f>SUM(D22:D28)</f>
        <v>0</v>
      </c>
      <c r="E29" s="41">
        <f>SUM(E22:E28)</f>
        <v>0</v>
      </c>
      <c r="F29" s="41"/>
      <c r="G29" s="41">
        <f>SUM(G22:G28)</f>
        <v>1471547050</v>
      </c>
    </row>
    <row r="30" spans="2:7" ht="17.25" customHeight="1" x14ac:dyDescent="0.3">
      <c r="B30" s="22" t="s">
        <v>17</v>
      </c>
      <c r="C30" s="36"/>
      <c r="D30" s="37"/>
      <c r="E30" s="38"/>
      <c r="F30" s="38"/>
      <c r="G30" s="45"/>
    </row>
    <row r="31" spans="2:7" ht="17.25" customHeight="1" x14ac:dyDescent="0.3">
      <c r="B31" s="52" t="s">
        <v>60</v>
      </c>
      <c r="C31" s="60"/>
      <c r="D31" s="61"/>
      <c r="E31" s="62"/>
      <c r="F31" s="62"/>
      <c r="G31" s="7">
        <v>300000000</v>
      </c>
    </row>
    <row r="32" spans="2:7" ht="17.25" customHeight="1" x14ac:dyDescent="0.3">
      <c r="B32" s="52" t="s">
        <v>61</v>
      </c>
      <c r="C32" s="60"/>
      <c r="D32" s="61"/>
      <c r="E32" s="62"/>
      <c r="F32" s="62"/>
      <c r="G32" s="7">
        <v>200000000</v>
      </c>
    </row>
    <row r="33" spans="1:7" ht="17.25" customHeight="1" x14ac:dyDescent="0.3">
      <c r="B33" s="76" t="s">
        <v>79</v>
      </c>
      <c r="C33" s="60"/>
      <c r="D33" s="61"/>
      <c r="E33" s="62"/>
      <c r="F33" s="62"/>
      <c r="G33" s="7">
        <v>300000000</v>
      </c>
    </row>
    <row r="34" spans="1:7" ht="17.25" customHeight="1" x14ac:dyDescent="0.3">
      <c r="B34" s="76" t="s">
        <v>63</v>
      </c>
      <c r="C34" s="60"/>
      <c r="D34" s="61"/>
      <c r="E34" s="62"/>
      <c r="F34" s="62"/>
      <c r="G34" s="7">
        <v>568000000</v>
      </c>
    </row>
    <row r="35" spans="1:7" ht="17.25" customHeight="1" x14ac:dyDescent="0.3">
      <c r="B35" s="23"/>
      <c r="C35" s="46"/>
      <c r="D35" s="47"/>
      <c r="E35" s="48"/>
      <c r="F35" s="48"/>
      <c r="G35" s="49"/>
    </row>
    <row r="36" spans="1:7" s="10" customFormat="1" ht="17.25" customHeight="1" x14ac:dyDescent="0.3">
      <c r="B36" s="19" t="s">
        <v>16</v>
      </c>
      <c r="C36" s="41">
        <f>SUM(C30:C35)</f>
        <v>0</v>
      </c>
      <c r="D36" s="41">
        <f>SUM(D30:D35)</f>
        <v>0</v>
      </c>
      <c r="E36" s="41">
        <f>SUM(E30:E35)</f>
        <v>0</v>
      </c>
      <c r="F36" s="41"/>
      <c r="G36" s="41">
        <f>SUM(G30:G35)</f>
        <v>1368000000</v>
      </c>
    </row>
    <row r="37" spans="1:7" ht="11.25" customHeight="1" x14ac:dyDescent="0.3">
      <c r="B37" s="13"/>
      <c r="C37" s="83"/>
      <c r="D37" s="83"/>
      <c r="E37" s="14"/>
      <c r="F37" s="14"/>
      <c r="G37" s="15"/>
    </row>
    <row r="38" spans="1:7" ht="18.75" customHeight="1" x14ac:dyDescent="0.3">
      <c r="B38" s="13"/>
      <c r="C38" s="64"/>
      <c r="D38" s="64"/>
      <c r="E38" s="14"/>
      <c r="F38" s="14"/>
      <c r="G38" s="15"/>
    </row>
    <row r="39" spans="1:7" s="71" customFormat="1" ht="18.75" customHeight="1" x14ac:dyDescent="0.3">
      <c r="B39" s="71" t="s">
        <v>98</v>
      </c>
      <c r="C39" s="72"/>
      <c r="D39" s="73"/>
      <c r="E39" s="73"/>
      <c r="F39" s="73"/>
      <c r="G39" s="74"/>
    </row>
    <row r="40" spans="1:7" s="50" customFormat="1" ht="27" customHeight="1" x14ac:dyDescent="0.3">
      <c r="A40" s="65" t="s">
        <v>4</v>
      </c>
      <c r="B40" s="65" t="s">
        <v>8</v>
      </c>
      <c r="C40" s="27" t="s">
        <v>5</v>
      </c>
      <c r="D40" s="28" t="s">
        <v>6</v>
      </c>
      <c r="E40" s="28" t="s">
        <v>7</v>
      </c>
      <c r="F40" s="79"/>
    </row>
    <row r="41" spans="1:7" ht="14.25" customHeight="1" x14ac:dyDescent="0.3">
      <c r="A41" s="58">
        <v>1</v>
      </c>
      <c r="B41" s="52" t="s">
        <v>99</v>
      </c>
      <c r="C41" s="60"/>
      <c r="D41" s="63"/>
      <c r="E41" s="63">
        <v>11745000</v>
      </c>
      <c r="F41" s="80"/>
      <c r="G41" s="51"/>
    </row>
    <row r="42" spans="1:7" ht="14.25" customHeight="1" x14ac:dyDescent="0.3">
      <c r="A42" s="20">
        <v>2</v>
      </c>
      <c r="B42" s="21" t="s">
        <v>36</v>
      </c>
      <c r="C42" s="36">
        <v>102</v>
      </c>
      <c r="D42" s="39">
        <v>18500</v>
      </c>
      <c r="E42" s="39">
        <f>C42*D42</f>
        <v>1887000</v>
      </c>
      <c r="F42" s="80"/>
      <c r="G42" s="51"/>
    </row>
    <row r="43" spans="1:7" ht="14.25" customHeight="1" x14ac:dyDescent="0.3">
      <c r="A43" s="58">
        <v>3</v>
      </c>
      <c r="B43" s="21" t="s">
        <v>37</v>
      </c>
      <c r="C43" s="36">
        <v>302</v>
      </c>
      <c r="D43" s="39">
        <v>10120</v>
      </c>
      <c r="E43" s="39">
        <f>C43*D43</f>
        <v>3056240</v>
      </c>
      <c r="F43" s="80"/>
      <c r="G43" s="51"/>
    </row>
    <row r="44" spans="1:7" s="1" customFormat="1" ht="5.25" customHeight="1" x14ac:dyDescent="0.25">
      <c r="A44" s="58"/>
      <c r="B44" s="66"/>
      <c r="C44" s="5"/>
      <c r="D44" s="6"/>
      <c r="E44" s="63"/>
      <c r="F44" s="80"/>
      <c r="G44" s="8"/>
    </row>
    <row r="45" spans="1:7" s="10" customFormat="1" ht="14.25" customHeight="1" x14ac:dyDescent="0.3">
      <c r="A45" s="19"/>
      <c r="B45" s="19" t="s">
        <v>9</v>
      </c>
      <c r="C45" s="40"/>
      <c r="D45" s="41"/>
      <c r="E45" s="41">
        <f>SUM(E41:E44)</f>
        <v>16688240</v>
      </c>
      <c r="F45" s="73"/>
      <c r="G45" s="9"/>
    </row>
    <row r="46" spans="1:7" s="10" customFormat="1" ht="4.5" customHeight="1" x14ac:dyDescent="0.3">
      <c r="A46" s="71"/>
      <c r="B46" s="71"/>
      <c r="C46" s="72"/>
      <c r="D46" s="73"/>
      <c r="E46" s="73"/>
      <c r="F46" s="73"/>
      <c r="G46" s="9"/>
    </row>
    <row r="47" spans="1:7" ht="11.25" customHeight="1" x14ac:dyDescent="0.3">
      <c r="B47" s="13"/>
      <c r="C47" s="64"/>
      <c r="D47" s="64"/>
      <c r="E47" s="14"/>
      <c r="F47" s="14"/>
      <c r="G47" s="15"/>
    </row>
    <row r="48" spans="1:7" s="71" customFormat="1" ht="19.5" customHeight="1" x14ac:dyDescent="0.3">
      <c r="B48" s="13" t="s">
        <v>91</v>
      </c>
      <c r="C48" s="72"/>
      <c r="D48" s="73"/>
      <c r="E48" s="73"/>
      <c r="F48" s="73"/>
      <c r="G48" s="74"/>
    </row>
    <row r="49" spans="1:7" s="50" customFormat="1" ht="28.5" customHeight="1" x14ac:dyDescent="0.3">
      <c r="A49" s="65" t="s">
        <v>4</v>
      </c>
      <c r="B49" s="65" t="s">
        <v>8</v>
      </c>
      <c r="C49" s="27" t="s">
        <v>5</v>
      </c>
      <c r="D49" s="28" t="s">
        <v>6</v>
      </c>
      <c r="E49" s="28" t="s">
        <v>7</v>
      </c>
      <c r="F49" s="79"/>
    </row>
    <row r="50" spans="1:7" ht="14.25" customHeight="1" x14ac:dyDescent="0.3">
      <c r="A50" s="58">
        <v>1</v>
      </c>
      <c r="B50" s="54" t="s">
        <v>64</v>
      </c>
      <c r="C50" s="55">
        <f>1104+122</f>
        <v>1226</v>
      </c>
      <c r="D50" s="53">
        <v>200000</v>
      </c>
      <c r="E50" s="53">
        <f>C50*D50</f>
        <v>245200000</v>
      </c>
      <c r="F50" s="80"/>
    </row>
    <row r="51" spans="1:7" ht="14.25" customHeight="1" x14ac:dyDescent="0.3">
      <c r="A51" s="58">
        <v>2</v>
      </c>
      <c r="B51" s="21" t="s">
        <v>26</v>
      </c>
      <c r="C51" s="36">
        <v>667</v>
      </c>
      <c r="D51" s="39">
        <v>95000</v>
      </c>
      <c r="E51" s="39">
        <f>C51*D51</f>
        <v>63365000</v>
      </c>
      <c r="F51" s="80"/>
    </row>
    <row r="52" spans="1:7" ht="14.25" customHeight="1" x14ac:dyDescent="0.3">
      <c r="A52" s="58">
        <v>3</v>
      </c>
      <c r="B52" s="21" t="s">
        <v>24</v>
      </c>
      <c r="C52" s="36">
        <v>1100</v>
      </c>
      <c r="D52" s="39">
        <v>34000</v>
      </c>
      <c r="E52" s="39">
        <f>C52*D52</f>
        <v>37400000</v>
      </c>
      <c r="F52" s="80"/>
      <c r="G52" s="51"/>
    </row>
    <row r="53" spans="1:7" ht="14.25" customHeight="1" x14ac:dyDescent="0.3">
      <c r="A53" s="58">
        <v>4</v>
      </c>
      <c r="B53" s="21" t="s">
        <v>36</v>
      </c>
      <c r="C53" s="36">
        <v>102</v>
      </c>
      <c r="D53" s="39">
        <v>18500</v>
      </c>
      <c r="E53" s="39">
        <f>C53*D53</f>
        <v>1887000</v>
      </c>
      <c r="F53" s="80"/>
      <c r="G53" s="51"/>
    </row>
    <row r="54" spans="1:7" ht="14.25" customHeight="1" x14ac:dyDescent="0.3">
      <c r="A54" s="58">
        <v>5</v>
      </c>
      <c r="B54" s="21" t="s">
        <v>37</v>
      </c>
      <c r="C54" s="36">
        <v>638</v>
      </c>
      <c r="D54" s="39">
        <v>10120</v>
      </c>
      <c r="E54" s="39">
        <f>C54*D54</f>
        <v>6456560</v>
      </c>
      <c r="F54" s="80"/>
      <c r="G54" s="51"/>
    </row>
    <row r="55" spans="1:7" s="1" customFormat="1" ht="14.25" customHeight="1" x14ac:dyDescent="0.3">
      <c r="A55" s="58">
        <v>6</v>
      </c>
      <c r="B55" s="18" t="s">
        <v>93</v>
      </c>
      <c r="C55" s="5">
        <v>264</v>
      </c>
      <c r="D55" s="6">
        <v>3000</v>
      </c>
      <c r="E55" s="39">
        <f t="shared" ref="E55:E61" si="4">C55*D55</f>
        <v>792000</v>
      </c>
      <c r="F55" s="80"/>
      <c r="G55" s="8"/>
    </row>
    <row r="56" spans="1:7" ht="14.25" customHeight="1" x14ac:dyDescent="0.3">
      <c r="A56" s="58">
        <v>7</v>
      </c>
      <c r="B56" s="21" t="s">
        <v>12</v>
      </c>
      <c r="C56" s="36">
        <f>65+25</f>
        <v>90</v>
      </c>
      <c r="D56" s="39">
        <v>9500</v>
      </c>
      <c r="E56" s="39">
        <f t="shared" si="4"/>
        <v>855000</v>
      </c>
      <c r="F56" s="80"/>
      <c r="G56" s="51"/>
    </row>
    <row r="57" spans="1:7" ht="14.25" customHeight="1" x14ac:dyDescent="0.3">
      <c r="A57" s="58">
        <v>8</v>
      </c>
      <c r="B57" s="21" t="s">
        <v>13</v>
      </c>
      <c r="C57" s="36">
        <v>4</v>
      </c>
      <c r="D57" s="39">
        <v>55000</v>
      </c>
      <c r="E57" s="39">
        <f t="shared" si="4"/>
        <v>220000</v>
      </c>
      <c r="F57" s="80"/>
      <c r="G57" s="51"/>
    </row>
    <row r="58" spans="1:7" ht="14.25" customHeight="1" x14ac:dyDescent="0.3">
      <c r="A58" s="58">
        <v>9</v>
      </c>
      <c r="B58" s="21" t="s">
        <v>94</v>
      </c>
      <c r="C58" s="36">
        <v>12</v>
      </c>
      <c r="D58" s="39">
        <v>25000</v>
      </c>
      <c r="E58" s="39">
        <f t="shared" si="4"/>
        <v>300000</v>
      </c>
      <c r="F58" s="80"/>
      <c r="G58" s="51"/>
    </row>
    <row r="59" spans="1:7" ht="14.25" customHeight="1" x14ac:dyDescent="0.3">
      <c r="A59" s="58">
        <v>10</v>
      </c>
      <c r="B59" s="21" t="s">
        <v>14</v>
      </c>
      <c r="C59" s="36">
        <v>1</v>
      </c>
      <c r="D59" s="39">
        <v>58000</v>
      </c>
      <c r="E59" s="39">
        <f t="shared" si="4"/>
        <v>58000</v>
      </c>
      <c r="F59" s="80"/>
      <c r="G59" s="51"/>
    </row>
    <row r="60" spans="1:7" ht="14.25" customHeight="1" x14ac:dyDescent="0.3">
      <c r="A60" s="58">
        <v>11</v>
      </c>
      <c r="B60" s="21" t="s">
        <v>66</v>
      </c>
      <c r="C60" s="36">
        <v>1</v>
      </c>
      <c r="D60" s="39">
        <v>360000</v>
      </c>
      <c r="E60" s="39">
        <f t="shared" si="4"/>
        <v>360000</v>
      </c>
      <c r="F60" s="80"/>
      <c r="G60" s="51"/>
    </row>
    <row r="61" spans="1:7" ht="14.25" customHeight="1" x14ac:dyDescent="0.3">
      <c r="A61" s="58">
        <v>12</v>
      </c>
      <c r="B61" s="21" t="s">
        <v>68</v>
      </c>
      <c r="C61" s="36">
        <v>126</v>
      </c>
      <c r="D61" s="39">
        <v>75000</v>
      </c>
      <c r="E61" s="39">
        <f t="shared" si="4"/>
        <v>9450000</v>
      </c>
      <c r="F61" s="80"/>
      <c r="G61" s="51"/>
    </row>
    <row r="62" spans="1:7" ht="14.25" customHeight="1" x14ac:dyDescent="0.3">
      <c r="A62" s="58">
        <v>13</v>
      </c>
      <c r="B62" s="21" t="s">
        <v>39</v>
      </c>
      <c r="C62" s="36">
        <f>137+5.7</f>
        <v>142.69999999999999</v>
      </c>
      <c r="D62" s="39">
        <v>45000</v>
      </c>
      <c r="E62" s="39">
        <f>C62*D62</f>
        <v>6421499.9999999991</v>
      </c>
      <c r="F62" s="80"/>
      <c r="G62" s="51"/>
    </row>
    <row r="63" spans="1:7" ht="14.25" customHeight="1" x14ac:dyDescent="0.3">
      <c r="A63" s="58">
        <v>14</v>
      </c>
      <c r="B63" s="21" t="s">
        <v>3</v>
      </c>
      <c r="C63" s="36">
        <f>45*15</f>
        <v>675</v>
      </c>
      <c r="D63" s="39">
        <v>25000</v>
      </c>
      <c r="E63" s="39">
        <f>C63*D63</f>
        <v>16875000</v>
      </c>
      <c r="F63" s="80"/>
      <c r="G63" s="51"/>
    </row>
    <row r="64" spans="1:7" ht="14.25" customHeight="1" x14ac:dyDescent="0.3">
      <c r="A64" s="58">
        <v>15</v>
      </c>
      <c r="B64" s="21" t="s">
        <v>0</v>
      </c>
      <c r="C64" s="36">
        <f>710+54.5</f>
        <v>764.5</v>
      </c>
      <c r="D64" s="39">
        <v>18000</v>
      </c>
      <c r="E64" s="39">
        <f t="shared" ref="E64:E77" si="5">C64*D64</f>
        <v>13761000</v>
      </c>
      <c r="F64" s="80"/>
      <c r="G64" s="51"/>
    </row>
    <row r="65" spans="1:7" ht="14.25" customHeight="1" x14ac:dyDescent="0.3">
      <c r="A65" s="58">
        <v>16</v>
      </c>
      <c r="B65" s="21" t="s">
        <v>2</v>
      </c>
      <c r="C65" s="36">
        <f>88+6.5</f>
        <v>94.5</v>
      </c>
      <c r="D65" s="39">
        <v>42000</v>
      </c>
      <c r="E65" s="39">
        <f t="shared" si="5"/>
        <v>3969000</v>
      </c>
      <c r="F65" s="80"/>
      <c r="G65" s="51"/>
    </row>
    <row r="66" spans="1:7" ht="14.25" customHeight="1" x14ac:dyDescent="0.3">
      <c r="A66" s="58">
        <v>17</v>
      </c>
      <c r="B66" s="21" t="s">
        <v>10</v>
      </c>
      <c r="C66" s="36">
        <f>63+4</f>
        <v>67</v>
      </c>
      <c r="D66" s="39">
        <v>3500</v>
      </c>
      <c r="E66" s="39">
        <f t="shared" si="5"/>
        <v>234500</v>
      </c>
      <c r="F66" s="80"/>
      <c r="G66" s="51"/>
    </row>
    <row r="67" spans="1:7" ht="14.25" customHeight="1" x14ac:dyDescent="0.3">
      <c r="A67" s="58">
        <v>18</v>
      </c>
      <c r="B67" s="21" t="s">
        <v>1</v>
      </c>
      <c r="C67" s="36">
        <f>1190+102</f>
        <v>1292</v>
      </c>
      <c r="D67" s="39">
        <v>78000</v>
      </c>
      <c r="E67" s="39">
        <f t="shared" si="5"/>
        <v>100776000</v>
      </c>
      <c r="F67" s="80"/>
      <c r="G67" s="51"/>
    </row>
    <row r="68" spans="1:7" ht="14.25" customHeight="1" x14ac:dyDescent="0.3">
      <c r="A68" s="58">
        <v>19</v>
      </c>
      <c r="B68" s="59" t="s">
        <v>41</v>
      </c>
      <c r="C68" s="36">
        <f>239+21.5</f>
        <v>260.5</v>
      </c>
      <c r="D68" s="39">
        <v>102000</v>
      </c>
      <c r="E68" s="39">
        <f t="shared" si="5"/>
        <v>26571000</v>
      </c>
      <c r="F68" s="80"/>
      <c r="G68" s="51"/>
    </row>
    <row r="69" spans="1:7" ht="14.25" customHeight="1" x14ac:dyDescent="0.3">
      <c r="A69" s="58">
        <v>20</v>
      </c>
      <c r="B69" s="2" t="s">
        <v>23</v>
      </c>
      <c r="C69" s="36">
        <v>4</v>
      </c>
      <c r="D69" s="39">
        <v>240000</v>
      </c>
      <c r="E69" s="39">
        <f t="shared" si="5"/>
        <v>960000</v>
      </c>
      <c r="F69" s="80"/>
      <c r="G69" s="51"/>
    </row>
    <row r="70" spans="1:7" s="1" customFormat="1" ht="14.25" customHeight="1" x14ac:dyDescent="0.25">
      <c r="A70" s="58">
        <v>21</v>
      </c>
      <c r="B70" s="16" t="s">
        <v>27</v>
      </c>
      <c r="C70" s="4">
        <v>7</v>
      </c>
      <c r="D70" s="3">
        <v>50000</v>
      </c>
      <c r="E70" s="39">
        <f t="shared" si="5"/>
        <v>350000</v>
      </c>
      <c r="F70" s="80"/>
      <c r="G70" s="8"/>
    </row>
    <row r="71" spans="1:7" s="1" customFormat="1" ht="14.25" customHeight="1" x14ac:dyDescent="0.25">
      <c r="A71" s="58">
        <v>22</v>
      </c>
      <c r="B71" s="17" t="s">
        <v>22</v>
      </c>
      <c r="C71" s="4">
        <v>1.5</v>
      </c>
      <c r="D71" s="3">
        <v>240000</v>
      </c>
      <c r="E71" s="39">
        <f t="shared" si="5"/>
        <v>360000</v>
      </c>
      <c r="F71" s="80"/>
      <c r="G71" s="8"/>
    </row>
    <row r="72" spans="1:7" s="1" customFormat="1" ht="14.25" customHeight="1" x14ac:dyDescent="0.25">
      <c r="A72" s="58">
        <v>23</v>
      </c>
      <c r="B72" s="17" t="s">
        <v>65</v>
      </c>
      <c r="C72" s="4">
        <v>29</v>
      </c>
      <c r="D72" s="3">
        <v>8000</v>
      </c>
      <c r="E72" s="39">
        <f t="shared" si="5"/>
        <v>232000</v>
      </c>
      <c r="F72" s="80"/>
      <c r="G72" s="8"/>
    </row>
    <row r="73" spans="1:7" s="1" customFormat="1" ht="14.25" customHeight="1" x14ac:dyDescent="0.3">
      <c r="A73" s="58">
        <v>24</v>
      </c>
      <c r="B73" s="18" t="s">
        <v>67</v>
      </c>
      <c r="C73" s="5">
        <v>3</v>
      </c>
      <c r="D73" s="6">
        <v>18000</v>
      </c>
      <c r="E73" s="39">
        <f t="shared" si="5"/>
        <v>54000</v>
      </c>
      <c r="F73" s="80"/>
      <c r="G73" s="8"/>
    </row>
    <row r="74" spans="1:7" s="1" customFormat="1" ht="14.25" customHeight="1" x14ac:dyDescent="0.3">
      <c r="A74" s="58">
        <v>25</v>
      </c>
      <c r="B74" s="18" t="s">
        <v>30</v>
      </c>
      <c r="C74" s="5">
        <v>2</v>
      </c>
      <c r="D74" s="6">
        <v>75000</v>
      </c>
      <c r="E74" s="39">
        <f>C74*D74</f>
        <v>150000</v>
      </c>
      <c r="F74" s="80"/>
      <c r="G74" s="8"/>
    </row>
    <row r="75" spans="1:7" s="1" customFormat="1" ht="14.25" customHeight="1" x14ac:dyDescent="0.3">
      <c r="A75" s="58">
        <v>26</v>
      </c>
      <c r="B75" s="21" t="s">
        <v>15</v>
      </c>
      <c r="C75" s="5">
        <f>$C$21</f>
        <v>4016</v>
      </c>
      <c r="D75" s="6">
        <v>10000</v>
      </c>
      <c r="E75" s="39">
        <f t="shared" si="5"/>
        <v>40160000</v>
      </c>
      <c r="F75" s="80"/>
      <c r="G75" s="8"/>
    </row>
    <row r="76" spans="1:7" s="1" customFormat="1" ht="14.25" customHeight="1" x14ac:dyDescent="0.3">
      <c r="A76" s="58">
        <v>27</v>
      </c>
      <c r="B76" s="59" t="s">
        <v>28</v>
      </c>
      <c r="C76" s="5">
        <f t="shared" ref="C76:C77" si="6">$C$21</f>
        <v>4016</v>
      </c>
      <c r="D76" s="6">
        <v>3600</v>
      </c>
      <c r="E76" s="39">
        <f t="shared" si="5"/>
        <v>14457600</v>
      </c>
      <c r="F76" s="80"/>
      <c r="G76" s="8"/>
    </row>
    <row r="77" spans="1:7" s="1" customFormat="1" ht="14.25" customHeight="1" x14ac:dyDescent="0.3">
      <c r="A77" s="58">
        <v>28</v>
      </c>
      <c r="B77" s="2" t="s">
        <v>49</v>
      </c>
      <c r="C77" s="5">
        <f t="shared" si="6"/>
        <v>4016</v>
      </c>
      <c r="D77" s="6">
        <v>5000</v>
      </c>
      <c r="E77" s="39">
        <f t="shared" si="5"/>
        <v>20080000</v>
      </c>
      <c r="F77" s="80"/>
      <c r="G77" s="8"/>
    </row>
    <row r="78" spans="1:7" s="1" customFormat="1" ht="5.25" customHeight="1" x14ac:dyDescent="0.25">
      <c r="A78" s="58"/>
      <c r="B78" s="66"/>
      <c r="C78" s="5"/>
      <c r="D78" s="6"/>
      <c r="E78" s="63"/>
      <c r="F78" s="80"/>
      <c r="G78" s="8"/>
    </row>
    <row r="79" spans="1:7" s="10" customFormat="1" ht="14.25" customHeight="1" x14ac:dyDescent="0.3">
      <c r="A79" s="19"/>
      <c r="B79" s="19" t="s">
        <v>9</v>
      </c>
      <c r="C79" s="40"/>
      <c r="D79" s="41"/>
      <c r="E79" s="41">
        <f>SUM(E50:E78)</f>
        <v>611755160</v>
      </c>
      <c r="F79" s="73"/>
      <c r="G79" s="9"/>
    </row>
    <row r="80" spans="1:7" s="10" customFormat="1" ht="8.25" customHeight="1" x14ac:dyDescent="0.3">
      <c r="A80" s="71"/>
      <c r="B80" s="71"/>
      <c r="C80" s="72"/>
      <c r="D80" s="73"/>
      <c r="E80" s="73"/>
      <c r="F80" s="73"/>
      <c r="G80" s="9"/>
    </row>
    <row r="81" spans="1:7" s="71" customFormat="1" ht="18.75" customHeight="1" x14ac:dyDescent="0.3">
      <c r="B81" s="71" t="s">
        <v>96</v>
      </c>
      <c r="C81" s="72"/>
      <c r="D81" s="73"/>
      <c r="E81" s="73"/>
      <c r="F81" s="73"/>
      <c r="G81" s="74"/>
    </row>
    <row r="82" spans="1:7" s="50" customFormat="1" ht="27" customHeight="1" x14ac:dyDescent="0.3">
      <c r="A82" s="65" t="s">
        <v>4</v>
      </c>
      <c r="B82" s="65" t="s">
        <v>8</v>
      </c>
      <c r="C82" s="27" t="s">
        <v>5</v>
      </c>
      <c r="D82" s="28" t="s">
        <v>6</v>
      </c>
      <c r="E82" s="28" t="s">
        <v>7</v>
      </c>
      <c r="F82" s="79"/>
    </row>
    <row r="83" spans="1:7" ht="14.25" customHeight="1" x14ac:dyDescent="0.3">
      <c r="A83" s="20">
        <v>1</v>
      </c>
      <c r="B83" s="21" t="s">
        <v>57</v>
      </c>
      <c r="C83" s="36"/>
      <c r="D83" s="39"/>
      <c r="E83" s="39">
        <v>13620000</v>
      </c>
      <c r="F83" s="80"/>
      <c r="G83" s="51"/>
    </row>
    <row r="84" spans="1:7" ht="14.25" customHeight="1" x14ac:dyDescent="0.3">
      <c r="A84" s="20">
        <v>2</v>
      </c>
      <c r="B84" s="21" t="s">
        <v>58</v>
      </c>
      <c r="C84" s="36"/>
      <c r="D84" s="39"/>
      <c r="E84" s="39">
        <v>500000</v>
      </c>
      <c r="F84" s="80"/>
      <c r="G84" s="51"/>
    </row>
    <row r="85" spans="1:7" ht="14.25" customHeight="1" x14ac:dyDescent="0.3">
      <c r="A85" s="58">
        <v>3</v>
      </c>
      <c r="B85" s="21" t="s">
        <v>59</v>
      </c>
      <c r="C85" s="36"/>
      <c r="D85" s="39"/>
      <c r="E85" s="39">
        <v>2000000</v>
      </c>
      <c r="F85" s="80"/>
      <c r="G85" s="51"/>
    </row>
    <row r="86" spans="1:7" ht="14.25" customHeight="1" x14ac:dyDescent="0.3">
      <c r="A86" s="20">
        <v>4</v>
      </c>
      <c r="B86" s="21" t="s">
        <v>71</v>
      </c>
      <c r="C86" s="36"/>
      <c r="D86" s="39"/>
      <c r="E86" s="39">
        <v>5000000</v>
      </c>
      <c r="F86" s="80"/>
      <c r="G86" s="51"/>
    </row>
    <row r="87" spans="1:7" ht="14.25" customHeight="1" x14ac:dyDescent="0.3">
      <c r="A87" s="58">
        <v>5</v>
      </c>
      <c r="B87" s="21" t="s">
        <v>62</v>
      </c>
      <c r="C87" s="36"/>
      <c r="D87" s="39"/>
      <c r="E87" s="39">
        <v>11000000</v>
      </c>
      <c r="F87" s="80"/>
      <c r="G87" s="51"/>
    </row>
    <row r="88" spans="1:7" ht="14.25" customHeight="1" x14ac:dyDescent="0.3">
      <c r="A88" s="20">
        <v>6</v>
      </c>
      <c r="B88" s="21" t="s">
        <v>70</v>
      </c>
      <c r="C88" s="36"/>
      <c r="D88" s="39"/>
      <c r="E88" s="39">
        <v>1200000</v>
      </c>
      <c r="F88" s="80"/>
      <c r="G88" s="51"/>
    </row>
    <row r="89" spans="1:7" s="1" customFormat="1" ht="5.25" customHeight="1" x14ac:dyDescent="0.25">
      <c r="A89" s="58"/>
      <c r="B89" s="66"/>
      <c r="C89" s="5"/>
      <c r="D89" s="6"/>
      <c r="E89" s="63"/>
      <c r="F89" s="80"/>
      <c r="G89" s="8"/>
    </row>
    <row r="90" spans="1:7" s="10" customFormat="1" ht="14.25" customHeight="1" x14ac:dyDescent="0.3">
      <c r="A90" s="19"/>
      <c r="B90" s="19" t="s">
        <v>9</v>
      </c>
      <c r="C90" s="40"/>
      <c r="D90" s="41"/>
      <c r="E90" s="41">
        <f>SUM(E83:E89)</f>
        <v>33320000</v>
      </c>
      <c r="F90" s="73"/>
      <c r="G90" s="9"/>
    </row>
    <row r="91" spans="1:7" ht="6" customHeight="1" x14ac:dyDescent="0.3"/>
    <row r="92" spans="1:7" s="71" customFormat="1" ht="17.25" customHeight="1" x14ac:dyDescent="0.3">
      <c r="B92" s="71" t="s">
        <v>77</v>
      </c>
      <c r="C92" s="72"/>
      <c r="D92" s="73"/>
      <c r="E92" s="73"/>
      <c r="F92" s="73"/>
      <c r="G92" s="74"/>
    </row>
    <row r="93" spans="1:7" s="50" customFormat="1" ht="31.5" customHeight="1" x14ac:dyDescent="0.3">
      <c r="A93" s="65" t="s">
        <v>4</v>
      </c>
      <c r="B93" s="65" t="s">
        <v>8</v>
      </c>
      <c r="C93" s="27" t="s">
        <v>5</v>
      </c>
      <c r="D93" s="28" t="s">
        <v>6</v>
      </c>
      <c r="E93" s="28" t="s">
        <v>7</v>
      </c>
      <c r="F93" s="79"/>
    </row>
    <row r="94" spans="1:7" ht="14.25" customHeight="1" x14ac:dyDescent="0.3">
      <c r="A94" s="20">
        <v>1</v>
      </c>
      <c r="B94" s="21" t="s">
        <v>57</v>
      </c>
      <c r="C94" s="36"/>
      <c r="D94" s="39"/>
      <c r="E94" s="39">
        <v>13620000</v>
      </c>
      <c r="F94" s="80"/>
      <c r="G94" s="51"/>
    </row>
    <row r="95" spans="1:7" ht="14.25" customHeight="1" x14ac:dyDescent="0.3">
      <c r="A95" s="58">
        <v>2</v>
      </c>
      <c r="B95" s="21" t="s">
        <v>56</v>
      </c>
      <c r="C95" s="36"/>
      <c r="D95" s="39"/>
      <c r="E95" s="39">
        <v>1200000</v>
      </c>
      <c r="F95" s="80"/>
      <c r="G95" s="51"/>
    </row>
    <row r="96" spans="1:7" ht="14.25" customHeight="1" x14ac:dyDescent="0.3">
      <c r="A96" s="20">
        <v>3</v>
      </c>
      <c r="B96" s="21" t="s">
        <v>58</v>
      </c>
      <c r="C96" s="36"/>
      <c r="D96" s="39"/>
      <c r="E96" s="39">
        <v>500000</v>
      </c>
      <c r="F96" s="80"/>
      <c r="G96" s="51"/>
    </row>
    <row r="97" spans="1:7" ht="14.25" customHeight="1" x14ac:dyDescent="0.3">
      <c r="A97" s="58">
        <v>4</v>
      </c>
      <c r="B97" s="21" t="s">
        <v>59</v>
      </c>
      <c r="C97" s="36"/>
      <c r="D97" s="39"/>
      <c r="E97" s="39">
        <v>2000000</v>
      </c>
      <c r="F97" s="80"/>
      <c r="G97" s="51"/>
    </row>
    <row r="98" spans="1:7" ht="14.25" customHeight="1" x14ac:dyDescent="0.3">
      <c r="A98" s="20">
        <v>5</v>
      </c>
      <c r="B98" s="21" t="s">
        <v>62</v>
      </c>
      <c r="C98" s="36"/>
      <c r="D98" s="39"/>
      <c r="E98" s="39">
        <v>8190000</v>
      </c>
      <c r="F98" s="80"/>
      <c r="G98" s="51"/>
    </row>
    <row r="99" spans="1:7" s="1" customFormat="1" ht="4.5" customHeight="1" x14ac:dyDescent="0.25">
      <c r="A99" s="58"/>
      <c r="B99" s="66"/>
      <c r="C99" s="5"/>
      <c r="D99" s="6"/>
      <c r="E99" s="63"/>
      <c r="F99" s="80"/>
      <c r="G99" s="8"/>
    </row>
    <row r="100" spans="1:7" s="10" customFormat="1" ht="14.25" customHeight="1" x14ac:dyDescent="0.3">
      <c r="A100" s="19"/>
      <c r="B100" s="19" t="s">
        <v>9</v>
      </c>
      <c r="C100" s="40"/>
      <c r="D100" s="41"/>
      <c r="E100" s="41">
        <f>SUM(E94:E99)</f>
        <v>25510000</v>
      </c>
      <c r="F100" s="73"/>
      <c r="G100" s="9"/>
    </row>
  </sheetData>
  <mergeCells count="2">
    <mergeCell ref="A1:E1"/>
    <mergeCell ref="C37:D37"/>
  </mergeCells>
  <pageMargins left="0.16" right="0.25" top="0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MAI MÈ 2017</vt:lpstr>
      <vt:lpstr>05-2017</vt:lpstr>
      <vt:lpstr>05-2017 (2)</vt:lpstr>
      <vt:lpstr>'05-2017'!Print_Area</vt:lpstr>
      <vt:lpstr>'05-2017 (2)'!Print_Area</vt:lpstr>
    </vt:vector>
  </TitlesOfParts>
  <Company>anlac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Mr_Thang</dc:creator>
  <cp:lastModifiedBy>User 1</cp:lastModifiedBy>
  <cp:lastPrinted>2017-06-08T08:54:54Z</cp:lastPrinted>
  <dcterms:created xsi:type="dcterms:W3CDTF">2012-12-29T04:13:22Z</dcterms:created>
  <dcterms:modified xsi:type="dcterms:W3CDTF">2017-06-08T09:15:56Z</dcterms:modified>
</cp:coreProperties>
</file>