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200" windowWidth="15105" windowHeight="7635" tabRatio="922" activeTab="14"/>
  </bookViews>
  <sheets>
    <sheet name="SQTM 15" sheetId="62" r:id="rId1"/>
    <sheet name="SQTM 16" sheetId="73" r:id="rId2"/>
    <sheet name="TONG HOP" sheetId="34" r:id="rId3"/>
    <sheet name="VAY" sheetId="74" r:id="rId4"/>
    <sheet name="AN PHÚ" sheetId="49" r:id="rId5"/>
    <sheet name="TTCL-VÙNG 4" sheetId="50" r:id="rId6"/>
    <sheet name="HEADWAY" sheetId="59" r:id="rId7"/>
    <sheet name="Asia" sheetId="81" r:id="rId8"/>
    <sheet name="AAAS" sheetId="85" r:id="rId9"/>
    <sheet name="HOÀNG ANH" sheetId="88" r:id="rId10"/>
    <sheet name="ÁNH DƯƠNG" sheetId="91" r:id="rId11"/>
    <sheet name="IFB" sheetId="93" r:id="rId12"/>
    <sheet name="VĨNH PHÁT" sheetId="96" r:id="rId13"/>
    <sheet name="Hong (Michang&amp;kojubu)" sheetId="97" r:id="rId14"/>
    <sheet name="Trung - Tokai" sheetId="64" r:id="rId15"/>
    <sheet name="CP-MỰC" sheetId="84" r:id="rId16"/>
    <sheet name="M.T.NAM" sheetId="76" r:id="rId17"/>
    <sheet name="NGHỊ HÒA" sheetId="75" r:id="rId18"/>
    <sheet name="PHÁT" sheetId="77" r:id="rId19"/>
    <sheet name="T.M.THƯ" sheetId="78" r:id="rId20"/>
    <sheet name="MINH - Mr.Fish" sheetId="94" r:id="rId21"/>
    <sheet name="Tam-Ochoen" sheetId="95" r:id="rId22"/>
  </sheets>
  <externalReferences>
    <externalReference r:id="rId23"/>
    <externalReference r:id="rId24"/>
    <externalReference r:id="rId25"/>
    <externalReference r:id="rId26"/>
  </externalReferences>
  <definedNames>
    <definedName name="_Fill" localSheetId="8" hidden="1">#REF!</definedName>
    <definedName name="_Fill" localSheetId="7" hidden="1">#REF!</definedName>
    <definedName name="_Fill" localSheetId="9" hidden="1">#REF!</definedName>
    <definedName name="_Fill" localSheetId="13" hidden="1">#REF!</definedName>
    <definedName name="_Fill" localSheetId="20" hidden="1">#REF!</definedName>
    <definedName name="_Fill" localSheetId="21" hidden="1">#REF!</definedName>
    <definedName name="_Fill" hidden="1">#REF!</definedName>
    <definedName name="_xlnm._FilterDatabase" localSheetId="8" hidden="1">AAAS!$A$11:$J$46</definedName>
    <definedName name="_xlnm._FilterDatabase" localSheetId="7" hidden="1">Asia!$A$11:$J$64</definedName>
    <definedName name="_xlnm._FilterDatabase" localSheetId="6" hidden="1">HEADWAY!$A$11:$J$116</definedName>
    <definedName name="_xlnm._FilterDatabase" localSheetId="9" hidden="1">'HOÀNG ANH'!$A$11:$J$32</definedName>
    <definedName name="_xlnm._FilterDatabase" localSheetId="20" hidden="1">'MINH - Mr.Fish'!$A$11:$K$64</definedName>
    <definedName name="_xlnm._FilterDatabase" localSheetId="17" hidden="1">'NGHỊ HÒA'!$A$11:$L$134</definedName>
    <definedName name="_xlnm._FilterDatabase" localSheetId="0" hidden="1">'SQTM 15'!$A$11:$H$1815</definedName>
    <definedName name="_xlnm._FilterDatabase" localSheetId="1" hidden="1">'SQTM 16'!$A$11:$H$1823</definedName>
    <definedName name="_xlnm._FilterDatabase" localSheetId="21" hidden="1">'Tam-Ochoen'!$A$8:$WVT$78</definedName>
    <definedName name="_xlnm.Print_Area" localSheetId="4">'AN PHÚ'!$A$95:$J$111</definedName>
    <definedName name="_xlnm.Print_Area" localSheetId="2">'TONG HOP'!$A$1:$G$27</definedName>
    <definedName name="_xlnm.Print_Area" localSheetId="14">'Trung - Tokai'!$A$157:$I$166</definedName>
    <definedName name="_xlnm.Print_Titles" localSheetId="20">'MINH - Mr.Fish'!$11:$11</definedName>
    <definedName name="_xlnm.Print_Titles" localSheetId="21">'Tam-Ochoen'!$7:$8</definedName>
  </definedNames>
  <calcPr calcId="144525"/>
</workbook>
</file>

<file path=xl/calcChain.xml><?xml version="1.0" encoding="utf-8"?>
<calcChain xmlns="http://schemas.openxmlformats.org/spreadsheetml/2006/main">
  <c r="G43" i="85" l="1"/>
  <c r="G40" i="85"/>
  <c r="G38" i="85"/>
  <c r="I158" i="49"/>
  <c r="I159" i="49"/>
  <c r="G61" i="78"/>
  <c r="I49" i="91"/>
  <c r="I50" i="91"/>
  <c r="I51" i="91" l="1"/>
  <c r="I52" i="91"/>
  <c r="G47" i="91"/>
  <c r="G45" i="91"/>
  <c r="G43" i="91"/>
  <c r="G41" i="91"/>
  <c r="L75" i="95" l="1"/>
  <c r="L76" i="95"/>
  <c r="L77" i="95"/>
  <c r="L78" i="95"/>
  <c r="J67" i="95"/>
  <c r="G67" i="95"/>
  <c r="G33" i="85" l="1"/>
  <c r="G19" i="96"/>
  <c r="I6" i="97" l="1"/>
  <c r="I62" i="78"/>
  <c r="I63" i="78"/>
  <c r="I64" i="78"/>
  <c r="I65" i="78"/>
  <c r="I66" i="78"/>
  <c r="I44" i="85"/>
  <c r="G37" i="85"/>
  <c r="G35" i="85"/>
  <c r="I58" i="81"/>
  <c r="I59" i="81"/>
  <c r="I60" i="81"/>
  <c r="I61" i="81"/>
  <c r="I62" i="81"/>
  <c r="G56" i="81"/>
  <c r="D80" i="95" l="1"/>
  <c r="E80" i="95"/>
  <c r="F80" i="95"/>
  <c r="H80" i="95"/>
  <c r="I80" i="95"/>
  <c r="G63" i="95"/>
  <c r="J63" i="95"/>
  <c r="G64" i="95"/>
  <c r="J64" i="95"/>
  <c r="G65" i="95"/>
  <c r="J65" i="95"/>
  <c r="G66" i="95"/>
  <c r="J66" i="95"/>
  <c r="G68" i="95"/>
  <c r="J68" i="95"/>
  <c r="G69" i="95"/>
  <c r="J69" i="95"/>
  <c r="G70" i="95"/>
  <c r="J70" i="95"/>
  <c r="G71" i="95"/>
  <c r="J71" i="95"/>
  <c r="G72" i="95"/>
  <c r="J72" i="95"/>
  <c r="G73" i="95"/>
  <c r="J73" i="95"/>
  <c r="G74" i="95"/>
  <c r="J74" i="95"/>
  <c r="G75" i="95"/>
  <c r="J75" i="95"/>
  <c r="G76" i="95"/>
  <c r="J76" i="95"/>
  <c r="G77" i="95"/>
  <c r="J77" i="95"/>
  <c r="G78" i="95"/>
  <c r="J78" i="95"/>
  <c r="J57" i="95"/>
  <c r="G57" i="95"/>
  <c r="I7" i="97" l="1"/>
  <c r="F7" i="97"/>
  <c r="H7" i="97"/>
  <c r="J7" i="97" l="1"/>
  <c r="D9" i="97"/>
  <c r="D8" i="97" s="1"/>
  <c r="F8" i="97" s="1"/>
  <c r="F6" i="97"/>
  <c r="H6" i="97"/>
  <c r="F134" i="50"/>
  <c r="F135" i="50"/>
  <c r="F136" i="50"/>
  <c r="F137" i="50"/>
  <c r="F138" i="50"/>
  <c r="F139" i="50"/>
  <c r="F140" i="50"/>
  <c r="H112" i="75"/>
  <c r="I112" i="75" s="1"/>
  <c r="H114" i="75"/>
  <c r="I114" i="75" s="1"/>
  <c r="H113" i="75"/>
  <c r="I113" i="75" s="1"/>
  <c r="H111" i="75"/>
  <c r="I111" i="75" s="1"/>
  <c r="H110" i="75"/>
  <c r="I110" i="75" s="1"/>
  <c r="H109" i="75"/>
  <c r="I109" i="75" s="1"/>
  <c r="H108" i="75"/>
  <c r="I108" i="75" s="1"/>
  <c r="H107" i="75"/>
  <c r="I107" i="75" s="1"/>
  <c r="G58" i="78"/>
  <c r="F9" i="97" l="1"/>
  <c r="F11" i="97" s="1"/>
  <c r="J6" i="97"/>
  <c r="H9" i="97"/>
  <c r="I11" i="97"/>
  <c r="D11" i="97"/>
  <c r="H8" i="97"/>
  <c r="J8" i="97" s="1"/>
  <c r="G56" i="78"/>
  <c r="K126" i="75"/>
  <c r="K127" i="75"/>
  <c r="K128" i="75"/>
  <c r="K129" i="75"/>
  <c r="K130" i="75"/>
  <c r="K131" i="75"/>
  <c r="K132" i="75"/>
  <c r="K133" i="75"/>
  <c r="H97" i="75"/>
  <c r="I97" i="75" s="1"/>
  <c r="I132" i="75"/>
  <c r="H132" i="75"/>
  <c r="I131" i="75"/>
  <c r="H131" i="75"/>
  <c r="I130" i="75"/>
  <c r="H130" i="75"/>
  <c r="I129" i="75"/>
  <c r="H129" i="75"/>
  <c r="I128" i="75"/>
  <c r="H128" i="75"/>
  <c r="I127" i="75"/>
  <c r="H127" i="75"/>
  <c r="I126" i="75"/>
  <c r="H126" i="75"/>
  <c r="H125" i="75"/>
  <c r="I125" i="75" s="1"/>
  <c r="I124" i="75"/>
  <c r="H124" i="75"/>
  <c r="H123" i="75"/>
  <c r="I123" i="75" s="1"/>
  <c r="I122" i="75"/>
  <c r="H122" i="75"/>
  <c r="H121" i="75"/>
  <c r="I121" i="75" s="1"/>
  <c r="I120" i="75"/>
  <c r="H120" i="75"/>
  <c r="H119" i="75"/>
  <c r="I119" i="75" s="1"/>
  <c r="I118" i="75"/>
  <c r="H118" i="75"/>
  <c r="H117" i="75"/>
  <c r="I117" i="75" s="1"/>
  <c r="H116" i="75"/>
  <c r="I116" i="75" s="1"/>
  <c r="H115" i="75"/>
  <c r="I115" i="75" s="1"/>
  <c r="G153" i="49"/>
  <c r="G152" i="49"/>
  <c r="J9" i="97" l="1"/>
  <c r="H11" i="97"/>
  <c r="J11" i="97"/>
  <c r="J13" i="97" s="1"/>
  <c r="G151" i="49"/>
  <c r="G150" i="49"/>
  <c r="G149" i="49"/>
  <c r="G148" i="49"/>
  <c r="G147" i="49"/>
  <c r="J15" i="97" l="1"/>
  <c r="G38" i="91"/>
  <c r="G36" i="91"/>
  <c r="G34" i="91"/>
  <c r="G18" i="96"/>
  <c r="G17" i="96"/>
  <c r="G15" i="96"/>
  <c r="G14" i="96"/>
  <c r="G13" i="96"/>
  <c r="G12" i="96"/>
  <c r="H33" i="96"/>
  <c r="F33" i="96"/>
  <c r="I32" i="96"/>
  <c r="I31" i="96"/>
  <c r="I30" i="96"/>
  <c r="I29" i="96"/>
  <c r="I28" i="96"/>
  <c r="I27" i="96"/>
  <c r="I26" i="96"/>
  <c r="I25" i="96"/>
  <c r="I24" i="96"/>
  <c r="I23" i="96"/>
  <c r="I22" i="96"/>
  <c r="I21" i="96"/>
  <c r="G33" i="96" l="1"/>
  <c r="I33" i="96" s="1"/>
  <c r="D35" i="96" s="1"/>
  <c r="I12" i="96"/>
  <c r="I13" i="96" s="1"/>
  <c r="I14" i="96" s="1"/>
  <c r="I15" i="96" s="1"/>
  <c r="I16" i="96" l="1"/>
  <c r="I17" i="96" s="1"/>
  <c r="I18" i="96" s="1"/>
  <c r="I19" i="96" s="1"/>
  <c r="I20" i="96" s="1"/>
  <c r="K49" i="95"/>
  <c r="K80" i="95" s="1"/>
  <c r="G30" i="85" l="1"/>
  <c r="G28" i="85"/>
  <c r="G26" i="85"/>
  <c r="G52" i="81"/>
  <c r="G50" i="81"/>
  <c r="G26" i="91" l="1"/>
  <c r="J49" i="95" l="1"/>
  <c r="G49" i="95"/>
  <c r="G30" i="91" l="1"/>
  <c r="G28" i="91"/>
  <c r="J16" i="95" l="1"/>
  <c r="G16" i="95"/>
  <c r="G15" i="95" l="1"/>
  <c r="G17" i="95"/>
  <c r="G18" i="95"/>
  <c r="G19" i="95"/>
  <c r="G21" i="95"/>
  <c r="J17" i="95"/>
  <c r="J18" i="95"/>
  <c r="J19" i="95"/>
  <c r="J21" i="95"/>
  <c r="J20" i="95"/>
  <c r="J10" i="95" l="1"/>
  <c r="J11" i="95"/>
  <c r="J12" i="95"/>
  <c r="J13" i="95"/>
  <c r="J14" i="95"/>
  <c r="J15" i="95"/>
  <c r="J22" i="95"/>
  <c r="J23" i="95"/>
  <c r="J24" i="95"/>
  <c r="J25" i="95"/>
  <c r="J26" i="95"/>
  <c r="J27" i="95"/>
  <c r="J28" i="95"/>
  <c r="J29" i="95"/>
  <c r="J30" i="95"/>
  <c r="J31" i="95"/>
  <c r="J32" i="95"/>
  <c r="J34" i="95"/>
  <c r="J36" i="95"/>
  <c r="J37" i="95"/>
  <c r="J38" i="95"/>
  <c r="J39" i="95"/>
  <c r="J40" i="95"/>
  <c r="J41" i="95"/>
  <c r="J42" i="95"/>
  <c r="J43" i="95"/>
  <c r="J44" i="95"/>
  <c r="J45" i="95"/>
  <c r="J46" i="95"/>
  <c r="J47" i="95"/>
  <c r="J48" i="95"/>
  <c r="J35" i="95"/>
  <c r="J33" i="95"/>
  <c r="J50" i="95"/>
  <c r="J51" i="95"/>
  <c r="J52" i="95"/>
  <c r="J53" i="95"/>
  <c r="J54" i="95"/>
  <c r="J55" i="95"/>
  <c r="J56" i="95"/>
  <c r="J58" i="95"/>
  <c r="J59" i="95"/>
  <c r="J60" i="95"/>
  <c r="J61" i="95"/>
  <c r="J62" i="95"/>
  <c r="J9" i="95"/>
  <c r="G10" i="95"/>
  <c r="G11" i="95"/>
  <c r="G12" i="95"/>
  <c r="G13" i="95"/>
  <c r="G14" i="95"/>
  <c r="G20" i="95"/>
  <c r="G22" i="95"/>
  <c r="G23" i="95"/>
  <c r="G24" i="95"/>
  <c r="G25" i="95"/>
  <c r="G26" i="95"/>
  <c r="G27" i="95"/>
  <c r="G28" i="95"/>
  <c r="G29" i="95"/>
  <c r="G30" i="95"/>
  <c r="G31" i="95"/>
  <c r="G32" i="95"/>
  <c r="G34" i="95"/>
  <c r="G36" i="95"/>
  <c r="G37" i="95"/>
  <c r="G38" i="95"/>
  <c r="G39" i="95"/>
  <c r="G40" i="95"/>
  <c r="G41" i="95"/>
  <c r="G42" i="95"/>
  <c r="G43" i="95"/>
  <c r="G44" i="95"/>
  <c r="G45" i="95"/>
  <c r="G46" i="95"/>
  <c r="G47" i="95"/>
  <c r="G48" i="95"/>
  <c r="G35" i="95"/>
  <c r="G33" i="95"/>
  <c r="G50" i="95"/>
  <c r="G51" i="95"/>
  <c r="G52" i="95"/>
  <c r="G53" i="95"/>
  <c r="G54" i="95"/>
  <c r="G55" i="95"/>
  <c r="G56" i="95"/>
  <c r="G58" i="95"/>
  <c r="G59" i="95"/>
  <c r="G60" i="95"/>
  <c r="G61" i="95"/>
  <c r="G62" i="95"/>
  <c r="G9" i="95"/>
  <c r="G80" i="95" l="1"/>
  <c r="J80" i="95"/>
  <c r="L9" i="95"/>
  <c r="L10" i="95" l="1"/>
  <c r="L11" i="95" s="1"/>
  <c r="L12" i="95" s="1"/>
  <c r="L13" i="95" s="1"/>
  <c r="L14" i="95" s="1"/>
  <c r="L15" i="95" s="1"/>
  <c r="L16" i="95" s="1"/>
  <c r="L17" i="95" s="1"/>
  <c r="L18" i="95" s="1"/>
  <c r="L19" i="95" s="1"/>
  <c r="L20" i="95" s="1"/>
  <c r="L21" i="95" s="1"/>
  <c r="L22" i="95" s="1"/>
  <c r="L23" i="95" s="1"/>
  <c r="L24" i="95" s="1"/>
  <c r="L25" i="95" s="1"/>
  <c r="L26" i="95" s="1"/>
  <c r="L27" i="95" s="1"/>
  <c r="L28" i="95" s="1"/>
  <c r="L29" i="95" s="1"/>
  <c r="L30" i="95" s="1"/>
  <c r="L31" i="95" s="1"/>
  <c r="L32" i="95" s="1"/>
  <c r="L33" i="95" s="1"/>
  <c r="L34" i="95" s="1"/>
  <c r="L35" i="95" s="1"/>
  <c r="L36" i="95" s="1"/>
  <c r="L37" i="95" s="1"/>
  <c r="L38" i="95" s="1"/>
  <c r="L39" i="95" s="1"/>
  <c r="L40" i="95" s="1"/>
  <c r="L41" i="95" s="1"/>
  <c r="L42" i="95" s="1"/>
  <c r="L43" i="95" s="1"/>
  <c r="L44" i="95" s="1"/>
  <c r="L45" i="95" s="1"/>
  <c r="L46" i="95" s="1"/>
  <c r="L47" i="95" s="1"/>
  <c r="L48" i="95" s="1"/>
  <c r="L49" i="95" s="1"/>
  <c r="L50" i="95" s="1"/>
  <c r="L51" i="95" s="1"/>
  <c r="L52" i="95" s="1"/>
  <c r="L53" i="95" s="1"/>
  <c r="L54" i="95" s="1"/>
  <c r="L55" i="95" s="1"/>
  <c r="L56" i="95" s="1"/>
  <c r="L57" i="95" s="1"/>
  <c r="L58" i="95" s="1"/>
  <c r="L59" i="95" s="1"/>
  <c r="L60" i="95" s="1"/>
  <c r="L61" i="95" s="1"/>
  <c r="L62" i="95" s="1"/>
  <c r="L63" i="95" s="1"/>
  <c r="L64" i="95" s="1"/>
  <c r="L65" i="95" s="1"/>
  <c r="L66" i="95" s="1"/>
  <c r="L67" i="95" s="1"/>
  <c r="L68" i="95" s="1"/>
  <c r="L69" i="95" s="1"/>
  <c r="L70" i="95" s="1"/>
  <c r="L71" i="95" s="1"/>
  <c r="L72" i="95" s="1"/>
  <c r="L73" i="95" s="1"/>
  <c r="L74" i="95" s="1"/>
  <c r="L80" i="95"/>
  <c r="G48" i="81"/>
  <c r="H81" i="94" l="1"/>
  <c r="H80" i="94"/>
  <c r="H79" i="94"/>
  <c r="H78" i="94"/>
  <c r="H77" i="94"/>
  <c r="H76" i="94"/>
  <c r="H75" i="94"/>
  <c r="H74" i="94"/>
  <c r="H73" i="94"/>
  <c r="H72" i="94"/>
  <c r="H71" i="94"/>
  <c r="H70" i="94"/>
  <c r="H69" i="94"/>
  <c r="H68" i="94"/>
  <c r="H67" i="94"/>
  <c r="H64" i="94"/>
  <c r="I63" i="94"/>
  <c r="G63" i="94"/>
  <c r="I62" i="94"/>
  <c r="G62" i="94"/>
  <c r="I61" i="94"/>
  <c r="G61" i="94"/>
  <c r="I60" i="94"/>
  <c r="G60" i="94"/>
  <c r="I59" i="94"/>
  <c r="G59" i="94"/>
  <c r="I58" i="94"/>
  <c r="G58" i="94"/>
  <c r="G57" i="94"/>
  <c r="G56" i="94"/>
  <c r="G55" i="94"/>
  <c r="G54" i="94"/>
  <c r="G53" i="94"/>
  <c r="G52" i="94"/>
  <c r="G51" i="94"/>
  <c r="G50" i="94"/>
  <c r="G49" i="94"/>
  <c r="G48" i="94"/>
  <c r="G47" i="94"/>
  <c r="G46" i="94"/>
  <c r="G45" i="94"/>
  <c r="G44" i="94"/>
  <c r="G43" i="94"/>
  <c r="G42" i="94"/>
  <c r="G41" i="94"/>
  <c r="G40" i="94"/>
  <c r="G39" i="94"/>
  <c r="G38" i="94"/>
  <c r="G37" i="94"/>
  <c r="G36" i="94"/>
  <c r="F35" i="94"/>
  <c r="G35" i="94" s="1"/>
  <c r="F34" i="94"/>
  <c r="G34" i="94" s="1"/>
  <c r="F33" i="94"/>
  <c r="G33" i="94" s="1"/>
  <c r="F32" i="94"/>
  <c r="G32" i="94" s="1"/>
  <c r="F31" i="94"/>
  <c r="G31" i="94" s="1"/>
  <c r="F30" i="94"/>
  <c r="G30" i="94" s="1"/>
  <c r="F29" i="94"/>
  <c r="G29" i="94" s="1"/>
  <c r="F28" i="94"/>
  <c r="G28" i="94" s="1"/>
  <c r="F27" i="94"/>
  <c r="G27" i="94" s="1"/>
  <c r="F26" i="94"/>
  <c r="G26" i="94" s="1"/>
  <c r="F25" i="94"/>
  <c r="G25" i="94" s="1"/>
  <c r="F24" i="94"/>
  <c r="G24" i="94" s="1"/>
  <c r="F23" i="94"/>
  <c r="G23" i="94" s="1"/>
  <c r="F22" i="94"/>
  <c r="G22" i="94" s="1"/>
  <c r="F21" i="94"/>
  <c r="G21" i="94" s="1"/>
  <c r="F20" i="94"/>
  <c r="G20" i="94" s="1"/>
  <c r="F19" i="94"/>
  <c r="G19" i="94" s="1"/>
  <c r="F18" i="94"/>
  <c r="G18" i="94" s="1"/>
  <c r="F17" i="94"/>
  <c r="G17" i="94" s="1"/>
  <c r="G16" i="94"/>
  <c r="F16" i="94"/>
  <c r="F15" i="94"/>
  <c r="G15" i="94" s="1"/>
  <c r="F14" i="94"/>
  <c r="G14" i="94" s="1"/>
  <c r="G13" i="94"/>
  <c r="F13" i="94"/>
  <c r="F12" i="94"/>
  <c r="G12" i="94" s="1"/>
  <c r="I12" i="94" s="1"/>
  <c r="G19" i="93"/>
  <c r="G17" i="93"/>
  <c r="G15" i="93"/>
  <c r="G13" i="93"/>
  <c r="H33" i="93"/>
  <c r="F33" i="93"/>
  <c r="I32" i="93"/>
  <c r="I31" i="93"/>
  <c r="I30" i="93"/>
  <c r="I29" i="93"/>
  <c r="I28" i="93"/>
  <c r="I27" i="93"/>
  <c r="I26" i="93"/>
  <c r="I25" i="93"/>
  <c r="I12" i="93"/>
  <c r="H54" i="91"/>
  <c r="F54" i="91"/>
  <c r="I53" i="91"/>
  <c r="G24" i="91"/>
  <c r="G22" i="91"/>
  <c r="G20" i="91"/>
  <c r="G18" i="91"/>
  <c r="H46" i="85"/>
  <c r="I45" i="85"/>
  <c r="F64" i="81"/>
  <c r="H64" i="81"/>
  <c r="I63" i="81"/>
  <c r="G46" i="81"/>
  <c r="I13" i="93" l="1"/>
  <c r="I14" i="93" s="1"/>
  <c r="I15" i="93" s="1"/>
  <c r="I16" i="93" s="1"/>
  <c r="I17" i="93" s="1"/>
  <c r="I18" i="93" s="1"/>
  <c r="I19" i="93" s="1"/>
  <c r="G33" i="93"/>
  <c r="I13" i="94"/>
  <c r="I14" i="94" s="1"/>
  <c r="I15" i="94" s="1"/>
  <c r="I16" i="94" s="1"/>
  <c r="I17" i="94" s="1"/>
  <c r="I18" i="94" s="1"/>
  <c r="I19" i="94" s="1"/>
  <c r="I20" i="94" s="1"/>
  <c r="I21" i="94" s="1"/>
  <c r="I22" i="94" s="1"/>
  <c r="I23" i="94" s="1"/>
  <c r="I24" i="94" s="1"/>
  <c r="I25" i="94" s="1"/>
  <c r="I26" i="94" s="1"/>
  <c r="I27" i="94" s="1"/>
  <c r="I28" i="94" s="1"/>
  <c r="I29" i="94" s="1"/>
  <c r="I30" i="94" s="1"/>
  <c r="I31" i="94" s="1"/>
  <c r="I32" i="94" s="1"/>
  <c r="I33" i="94" s="1"/>
  <c r="I34" i="94" s="1"/>
  <c r="I35" i="94" s="1"/>
  <c r="I36" i="94" s="1"/>
  <c r="I37" i="94" s="1"/>
  <c r="I38" i="94" s="1"/>
  <c r="I39" i="94" s="1"/>
  <c r="I40" i="94" s="1"/>
  <c r="I41" i="94" s="1"/>
  <c r="I42" i="94" s="1"/>
  <c r="I43" i="94" s="1"/>
  <c r="I44" i="94" s="1"/>
  <c r="I45" i="94" s="1"/>
  <c r="I46" i="94" s="1"/>
  <c r="I47" i="94" s="1"/>
  <c r="I48" i="94" s="1"/>
  <c r="I49" i="94" s="1"/>
  <c r="I50" i="94" s="1"/>
  <c r="I51" i="94" s="1"/>
  <c r="I52" i="94" s="1"/>
  <c r="I53" i="94" s="1"/>
  <c r="I54" i="94" s="1"/>
  <c r="I55" i="94" s="1"/>
  <c r="I56" i="94" s="1"/>
  <c r="I57" i="94" s="1"/>
  <c r="H84" i="94"/>
  <c r="G64" i="94"/>
  <c r="I64" i="94" s="1"/>
  <c r="I33" i="93"/>
  <c r="D35" i="93" s="1"/>
  <c r="I86" i="94" l="1"/>
  <c r="I20" i="93"/>
  <c r="I21" i="93" s="1"/>
  <c r="I22" i="93" s="1"/>
  <c r="I23" i="93" s="1"/>
  <c r="I24" i="93" s="1"/>
  <c r="H162" i="64"/>
  <c r="F162" i="64"/>
  <c r="H161" i="64"/>
  <c r="F161" i="64"/>
  <c r="H160" i="64"/>
  <c r="F160" i="64"/>
  <c r="H159" i="64"/>
  <c r="F159" i="64"/>
  <c r="G16" i="91"/>
  <c r="I161" i="64" l="1"/>
  <c r="I160" i="64"/>
  <c r="I159" i="64"/>
  <c r="F164" i="64"/>
  <c r="I162" i="64"/>
  <c r="H164" i="64"/>
  <c r="G14" i="85"/>
  <c r="I12" i="85"/>
  <c r="I160" i="49"/>
  <c r="G142" i="49"/>
  <c r="G141" i="49"/>
  <c r="G134" i="49"/>
  <c r="G129" i="49"/>
  <c r="G123" i="49"/>
  <c r="G146" i="49"/>
  <c r="G145" i="49"/>
  <c r="I164" i="64" l="1"/>
  <c r="I166" i="64" s="1"/>
  <c r="G23" i="85"/>
  <c r="I12" i="91"/>
  <c r="G13" i="91"/>
  <c r="G54" i="91" s="1"/>
  <c r="I54" i="91" s="1"/>
  <c r="G21" i="85"/>
  <c r="G43" i="81"/>
  <c r="G41" i="81"/>
  <c r="G39" i="81"/>
  <c r="I13" i="91" l="1"/>
  <c r="I14" i="91" s="1"/>
  <c r="I15" i="91" s="1"/>
  <c r="I16" i="91" s="1"/>
  <c r="I17" i="91" s="1"/>
  <c r="I18" i="91" s="1"/>
  <c r="I19" i="91" s="1"/>
  <c r="I20" i="91" s="1"/>
  <c r="I21" i="91" s="1"/>
  <c r="I22" i="91" s="1"/>
  <c r="I23" i="91" s="1"/>
  <c r="I24" i="91" s="1"/>
  <c r="I25" i="91" s="1"/>
  <c r="I26" i="91" s="1"/>
  <c r="I27" i="91" s="1"/>
  <c r="I28" i="91" s="1"/>
  <c r="I29" i="91" s="1"/>
  <c r="I30" i="91" s="1"/>
  <c r="I31" i="91" s="1"/>
  <c r="I32" i="91" s="1"/>
  <c r="I33" i="91" s="1"/>
  <c r="I34" i="91" s="1"/>
  <c r="I35" i="91" s="1"/>
  <c r="I36" i="91" s="1"/>
  <c r="I37" i="91" s="1"/>
  <c r="I38" i="91" s="1"/>
  <c r="I39" i="91" s="1"/>
  <c r="I40" i="91" s="1"/>
  <c r="I41" i="91" s="1"/>
  <c r="I42" i="91" s="1"/>
  <c r="I43" i="91" s="1"/>
  <c r="I44" i="91" s="1"/>
  <c r="I45" i="91" s="1"/>
  <c r="I46" i="91" s="1"/>
  <c r="I47" i="91" s="1"/>
  <c r="I48" i="91" s="1"/>
  <c r="I319" i="77"/>
  <c r="I320" i="77"/>
  <c r="I321" i="77"/>
  <c r="I322" i="77"/>
  <c r="I323" i="77"/>
  <c r="I324" i="77"/>
  <c r="I325" i="77"/>
  <c r="I326" i="77"/>
  <c r="I327" i="77"/>
  <c r="I328" i="77"/>
  <c r="I329" i="77"/>
  <c r="I330" i="77"/>
  <c r="I331" i="77"/>
  <c r="I332" i="77"/>
  <c r="I333" i="77"/>
  <c r="I334" i="77"/>
  <c r="I335" i="77"/>
  <c r="G323" i="77"/>
  <c r="G322" i="77"/>
  <c r="G321" i="77"/>
  <c r="G320" i="77"/>
  <c r="G319" i="77"/>
  <c r="G318" i="77"/>
  <c r="G329" i="77"/>
  <c r="G328" i="77"/>
  <c r="G327" i="77"/>
  <c r="G326" i="77"/>
  <c r="G325" i="77"/>
  <c r="G324" i="77"/>
  <c r="G332" i="77"/>
  <c r="G331" i="77"/>
  <c r="G330" i="77"/>
  <c r="G310" i="77"/>
  <c r="G308" i="77"/>
  <c r="G307" i="77"/>
  <c r="G306" i="77"/>
  <c r="G315" i="77"/>
  <c r="G314" i="77"/>
  <c r="G313" i="77"/>
  <c r="G312" i="77"/>
  <c r="G311" i="77"/>
  <c r="D56" i="91" l="1"/>
  <c r="C23" i="34"/>
  <c r="G19" i="85"/>
  <c r="G35" i="81" l="1"/>
  <c r="C22" i="34" l="1"/>
  <c r="G16" i="85" l="1"/>
  <c r="G13" i="85"/>
  <c r="I13" i="85" s="1"/>
  <c r="I14" i="85" s="1"/>
  <c r="I15" i="85" s="1"/>
  <c r="I16" i="85" s="1"/>
  <c r="I17" i="85" s="1"/>
  <c r="I18" i="85" s="1"/>
  <c r="I19" i="85" s="1"/>
  <c r="I20" i="85" s="1"/>
  <c r="I21" i="85" s="1"/>
  <c r="I22" i="85" s="1"/>
  <c r="I23" i="85" s="1"/>
  <c r="I24" i="85" s="1"/>
  <c r="I25" i="85" s="1"/>
  <c r="I26" i="85" s="1"/>
  <c r="I27" i="85" s="1"/>
  <c r="I28" i="85" s="1"/>
  <c r="I29" i="85" s="1"/>
  <c r="I30" i="85" s="1"/>
  <c r="I31" i="85" s="1"/>
  <c r="I32" i="85" s="1"/>
  <c r="I33" i="85" s="1"/>
  <c r="I34" i="85" s="1"/>
  <c r="I35" i="85" s="1"/>
  <c r="I36" i="85" s="1"/>
  <c r="I37" i="85" s="1"/>
  <c r="I38" i="85" s="1"/>
  <c r="I39" i="85" s="1"/>
  <c r="I40" i="85" s="1"/>
  <c r="I41" i="85" s="1"/>
  <c r="I42" i="85" s="1"/>
  <c r="I43" i="85" s="1"/>
  <c r="G140" i="49" l="1"/>
  <c r="G139" i="49"/>
  <c r="G57" i="78" l="1"/>
  <c r="G59" i="78"/>
  <c r="G60" i="78"/>
  <c r="G62" i="78"/>
  <c r="G63" i="78"/>
  <c r="G64" i="78"/>
  <c r="G65" i="78"/>
  <c r="G66" i="78"/>
  <c r="G67" i="78"/>
  <c r="I67" i="78"/>
  <c r="G45" i="78"/>
  <c r="G46" i="78"/>
  <c r="G47" i="78"/>
  <c r="G48" i="78"/>
  <c r="G49" i="78"/>
  <c r="G50" i="78"/>
  <c r="G51" i="78"/>
  <c r="G52" i="78"/>
  <c r="G53" i="78"/>
  <c r="G54" i="78"/>
  <c r="H95" i="75" l="1"/>
  <c r="I95" i="75"/>
  <c r="H96" i="75"/>
  <c r="I96" i="75" s="1"/>
  <c r="H98" i="75"/>
  <c r="I98" i="75" s="1"/>
  <c r="H99" i="75"/>
  <c r="I99" i="75" s="1"/>
  <c r="H100" i="75"/>
  <c r="I100" i="75" s="1"/>
  <c r="H101" i="75"/>
  <c r="I101" i="75" s="1"/>
  <c r="H102" i="75"/>
  <c r="I102" i="75" s="1"/>
  <c r="H103" i="75"/>
  <c r="I103" i="75" s="1"/>
  <c r="H104" i="75"/>
  <c r="I104" i="75" s="1"/>
  <c r="H105" i="75"/>
  <c r="I105" i="75" s="1"/>
  <c r="H106" i="75"/>
  <c r="I106" i="75" s="1"/>
  <c r="G41" i="78" l="1"/>
  <c r="F42" i="78" l="1"/>
  <c r="G138" i="49" l="1"/>
  <c r="G143" i="49"/>
  <c r="G144" i="49"/>
  <c r="G155" i="49"/>
  <c r="G156" i="49"/>
  <c r="G157" i="49"/>
  <c r="G158" i="49"/>
  <c r="G159" i="49"/>
  <c r="A9" i="34"/>
  <c r="A10" i="34"/>
  <c r="A11" i="34"/>
  <c r="A12" i="34"/>
  <c r="A13" i="34"/>
  <c r="E10" i="34"/>
  <c r="E11" i="34"/>
  <c r="E12" i="34"/>
  <c r="I15" i="88" l="1"/>
  <c r="I16" i="88"/>
  <c r="I17" i="88"/>
  <c r="I18" i="88"/>
  <c r="I19" i="88"/>
  <c r="I20" i="88"/>
  <c r="I21" i="88"/>
  <c r="I22" i="88"/>
  <c r="I23" i="88"/>
  <c r="I24" i="88"/>
  <c r="I25" i="88"/>
  <c r="I26" i="88"/>
  <c r="I27" i="88"/>
  <c r="I28" i="88"/>
  <c r="I29" i="88"/>
  <c r="F32" i="88"/>
  <c r="I31" i="88"/>
  <c r="I30" i="88"/>
  <c r="H32" i="88"/>
  <c r="I14" i="88"/>
  <c r="G32" i="88"/>
  <c r="I12" i="88"/>
  <c r="I13" i="88" s="1"/>
  <c r="I32" i="88" l="1"/>
  <c r="F148" i="64"/>
  <c r="F149" i="64"/>
  <c r="F150" i="64"/>
  <c r="H148" i="64"/>
  <c r="H149" i="64"/>
  <c r="H150" i="64"/>
  <c r="H147" i="64"/>
  <c r="F147" i="64"/>
  <c r="I149" i="64" l="1"/>
  <c r="I150" i="64"/>
  <c r="I148" i="64"/>
  <c r="D34" i="88"/>
  <c r="C21" i="34"/>
  <c r="H152" i="64"/>
  <c r="F152" i="64"/>
  <c r="I147" i="64"/>
  <c r="I152" i="64" l="1"/>
  <c r="I154" i="64" s="1"/>
  <c r="I91" i="75" l="1"/>
  <c r="H856" i="73" l="1"/>
  <c r="H760" i="73"/>
  <c r="G26" i="81" l="1"/>
  <c r="F46" i="85" l="1"/>
  <c r="G46" i="85"/>
  <c r="I46" i="85" l="1"/>
  <c r="C20" i="34" s="1"/>
  <c r="H88" i="75"/>
  <c r="I88" i="75" s="1"/>
  <c r="H89" i="75"/>
  <c r="I89" i="75" s="1"/>
  <c r="H90" i="75"/>
  <c r="I90" i="75" s="1"/>
  <c r="H92" i="75"/>
  <c r="I92" i="75" s="1"/>
  <c r="H93" i="75"/>
  <c r="I93" i="75" s="1"/>
  <c r="H94" i="75"/>
  <c r="I94" i="75" s="1"/>
  <c r="H87" i="75"/>
  <c r="I87" i="75" s="1"/>
  <c r="D48" i="85" l="1"/>
  <c r="G295" i="77" l="1"/>
  <c r="G296" i="77"/>
  <c r="G297" i="77"/>
  <c r="G298" i="77"/>
  <c r="G299" i="77"/>
  <c r="G300" i="77"/>
  <c r="G301" i="77"/>
  <c r="G302" i="77"/>
  <c r="G303" i="77"/>
  <c r="G304" i="77"/>
  <c r="G305" i="77"/>
  <c r="G316" i="77"/>
  <c r="G317" i="77"/>
  <c r="G333" i="77"/>
  <c r="G40" i="78" l="1"/>
  <c r="I84" i="75"/>
  <c r="C27" i="84" l="1"/>
  <c r="C26" i="84"/>
  <c r="F30" i="84" l="1"/>
  <c r="F29" i="84"/>
  <c r="E27" i="84"/>
  <c r="G34" i="84" l="1"/>
  <c r="C34" i="84"/>
  <c r="E26" i="84"/>
  <c r="E21" i="84"/>
  <c r="F32" i="84" s="1"/>
  <c r="F34" i="84" s="1"/>
  <c r="G9" i="84"/>
  <c r="F9" i="84"/>
  <c r="E9" i="84"/>
  <c r="C9" i="84"/>
  <c r="E34" i="84" l="1"/>
  <c r="F36" i="84" s="1"/>
  <c r="E3" i="34"/>
  <c r="G128" i="49" l="1"/>
  <c r="H134" i="64" l="1"/>
  <c r="F134" i="64"/>
  <c r="H133" i="64"/>
  <c r="F133" i="64"/>
  <c r="I134" i="64" l="1"/>
  <c r="F136" i="64"/>
  <c r="I133" i="64"/>
  <c r="H136" i="64"/>
  <c r="H634" i="73"/>
  <c r="H631" i="73"/>
  <c r="H632" i="73"/>
  <c r="H633" i="73"/>
  <c r="H635" i="73"/>
  <c r="H636" i="73"/>
  <c r="H637" i="73"/>
  <c r="H638" i="73"/>
  <c r="I136" i="64" l="1"/>
  <c r="I138" i="64" s="1"/>
  <c r="H121" i="64" l="1"/>
  <c r="F121" i="64"/>
  <c r="H120" i="64"/>
  <c r="F120" i="64"/>
  <c r="H119" i="64"/>
  <c r="F119" i="64"/>
  <c r="H118" i="64"/>
  <c r="F118" i="64"/>
  <c r="I118" i="64" l="1"/>
  <c r="I119" i="64"/>
  <c r="I121" i="64"/>
  <c r="I120" i="64"/>
  <c r="F123" i="64"/>
  <c r="H123" i="64"/>
  <c r="I123" i="64" l="1"/>
  <c r="I125" i="64" s="1"/>
  <c r="H81" i="75"/>
  <c r="I81" i="75" s="1"/>
  <c r="H82" i="75"/>
  <c r="I82" i="75" s="1"/>
  <c r="H83" i="75"/>
  <c r="I83" i="75" s="1"/>
  <c r="H85" i="75"/>
  <c r="I85" i="75" s="1"/>
  <c r="H86" i="75"/>
  <c r="I86" i="75" s="1"/>
  <c r="G22" i="81" l="1"/>
  <c r="G20" i="81"/>
  <c r="G17" i="81"/>
  <c r="G290" i="77" l="1"/>
  <c r="G291" i="77"/>
  <c r="G292" i="77"/>
  <c r="G293" i="77"/>
  <c r="G294" i="77"/>
  <c r="G334" i="77"/>
  <c r="G335" i="77"/>
  <c r="G15" i="81" l="1"/>
  <c r="G13" i="81"/>
  <c r="I12" i="81"/>
  <c r="G64" i="81" l="1"/>
  <c r="I64" i="81" s="1"/>
  <c r="I13" i="81"/>
  <c r="I14" i="81" s="1"/>
  <c r="I15" i="81" s="1"/>
  <c r="I16" i="81" s="1"/>
  <c r="I17" i="81" s="1"/>
  <c r="I18" i="81" s="1"/>
  <c r="I19" i="81" s="1"/>
  <c r="I20" i="81" s="1"/>
  <c r="I21" i="81" s="1"/>
  <c r="I22" i="81" s="1"/>
  <c r="I23" i="81" s="1"/>
  <c r="I24" i="81" s="1"/>
  <c r="I25" i="81" s="1"/>
  <c r="I26" i="81" s="1"/>
  <c r="I27" i="81" s="1"/>
  <c r="I28" i="81" s="1"/>
  <c r="I29" i="81" s="1"/>
  <c r="I30" i="81" s="1"/>
  <c r="I31" i="81" s="1"/>
  <c r="I32" i="81" s="1"/>
  <c r="I33" i="81" s="1"/>
  <c r="I34" i="81" s="1"/>
  <c r="I35" i="81" s="1"/>
  <c r="I36" i="81" s="1"/>
  <c r="I37" i="81" s="1"/>
  <c r="I38" i="81" s="1"/>
  <c r="I39" i="81" s="1"/>
  <c r="I40" i="81" s="1"/>
  <c r="I41" i="81" s="1"/>
  <c r="I42" i="81" s="1"/>
  <c r="I43" i="81" s="1"/>
  <c r="I44" i="81" s="1"/>
  <c r="I45" i="81" s="1"/>
  <c r="I46" i="81" s="1"/>
  <c r="I47" i="81" s="1"/>
  <c r="H75" i="75"/>
  <c r="I75" i="75" s="1"/>
  <c r="H76" i="75"/>
  <c r="I76" i="75" s="1"/>
  <c r="H77" i="75"/>
  <c r="I77" i="75" s="1"/>
  <c r="H78" i="75"/>
  <c r="I78" i="75" s="1"/>
  <c r="H79" i="75"/>
  <c r="I79" i="75" s="1"/>
  <c r="H80" i="75"/>
  <c r="I80" i="75" s="1"/>
  <c r="G127" i="49"/>
  <c r="H127" i="73"/>
  <c r="I48" i="81" l="1"/>
  <c r="G277" i="77"/>
  <c r="G278" i="77"/>
  <c r="G279" i="77"/>
  <c r="G280" i="77"/>
  <c r="G281" i="77"/>
  <c r="G283" i="77"/>
  <c r="G284" i="77"/>
  <c r="G285" i="77"/>
  <c r="G286" i="77"/>
  <c r="G287" i="77"/>
  <c r="G288" i="77"/>
  <c r="I49" i="81" l="1"/>
  <c r="I50" i="81" s="1"/>
  <c r="I51" i="81" s="1"/>
  <c r="I52" i="81" s="1"/>
  <c r="I53" i="81" s="1"/>
  <c r="I54" i="81" s="1"/>
  <c r="I55" i="81" s="1"/>
  <c r="I56" i="81" s="1"/>
  <c r="I57" i="81" s="1"/>
  <c r="F39" i="78"/>
  <c r="F38" i="78"/>
  <c r="C19" i="34" l="1"/>
  <c r="D66" i="81"/>
  <c r="G104" i="59"/>
  <c r="G126" i="49" l="1"/>
  <c r="G266" i="77" l="1"/>
  <c r="G267" i="77"/>
  <c r="G268" i="77"/>
  <c r="G269" i="77"/>
  <c r="G270" i="77"/>
  <c r="G271" i="77"/>
  <c r="G272" i="77"/>
  <c r="G273" i="77"/>
  <c r="G274" i="77"/>
  <c r="G275" i="77"/>
  <c r="G276" i="77"/>
  <c r="E25" i="34" l="1"/>
  <c r="A19" i="34"/>
  <c r="A20" i="34"/>
  <c r="A25" i="34"/>
  <c r="A18" i="34"/>
  <c r="E4" i="34"/>
  <c r="E5" i="34"/>
  <c r="E6" i="34"/>
  <c r="E7" i="34"/>
  <c r="E8" i="34"/>
  <c r="E9" i="34"/>
  <c r="E13" i="34"/>
  <c r="A4" i="34"/>
  <c r="A5" i="34"/>
  <c r="A6" i="34"/>
  <c r="A7" i="34"/>
  <c r="A8" i="34"/>
  <c r="A3" i="34"/>
  <c r="G39" i="78"/>
  <c r="G42" i="78"/>
  <c r="G43" i="78"/>
  <c r="G44" i="78"/>
  <c r="G55" i="78"/>
  <c r="I68" i="78"/>
  <c r="G68" i="78"/>
  <c r="G38" i="78"/>
  <c r="G37" i="78"/>
  <c r="F36" i="78"/>
  <c r="G36" i="78" s="1"/>
  <c r="G34" i="78"/>
  <c r="G33" i="78"/>
  <c r="G32" i="78"/>
  <c r="F31" i="78"/>
  <c r="G31" i="78" s="1"/>
  <c r="G30" i="78"/>
  <c r="G29" i="78"/>
  <c r="F28" i="78"/>
  <c r="G28" i="78" s="1"/>
  <c r="G27" i="78"/>
  <c r="F26" i="78"/>
  <c r="G26" i="78" s="1"/>
  <c r="G25" i="78"/>
  <c r="F24" i="78"/>
  <c r="G24" i="78" s="1"/>
  <c r="G23" i="78"/>
  <c r="F22" i="78"/>
  <c r="G22" i="78" s="1"/>
  <c r="G21" i="78"/>
  <c r="F20" i="78"/>
  <c r="G20" i="78" s="1"/>
  <c r="G18" i="78"/>
  <c r="G17" i="78"/>
  <c r="G16" i="78"/>
  <c r="G15" i="78"/>
  <c r="G14" i="78"/>
  <c r="G13" i="78"/>
  <c r="G12" i="78"/>
  <c r="I12" i="78" s="1"/>
  <c r="I336" i="77"/>
  <c r="G336" i="77"/>
  <c r="G265" i="77"/>
  <c r="G264" i="77"/>
  <c r="G263" i="77"/>
  <c r="G262" i="77"/>
  <c r="G261" i="77"/>
  <c r="G260" i="77"/>
  <c r="G259" i="77"/>
  <c r="G258" i="77"/>
  <c r="G257" i="77"/>
  <c r="G256" i="77"/>
  <c r="G255" i="77"/>
  <c r="G254" i="77"/>
  <c r="G253" i="77"/>
  <c r="G252" i="77"/>
  <c r="G251" i="77"/>
  <c r="G250" i="77"/>
  <c r="G249" i="77"/>
  <c r="G248" i="77"/>
  <c r="G247" i="77"/>
  <c r="G246" i="77"/>
  <c r="G245" i="77"/>
  <c r="G244" i="77"/>
  <c r="G243" i="77"/>
  <c r="G242" i="77"/>
  <c r="G241" i="77"/>
  <c r="G240" i="77"/>
  <c r="G239" i="77"/>
  <c r="G238" i="77"/>
  <c r="G237" i="77"/>
  <c r="G236" i="77"/>
  <c r="G235" i="77"/>
  <c r="G234" i="77"/>
  <c r="G233" i="77"/>
  <c r="G232" i="77"/>
  <c r="G231" i="77"/>
  <c r="G230" i="77"/>
  <c r="G229" i="77"/>
  <c r="G228" i="77"/>
  <c r="G227" i="77"/>
  <c r="G226" i="77"/>
  <c r="G225" i="77"/>
  <c r="G224" i="77"/>
  <c r="G223" i="77"/>
  <c r="G222" i="77"/>
  <c r="G221" i="77"/>
  <c r="G220" i="77"/>
  <c r="G219" i="77"/>
  <c r="G218" i="77"/>
  <c r="G217" i="77"/>
  <c r="G216" i="77"/>
  <c r="G215" i="77"/>
  <c r="G214" i="77"/>
  <c r="G213" i="77"/>
  <c r="G212" i="77"/>
  <c r="G211" i="77"/>
  <c r="G210" i="77"/>
  <c r="G209" i="77"/>
  <c r="G208" i="77"/>
  <c r="G207" i="77"/>
  <c r="G206" i="77"/>
  <c r="G205" i="77"/>
  <c r="G204" i="77"/>
  <c r="G203" i="77"/>
  <c r="G202" i="77"/>
  <c r="G201" i="77"/>
  <c r="G200" i="77"/>
  <c r="G199" i="77"/>
  <c r="G198" i="77"/>
  <c r="G197" i="77"/>
  <c r="G196" i="77"/>
  <c r="G195" i="77"/>
  <c r="G194" i="77"/>
  <c r="G193" i="77"/>
  <c r="G192" i="77"/>
  <c r="G191" i="77"/>
  <c r="G190" i="77"/>
  <c r="G189" i="77"/>
  <c r="G188" i="77"/>
  <c r="G187" i="77"/>
  <c r="G186" i="77"/>
  <c r="G185" i="77"/>
  <c r="G184" i="77"/>
  <c r="G183" i="77"/>
  <c r="G182" i="77"/>
  <c r="G181" i="77"/>
  <c r="G180" i="77"/>
  <c r="G179" i="77"/>
  <c r="G178" i="77"/>
  <c r="G177" i="77"/>
  <c r="G176" i="77"/>
  <c r="G175" i="77"/>
  <c r="G174" i="77"/>
  <c r="G173" i="77"/>
  <c r="G172" i="77"/>
  <c r="G171" i="77"/>
  <c r="G170" i="77"/>
  <c r="G169" i="77"/>
  <c r="G168" i="77"/>
  <c r="G167" i="77"/>
  <c r="G166" i="77"/>
  <c r="G165" i="77"/>
  <c r="G164" i="77"/>
  <c r="G163" i="77"/>
  <c r="G162" i="77"/>
  <c r="G161" i="77"/>
  <c r="G160" i="77"/>
  <c r="G159" i="77"/>
  <c r="G158" i="77"/>
  <c r="H157" i="77"/>
  <c r="G157" i="77"/>
  <c r="G156" i="77"/>
  <c r="G155" i="77"/>
  <c r="G154" i="77"/>
  <c r="G153" i="77"/>
  <c r="G152" i="77"/>
  <c r="G151" i="77"/>
  <c r="G150" i="77"/>
  <c r="G149" i="77"/>
  <c r="G148" i="77"/>
  <c r="G147" i="77"/>
  <c r="G146" i="77"/>
  <c r="G145" i="77"/>
  <c r="G144" i="77"/>
  <c r="G143" i="77"/>
  <c r="G142" i="77"/>
  <c r="G141" i="77"/>
  <c r="G140" i="77"/>
  <c r="G139" i="77"/>
  <c r="G138" i="77"/>
  <c r="G137" i="77"/>
  <c r="G136" i="77"/>
  <c r="G135" i="77"/>
  <c r="H134" i="77"/>
  <c r="G133" i="77"/>
  <c r="G132" i="77"/>
  <c r="J131" i="77"/>
  <c r="G131" i="77"/>
  <c r="G130" i="77"/>
  <c r="G129" i="77"/>
  <c r="G128" i="77"/>
  <c r="G127" i="77"/>
  <c r="G126" i="77"/>
  <c r="G125" i="77"/>
  <c r="G124" i="77"/>
  <c r="G123" i="77"/>
  <c r="G122" i="77"/>
  <c r="G121" i="77"/>
  <c r="G120" i="77"/>
  <c r="G119" i="77"/>
  <c r="G118" i="77"/>
  <c r="G117" i="77"/>
  <c r="G116" i="77"/>
  <c r="G115" i="77"/>
  <c r="G113" i="77"/>
  <c r="G112" i="77"/>
  <c r="G111" i="77"/>
  <c r="G110" i="77"/>
  <c r="G109" i="77"/>
  <c r="G108" i="77"/>
  <c r="G107" i="77"/>
  <c r="G106" i="77"/>
  <c r="G105" i="77"/>
  <c r="G104" i="77"/>
  <c r="G103" i="77"/>
  <c r="G102" i="77"/>
  <c r="G101" i="77"/>
  <c r="G100" i="77"/>
  <c r="G99" i="77"/>
  <c r="G98" i="77"/>
  <c r="G97" i="77"/>
  <c r="G96" i="77"/>
  <c r="G95" i="77"/>
  <c r="G94" i="77"/>
  <c r="G93" i="77"/>
  <c r="G92" i="77"/>
  <c r="G91" i="77"/>
  <c r="G90" i="77"/>
  <c r="G89" i="77"/>
  <c r="G88" i="77"/>
  <c r="G87" i="77"/>
  <c r="G86" i="77"/>
  <c r="G84" i="77"/>
  <c r="G83" i="77"/>
  <c r="G82" i="77"/>
  <c r="G81" i="77"/>
  <c r="G80" i="77"/>
  <c r="G79" i="77"/>
  <c r="G78" i="77"/>
  <c r="G77" i="77"/>
  <c r="G76" i="77"/>
  <c r="G75" i="77"/>
  <c r="G74" i="77"/>
  <c r="G73" i="77"/>
  <c r="G72" i="77"/>
  <c r="G71" i="77"/>
  <c r="G70" i="77"/>
  <c r="G69" i="77"/>
  <c r="G68" i="77"/>
  <c r="G67" i="77"/>
  <c r="G66" i="77"/>
  <c r="G65" i="77"/>
  <c r="G64" i="77"/>
  <c r="G63" i="77"/>
  <c r="G62" i="77"/>
  <c r="G61" i="77"/>
  <c r="G60" i="77"/>
  <c r="G59" i="77"/>
  <c r="G58" i="77"/>
  <c r="G57" i="77"/>
  <c r="G56" i="77"/>
  <c r="G55" i="77"/>
  <c r="G54" i="77"/>
  <c r="G53" i="77"/>
  <c r="G52" i="77"/>
  <c r="G51" i="77"/>
  <c r="G50" i="77"/>
  <c r="G49" i="77"/>
  <c r="G48" i="77"/>
  <c r="G47" i="77"/>
  <c r="G46" i="77"/>
  <c r="G45" i="77"/>
  <c r="G44" i="77"/>
  <c r="G43" i="77"/>
  <c r="G42" i="77"/>
  <c r="G41" i="77"/>
  <c r="G40" i="77"/>
  <c r="G39" i="77"/>
  <c r="G38" i="77"/>
  <c r="G37" i="77"/>
  <c r="G36" i="77"/>
  <c r="G35" i="77"/>
  <c r="G34" i="77"/>
  <c r="G33" i="77"/>
  <c r="G32" i="77"/>
  <c r="G31" i="77"/>
  <c r="G30" i="77"/>
  <c r="G29" i="77"/>
  <c r="G28" i="77"/>
  <c r="G27" i="77"/>
  <c r="G26" i="77"/>
  <c r="G25" i="77"/>
  <c r="G24" i="77"/>
  <c r="G23" i="77"/>
  <c r="G22" i="77"/>
  <c r="G21" i="77"/>
  <c r="G20" i="77"/>
  <c r="G19" i="77"/>
  <c r="G18" i="77"/>
  <c r="G17" i="77"/>
  <c r="G16" i="77"/>
  <c r="G15" i="77"/>
  <c r="G14" i="77"/>
  <c r="G13" i="77"/>
  <c r="I13" i="77" s="1"/>
  <c r="I29" i="76"/>
  <c r="G29" i="76"/>
  <c r="I28" i="76"/>
  <c r="G28" i="76"/>
  <c r="I27" i="76"/>
  <c r="G27" i="76"/>
  <c r="G26" i="76"/>
  <c r="G25" i="76"/>
  <c r="G24" i="76"/>
  <c r="G23" i="76"/>
  <c r="G22" i="76"/>
  <c r="G21" i="76"/>
  <c r="G20" i="76"/>
  <c r="D19" i="76"/>
  <c r="G19" i="76" s="1"/>
  <c r="G18" i="76"/>
  <c r="G17" i="76"/>
  <c r="G16" i="76"/>
  <c r="G15" i="76"/>
  <c r="G14" i="76"/>
  <c r="G13" i="76"/>
  <c r="I13" i="76" s="1"/>
  <c r="I133" i="75"/>
  <c r="H133" i="75"/>
  <c r="H74" i="75"/>
  <c r="I74" i="75" s="1"/>
  <c r="H73" i="75"/>
  <c r="I73" i="75" s="1"/>
  <c r="H72" i="75"/>
  <c r="I72" i="75" s="1"/>
  <c r="H71" i="75"/>
  <c r="I71" i="75" s="1"/>
  <c r="H70" i="75"/>
  <c r="I70" i="75" s="1"/>
  <c r="I69" i="75"/>
  <c r="H68" i="75"/>
  <c r="I68" i="75" s="1"/>
  <c r="H67" i="75"/>
  <c r="I67" i="75" s="1"/>
  <c r="H66" i="75"/>
  <c r="I66" i="75" s="1"/>
  <c r="H65" i="75"/>
  <c r="I65" i="75" s="1"/>
  <c r="H64" i="75"/>
  <c r="I64" i="75" s="1"/>
  <c r="H63" i="75"/>
  <c r="I63" i="75" s="1"/>
  <c r="I62" i="75"/>
  <c r="I61" i="75"/>
  <c r="H60" i="75"/>
  <c r="I60" i="75" s="1"/>
  <c r="H59" i="75"/>
  <c r="I59" i="75" s="1"/>
  <c r="I58" i="75"/>
  <c r="H57" i="75"/>
  <c r="I57" i="75" s="1"/>
  <c r="H56" i="75"/>
  <c r="I56" i="75" s="1"/>
  <c r="H55" i="75"/>
  <c r="I55" i="75" s="1"/>
  <c r="H54" i="75"/>
  <c r="I54" i="75" s="1"/>
  <c r="H53" i="75"/>
  <c r="I53" i="75" s="1"/>
  <c r="H52" i="75"/>
  <c r="I52" i="75" s="1"/>
  <c r="H51" i="75"/>
  <c r="I51" i="75" s="1"/>
  <c r="H50" i="75"/>
  <c r="I50" i="75" s="1"/>
  <c r="H49" i="75"/>
  <c r="I49" i="75" s="1"/>
  <c r="H48" i="75"/>
  <c r="I48" i="75" s="1"/>
  <c r="I47" i="75"/>
  <c r="H46" i="75"/>
  <c r="I46" i="75" s="1"/>
  <c r="H45" i="75"/>
  <c r="I45" i="75" s="1"/>
  <c r="H44" i="75"/>
  <c r="I44" i="75" s="1"/>
  <c r="I43" i="75"/>
  <c r="H42" i="75"/>
  <c r="I42" i="75" s="1"/>
  <c r="H41" i="75"/>
  <c r="I41" i="75" s="1"/>
  <c r="H40" i="75"/>
  <c r="I40" i="75" s="1"/>
  <c r="H39" i="75"/>
  <c r="I39" i="75" s="1"/>
  <c r="H38" i="75"/>
  <c r="I38" i="75" s="1"/>
  <c r="H37" i="75"/>
  <c r="I37" i="75" s="1"/>
  <c r="H36" i="75"/>
  <c r="I36" i="75" s="1"/>
  <c r="H35" i="75"/>
  <c r="I35" i="75" s="1"/>
  <c r="H34" i="75"/>
  <c r="I34" i="75" s="1"/>
  <c r="H33" i="75"/>
  <c r="I33" i="75" s="1"/>
  <c r="H32" i="75"/>
  <c r="I32" i="75" s="1"/>
  <c r="H31" i="75"/>
  <c r="I31" i="75" s="1"/>
  <c r="H30" i="75"/>
  <c r="I30" i="75" s="1"/>
  <c r="I29" i="75"/>
  <c r="H28" i="75"/>
  <c r="I28" i="75" s="1"/>
  <c r="H27" i="75"/>
  <c r="I27" i="75" s="1"/>
  <c r="H26" i="75"/>
  <c r="I26" i="75" s="1"/>
  <c r="I25" i="75"/>
  <c r="I24" i="75"/>
  <c r="H23" i="75"/>
  <c r="I23" i="75" s="1"/>
  <c r="H22" i="75"/>
  <c r="I22" i="75" s="1"/>
  <c r="H21" i="75"/>
  <c r="I21" i="75" s="1"/>
  <c r="H20" i="75"/>
  <c r="I20" i="75" s="1"/>
  <c r="I19" i="75"/>
  <c r="H18" i="75"/>
  <c r="I18" i="75" s="1"/>
  <c r="H17" i="75"/>
  <c r="I17" i="75" s="1"/>
  <c r="H16" i="75"/>
  <c r="I16" i="75" s="1"/>
  <c r="H15" i="75"/>
  <c r="I15" i="75" s="1"/>
  <c r="H14" i="75"/>
  <c r="I14" i="75" s="1"/>
  <c r="H13" i="75"/>
  <c r="I13" i="75" s="1"/>
  <c r="C340" i="77"/>
  <c r="D137" i="75"/>
  <c r="I13" i="78" l="1"/>
  <c r="I14" i="78" s="1"/>
  <c r="I15" i="78" s="1"/>
  <c r="I16" i="78" s="1"/>
  <c r="I17" i="78" s="1"/>
  <c r="H18" i="78" s="1"/>
  <c r="I18" i="78" s="1"/>
  <c r="I20" i="78" s="1"/>
  <c r="I14" i="76"/>
  <c r="I15" i="76" s="1"/>
  <c r="I16" i="76" s="1"/>
  <c r="I17" i="76" s="1"/>
  <c r="I18" i="76" s="1"/>
  <c r="I19" i="76" s="1"/>
  <c r="I20" i="76" s="1"/>
  <c r="I21" i="76" s="1"/>
  <c r="H22" i="76" s="1"/>
  <c r="I14" i="77"/>
  <c r="I15" i="77" s="1"/>
  <c r="I16" i="77" s="1"/>
  <c r="I17" i="77" s="1"/>
  <c r="I18" i="77" s="1"/>
  <c r="I19" i="77" s="1"/>
  <c r="I20" i="77" s="1"/>
  <c r="I21" i="77" s="1"/>
  <c r="I22" i="77" s="1"/>
  <c r="I23" i="77" s="1"/>
  <c r="I24" i="77" s="1"/>
  <c r="I25" i="77" s="1"/>
  <c r="I26" i="77" s="1"/>
  <c r="I27" i="77" s="1"/>
  <c r="I28" i="77" s="1"/>
  <c r="I29" i="77" s="1"/>
  <c r="I30" i="77" s="1"/>
  <c r="I31" i="77" s="1"/>
  <c r="I32" i="77" s="1"/>
  <c r="I33" i="77" s="1"/>
  <c r="I34" i="77" s="1"/>
  <c r="I35" i="77" s="1"/>
  <c r="I36" i="77" s="1"/>
  <c r="I37" i="77" s="1"/>
  <c r="I38" i="77" s="1"/>
  <c r="I39" i="77" s="1"/>
  <c r="I40" i="77" s="1"/>
  <c r="I41" i="77" s="1"/>
  <c r="I42" i="77" s="1"/>
  <c r="I43" i="77" s="1"/>
  <c r="I44" i="77" s="1"/>
  <c r="I45" i="77" s="1"/>
  <c r="I46" i="77" s="1"/>
  <c r="I47" i="77" s="1"/>
  <c r="I48" i="77" s="1"/>
  <c r="I49" i="77" s="1"/>
  <c r="I50" i="77" s="1"/>
  <c r="I51" i="77" s="1"/>
  <c r="I52" i="77" s="1"/>
  <c r="I53" i="77" s="1"/>
  <c r="I54" i="77" s="1"/>
  <c r="I55" i="77" s="1"/>
  <c r="I56" i="77" s="1"/>
  <c r="I57" i="77" s="1"/>
  <c r="I58" i="77" s="1"/>
  <c r="I59" i="77" s="1"/>
  <c r="I60" i="77" s="1"/>
  <c r="I61" i="77" s="1"/>
  <c r="I62" i="77" s="1"/>
  <c r="I63" i="77" s="1"/>
  <c r="H64" i="77" s="1"/>
  <c r="H337" i="77" s="1"/>
  <c r="G30" i="76"/>
  <c r="I134" i="75"/>
  <c r="K13" i="75"/>
  <c r="K14" i="75" s="1"/>
  <c r="K15" i="75" s="1"/>
  <c r="K16" i="75" s="1"/>
  <c r="K17" i="75" s="1"/>
  <c r="K18" i="75" s="1"/>
  <c r="K19" i="75" s="1"/>
  <c r="K20" i="75" s="1"/>
  <c r="K21" i="75" s="1"/>
  <c r="K22" i="75" s="1"/>
  <c r="K23" i="75" s="1"/>
  <c r="K24" i="75" s="1"/>
  <c r="G337" i="77"/>
  <c r="G69" i="78"/>
  <c r="I337" i="77" l="1"/>
  <c r="C6" i="34" s="1"/>
  <c r="I64" i="77"/>
  <c r="I65" i="77" s="1"/>
  <c r="I66" i="77" s="1"/>
  <c r="I67" i="77" s="1"/>
  <c r="I68" i="77" s="1"/>
  <c r="I69" i="77" s="1"/>
  <c r="I70" i="77" s="1"/>
  <c r="I71" i="77" s="1"/>
  <c r="I72" i="77" s="1"/>
  <c r="I73" i="77" s="1"/>
  <c r="I74" i="77" s="1"/>
  <c r="I75" i="77" s="1"/>
  <c r="I76" i="77" s="1"/>
  <c r="I77" i="77" s="1"/>
  <c r="I78" i="77" s="1"/>
  <c r="I79" i="77" s="1"/>
  <c r="I80" i="77" s="1"/>
  <c r="I81" i="77" s="1"/>
  <c r="I82" i="77" s="1"/>
  <c r="I83" i="77" s="1"/>
  <c r="I84" i="77" s="1"/>
  <c r="I85" i="77" s="1"/>
  <c r="I86" i="77" s="1"/>
  <c r="I87" i="77" s="1"/>
  <c r="I88" i="77" s="1"/>
  <c r="I89" i="77" s="1"/>
  <c r="I90" i="77" s="1"/>
  <c r="I91" i="77" s="1"/>
  <c r="I92" i="77" s="1"/>
  <c r="I93" i="77" s="1"/>
  <c r="I94" i="77" s="1"/>
  <c r="I95" i="77" s="1"/>
  <c r="I96" i="77" s="1"/>
  <c r="I97" i="77" s="1"/>
  <c r="I98" i="77" s="1"/>
  <c r="I99" i="77" s="1"/>
  <c r="I100" i="77" s="1"/>
  <c r="I101" i="77" s="1"/>
  <c r="I102" i="77" s="1"/>
  <c r="I103" i="77" s="1"/>
  <c r="I104" i="77" s="1"/>
  <c r="I105" i="77" s="1"/>
  <c r="I106" i="77" s="1"/>
  <c r="I107" i="77" s="1"/>
  <c r="I108" i="77" s="1"/>
  <c r="I109" i="77" s="1"/>
  <c r="I110" i="77" s="1"/>
  <c r="I111" i="77" s="1"/>
  <c r="I112" i="77" s="1"/>
  <c r="I113" i="77" s="1"/>
  <c r="I114" i="77" s="1"/>
  <c r="I115" i="77" s="1"/>
  <c r="I116" i="77" s="1"/>
  <c r="I117" i="77" s="1"/>
  <c r="I118" i="77" s="1"/>
  <c r="I119" i="77" s="1"/>
  <c r="I120" i="77" s="1"/>
  <c r="I121" i="77" s="1"/>
  <c r="I122" i="77" s="1"/>
  <c r="I123" i="77" s="1"/>
  <c r="I124" i="77" s="1"/>
  <c r="I125" i="77" s="1"/>
  <c r="I126" i="77" s="1"/>
  <c r="I127" i="77" s="1"/>
  <c r="I128" i="77" s="1"/>
  <c r="I129" i="77" s="1"/>
  <c r="I130" i="77" s="1"/>
  <c r="I131" i="77" s="1"/>
  <c r="I132" i="77" s="1"/>
  <c r="I133" i="77" s="1"/>
  <c r="I134" i="77" s="1"/>
  <c r="I135" i="77" s="1"/>
  <c r="I136" i="77" s="1"/>
  <c r="I137" i="77" s="1"/>
  <c r="I138" i="77" s="1"/>
  <c r="I139" i="77" s="1"/>
  <c r="I140" i="77" s="1"/>
  <c r="I141" i="77" s="1"/>
  <c r="I142" i="77" s="1"/>
  <c r="I143" i="77" s="1"/>
  <c r="I144" i="77" s="1"/>
  <c r="I145" i="77" s="1"/>
  <c r="I146" i="77" s="1"/>
  <c r="I147" i="77" s="1"/>
  <c r="I148" i="77" s="1"/>
  <c r="I149" i="77" s="1"/>
  <c r="I150" i="77" s="1"/>
  <c r="I151" i="77" s="1"/>
  <c r="I152" i="77" s="1"/>
  <c r="I153" i="77" s="1"/>
  <c r="I154" i="77" s="1"/>
  <c r="I155" i="77" s="1"/>
  <c r="I156" i="77" s="1"/>
  <c r="I157" i="77" s="1"/>
  <c r="I158" i="77" s="1"/>
  <c r="I159" i="77" s="1"/>
  <c r="I160" i="77" s="1"/>
  <c r="I161" i="77" s="1"/>
  <c r="I162" i="77" s="1"/>
  <c r="I163" i="77" s="1"/>
  <c r="I164" i="77" s="1"/>
  <c r="I165" i="77" s="1"/>
  <c r="I166" i="77" s="1"/>
  <c r="I167" i="77" s="1"/>
  <c r="I168" i="77" s="1"/>
  <c r="I169" i="77" s="1"/>
  <c r="I170" i="77" s="1"/>
  <c r="I171" i="77" s="1"/>
  <c r="I172" i="77" s="1"/>
  <c r="I173" i="77" s="1"/>
  <c r="I174" i="77" s="1"/>
  <c r="I175" i="77" s="1"/>
  <c r="I176" i="77" s="1"/>
  <c r="I177" i="77" s="1"/>
  <c r="I178" i="77" s="1"/>
  <c r="I179" i="77" s="1"/>
  <c r="I180" i="77" s="1"/>
  <c r="I181" i="77" s="1"/>
  <c r="I182" i="77" s="1"/>
  <c r="I183" i="77" s="1"/>
  <c r="I184" i="77" s="1"/>
  <c r="I185" i="77" s="1"/>
  <c r="I186" i="77" s="1"/>
  <c r="I187" i="77" s="1"/>
  <c r="I188" i="77" s="1"/>
  <c r="I189" i="77" s="1"/>
  <c r="I190" i="77" s="1"/>
  <c r="I191" i="77" s="1"/>
  <c r="I192" i="77" s="1"/>
  <c r="I193" i="77" s="1"/>
  <c r="I194" i="77" s="1"/>
  <c r="I195" i="77" s="1"/>
  <c r="I196" i="77" s="1"/>
  <c r="I197" i="77" s="1"/>
  <c r="I198" i="77" s="1"/>
  <c r="I199" i="77" s="1"/>
  <c r="I200" i="77" s="1"/>
  <c r="I201" i="77" s="1"/>
  <c r="I202" i="77" s="1"/>
  <c r="I203" i="77" s="1"/>
  <c r="I204" i="77" s="1"/>
  <c r="I205" i="77" s="1"/>
  <c r="I206" i="77" s="1"/>
  <c r="I207" i="77" s="1"/>
  <c r="I208" i="77" s="1"/>
  <c r="I209" i="77" s="1"/>
  <c r="I210" i="77" s="1"/>
  <c r="I211" i="77" s="1"/>
  <c r="I212" i="77" s="1"/>
  <c r="I213" i="77" s="1"/>
  <c r="I214" i="77" s="1"/>
  <c r="I215" i="77" s="1"/>
  <c r="I216" i="77" s="1"/>
  <c r="I217" i="77" s="1"/>
  <c r="I218" i="77" s="1"/>
  <c r="I219" i="77" s="1"/>
  <c r="I220" i="77" s="1"/>
  <c r="I221" i="77" s="1"/>
  <c r="I222" i="77" s="1"/>
  <c r="I223" i="77" s="1"/>
  <c r="I224" i="77" s="1"/>
  <c r="I225" i="77" s="1"/>
  <c r="I226" i="77" s="1"/>
  <c r="I227" i="77" s="1"/>
  <c r="I228" i="77" s="1"/>
  <c r="I229" i="77" s="1"/>
  <c r="I230" i="77" s="1"/>
  <c r="I231" i="77" s="1"/>
  <c r="I232" i="77" s="1"/>
  <c r="I233" i="77" s="1"/>
  <c r="I234" i="77" s="1"/>
  <c r="I235" i="77" s="1"/>
  <c r="I236" i="77" s="1"/>
  <c r="I237" i="77" s="1"/>
  <c r="I238" i="77" s="1"/>
  <c r="I239" i="77" s="1"/>
  <c r="I240" i="77" s="1"/>
  <c r="I241" i="77" s="1"/>
  <c r="I242" i="77" s="1"/>
  <c r="I243" i="77" s="1"/>
  <c r="I244" i="77" s="1"/>
  <c r="I245" i="77" s="1"/>
  <c r="I246" i="77" s="1"/>
  <c r="I247" i="77" s="1"/>
  <c r="I248" i="77" s="1"/>
  <c r="I249" i="77" s="1"/>
  <c r="I250" i="77" s="1"/>
  <c r="I251" i="77" s="1"/>
  <c r="I252" i="77" s="1"/>
  <c r="I253" i="77" s="1"/>
  <c r="I254" i="77" s="1"/>
  <c r="I255" i="77" s="1"/>
  <c r="I256" i="77" s="1"/>
  <c r="I257" i="77" s="1"/>
  <c r="I258" i="77" s="1"/>
  <c r="I259" i="77" s="1"/>
  <c r="I260" i="77" s="1"/>
  <c r="I261" i="77" s="1"/>
  <c r="I262" i="77" s="1"/>
  <c r="I263" i="77" s="1"/>
  <c r="I264" i="77" s="1"/>
  <c r="I265" i="77" s="1"/>
  <c r="I266" i="77" s="1"/>
  <c r="I267" i="77" s="1"/>
  <c r="I268" i="77" s="1"/>
  <c r="I269" i="77" s="1"/>
  <c r="I270" i="77" s="1"/>
  <c r="I271" i="77" s="1"/>
  <c r="I272" i="77" s="1"/>
  <c r="I273" i="77" s="1"/>
  <c r="I274" i="77" s="1"/>
  <c r="I275" i="77" s="1"/>
  <c r="I276" i="77" s="1"/>
  <c r="I277" i="77" s="1"/>
  <c r="I278" i="77" s="1"/>
  <c r="I279" i="77" s="1"/>
  <c r="I280" i="77" s="1"/>
  <c r="I281" i="77" s="1"/>
  <c r="I282" i="77" s="1"/>
  <c r="I283" i="77" s="1"/>
  <c r="I284" i="77" s="1"/>
  <c r="I285" i="77" s="1"/>
  <c r="I286" i="77" s="1"/>
  <c r="I287" i="77" s="1"/>
  <c r="I288" i="77" s="1"/>
  <c r="I289" i="77" s="1"/>
  <c r="I290" i="77" s="1"/>
  <c r="I291" i="77" s="1"/>
  <c r="I292" i="77" s="1"/>
  <c r="I293" i="77" s="1"/>
  <c r="I294" i="77" s="1"/>
  <c r="I295" i="77" s="1"/>
  <c r="I296" i="77" s="1"/>
  <c r="I297" i="77" s="1"/>
  <c r="I298" i="77" s="1"/>
  <c r="I299" i="77" s="1"/>
  <c r="I300" i="77" s="1"/>
  <c r="I301" i="77" s="1"/>
  <c r="I302" i="77" s="1"/>
  <c r="I303" i="77" s="1"/>
  <c r="I304" i="77" s="1"/>
  <c r="I305" i="77" s="1"/>
  <c r="I306" i="77" s="1"/>
  <c r="I307" i="77" s="1"/>
  <c r="I308" i="77" s="1"/>
  <c r="I309" i="77" s="1"/>
  <c r="I310" i="77" s="1"/>
  <c r="I311" i="77" s="1"/>
  <c r="I312" i="77" s="1"/>
  <c r="I313" i="77" s="1"/>
  <c r="I314" i="77" s="1"/>
  <c r="I315" i="77" s="1"/>
  <c r="I316" i="77" s="1"/>
  <c r="I317" i="77" s="1"/>
  <c r="I318" i="77" s="1"/>
  <c r="I22" i="76"/>
  <c r="I23" i="76" s="1"/>
  <c r="I24" i="76" s="1"/>
  <c r="J25" i="75"/>
  <c r="H21" i="78"/>
  <c r="I21" i="78" s="1"/>
  <c r="I22" i="78" s="1"/>
  <c r="E339" i="77" l="1"/>
  <c r="K25" i="75"/>
  <c r="K26" i="75" s="1"/>
  <c r="K27" i="75" s="1"/>
  <c r="K28" i="75" s="1"/>
  <c r="H23" i="78"/>
  <c r="I23" i="78" s="1"/>
  <c r="I24" i="78" s="1"/>
  <c r="H25" i="76"/>
  <c r="H30" i="76" s="1"/>
  <c r="I30" i="76" s="1"/>
  <c r="E32" i="76" l="1"/>
  <c r="C5" i="34"/>
  <c r="I25" i="76"/>
  <c r="I26" i="76" s="1"/>
  <c r="H25" i="78"/>
  <c r="I25" i="78" s="1"/>
  <c r="I26" i="78" s="1"/>
  <c r="J29" i="75"/>
  <c r="K29" i="75" s="1"/>
  <c r="K30" i="75" s="1"/>
  <c r="K31" i="75" s="1"/>
  <c r="K32" i="75" s="1"/>
  <c r="K33" i="75" s="1"/>
  <c r="K34" i="75" s="1"/>
  <c r="K35" i="75" s="1"/>
  <c r="K36" i="75" s="1"/>
  <c r="K37" i="75" s="1"/>
  <c r="K38" i="75" s="1"/>
  <c r="K39" i="75" s="1"/>
  <c r="K40" i="75" s="1"/>
  <c r="K41" i="75" s="1"/>
  <c r="K42" i="75" s="1"/>
  <c r="J43" i="75" l="1"/>
  <c r="K43" i="75" s="1"/>
  <c r="K44" i="75" s="1"/>
  <c r="K45" i="75" s="1"/>
  <c r="K46" i="75" s="1"/>
  <c r="K47" i="75" s="1"/>
  <c r="K48" i="75" s="1"/>
  <c r="K49" i="75" s="1"/>
  <c r="K50" i="75" s="1"/>
  <c r="K51" i="75" s="1"/>
  <c r="K52" i="75" s="1"/>
  <c r="K53" i="75" s="1"/>
  <c r="K54" i="75" s="1"/>
  <c r="K55" i="75" s="1"/>
  <c r="K56" i="75" s="1"/>
  <c r="K57" i="75" s="1"/>
  <c r="K58" i="75" s="1"/>
  <c r="K59" i="75" s="1"/>
  <c r="K60" i="75" s="1"/>
  <c r="K61" i="75" s="1"/>
  <c r="H27" i="78"/>
  <c r="I27" i="78" s="1"/>
  <c r="I28" i="78" s="1"/>
  <c r="J62" i="75" l="1"/>
  <c r="H29" i="78"/>
  <c r="I29" i="78" s="1"/>
  <c r="I30" i="78" s="1"/>
  <c r="I31" i="78" s="1"/>
  <c r="H32" i="78" l="1"/>
  <c r="I32" i="78" s="1"/>
  <c r="I33" i="78" s="1"/>
  <c r="K62" i="75"/>
  <c r="K63" i="75" s="1"/>
  <c r="K64" i="75" s="1"/>
  <c r="K65" i="75" s="1"/>
  <c r="K66" i="75" s="1"/>
  <c r="K67" i="75" s="1"/>
  <c r="K68" i="75" s="1"/>
  <c r="H34" i="78" l="1"/>
  <c r="I34" i="78" s="1"/>
  <c r="I36" i="78" s="1"/>
  <c r="J69" i="75"/>
  <c r="J134" i="75" s="1"/>
  <c r="K134" i="75" s="1"/>
  <c r="C4" i="34" s="1"/>
  <c r="K69" i="75" l="1"/>
  <c r="K70" i="75" s="1"/>
  <c r="K71" i="75" s="1"/>
  <c r="K72" i="75" s="1"/>
  <c r="K73" i="75" s="1"/>
  <c r="K74" i="75" s="1"/>
  <c r="K75" i="75" s="1"/>
  <c r="K76" i="75" s="1"/>
  <c r="K77" i="75" s="1"/>
  <c r="K78" i="75" s="1"/>
  <c r="K79" i="75" s="1"/>
  <c r="K80" i="75" s="1"/>
  <c r="K81" i="75" s="1"/>
  <c r="K82" i="75" s="1"/>
  <c r="K83" i="75" s="1"/>
  <c r="K84" i="75" s="1"/>
  <c r="K85" i="75" s="1"/>
  <c r="K86" i="75" s="1"/>
  <c r="K87" i="75" s="1"/>
  <c r="K88" i="75" s="1"/>
  <c r="K89" i="75" s="1"/>
  <c r="K90" i="75" s="1"/>
  <c r="K91" i="75" s="1"/>
  <c r="K92" i="75" s="1"/>
  <c r="K93" i="75" s="1"/>
  <c r="K94" i="75" s="1"/>
  <c r="K95" i="75" s="1"/>
  <c r="K96" i="75" s="1"/>
  <c r="K97" i="75" s="1"/>
  <c r="K98" i="75" s="1"/>
  <c r="K99" i="75" s="1"/>
  <c r="K100" i="75" s="1"/>
  <c r="K101" i="75" s="1"/>
  <c r="K102" i="75" s="1"/>
  <c r="K103" i="75" s="1"/>
  <c r="K104" i="75" s="1"/>
  <c r="K105" i="75" s="1"/>
  <c r="K106" i="75" s="1"/>
  <c r="K107" i="75" s="1"/>
  <c r="K108" i="75" s="1"/>
  <c r="K109" i="75" s="1"/>
  <c r="K110" i="75" s="1"/>
  <c r="K111" i="75" s="1"/>
  <c r="K112" i="75" s="1"/>
  <c r="K113" i="75" s="1"/>
  <c r="K114" i="75" s="1"/>
  <c r="K115" i="75" s="1"/>
  <c r="K116" i="75" s="1"/>
  <c r="K117" i="75" s="1"/>
  <c r="K118" i="75" s="1"/>
  <c r="K119" i="75" s="1"/>
  <c r="K120" i="75" s="1"/>
  <c r="K121" i="75" s="1"/>
  <c r="K122" i="75" s="1"/>
  <c r="K123" i="75" s="1"/>
  <c r="K124" i="75" s="1"/>
  <c r="K125" i="75" s="1"/>
  <c r="E136" i="75"/>
  <c r="H37" i="78"/>
  <c r="H69" i="78" s="1"/>
  <c r="I69" i="78" s="1"/>
  <c r="I37" i="78" l="1"/>
  <c r="I38" i="78" s="1"/>
  <c r="I39" i="78" s="1"/>
  <c r="I40" i="78" s="1"/>
  <c r="I41" i="78" s="1"/>
  <c r="I42" i="78" s="1"/>
  <c r="I43" i="78" s="1"/>
  <c r="I44" i="78" s="1"/>
  <c r="I45" i="78" s="1"/>
  <c r="I46" i="78" s="1"/>
  <c r="I47" i="78" s="1"/>
  <c r="I48" i="78" s="1"/>
  <c r="I49" i="78" s="1"/>
  <c r="I50" i="78" s="1"/>
  <c r="I51" i="78" s="1"/>
  <c r="I52" i="78" s="1"/>
  <c r="I53" i="78" s="1"/>
  <c r="I54" i="78" s="1"/>
  <c r="I55" i="78" s="1"/>
  <c r="I56" i="78" s="1"/>
  <c r="I57" i="78" s="1"/>
  <c r="I58" i="78" s="1"/>
  <c r="I59" i="78" s="1"/>
  <c r="I60" i="78" s="1"/>
  <c r="I61" i="78" s="1"/>
  <c r="E71" i="78"/>
  <c r="C72" i="78"/>
  <c r="E16" i="74" l="1"/>
  <c r="E19" i="74" s="1"/>
  <c r="D4" i="74"/>
  <c r="D19" i="74" s="1"/>
  <c r="H106" i="64" l="1"/>
  <c r="F106" i="64"/>
  <c r="H105" i="64"/>
  <c r="F105" i="64"/>
  <c r="H104" i="64"/>
  <c r="F104" i="64"/>
  <c r="H103" i="64"/>
  <c r="F103" i="64"/>
  <c r="I104" i="64" l="1"/>
  <c r="I106" i="64"/>
  <c r="I105" i="64"/>
  <c r="H108" i="64"/>
  <c r="F108" i="64"/>
  <c r="I103" i="64"/>
  <c r="I108" i="64" l="1"/>
  <c r="I110" i="64" s="1"/>
  <c r="G95" i="59"/>
  <c r="G101" i="59" l="1"/>
  <c r="G99" i="59" l="1"/>
  <c r="G97" i="59"/>
  <c r="I107" i="59"/>
  <c r="I108" i="59"/>
  <c r="I109" i="59"/>
  <c r="E1822" i="73" l="1"/>
  <c r="D1822" i="73"/>
  <c r="F1821" i="73"/>
  <c r="H1689" i="73"/>
  <c r="H1688" i="73"/>
  <c r="H1687" i="73"/>
  <c r="H1686" i="73"/>
  <c r="H1685" i="73"/>
  <c r="H1684" i="73"/>
  <c r="H1683" i="73"/>
  <c r="H1682" i="73"/>
  <c r="H1681" i="73"/>
  <c r="H1680" i="73"/>
  <c r="H1679" i="73"/>
  <c r="H1678" i="73"/>
  <c r="H1677" i="73"/>
  <c r="H1676" i="73"/>
  <c r="H1675" i="73"/>
  <c r="H1674" i="73"/>
  <c r="H1673" i="73"/>
  <c r="H1672" i="73"/>
  <c r="H1671" i="73"/>
  <c r="H1670" i="73"/>
  <c r="H1669" i="73"/>
  <c r="H1668" i="73"/>
  <c r="H1667" i="73"/>
  <c r="H1666" i="73"/>
  <c r="H1665" i="73"/>
  <c r="H1664" i="73"/>
  <c r="H1663" i="73"/>
  <c r="H1662" i="73"/>
  <c r="H1661" i="73"/>
  <c r="H1660" i="73"/>
  <c r="H1659" i="73"/>
  <c r="H1658" i="73"/>
  <c r="H1657" i="73"/>
  <c r="H1656" i="73"/>
  <c r="H1655" i="73"/>
  <c r="H1654" i="73"/>
  <c r="H1653" i="73"/>
  <c r="H1652" i="73"/>
  <c r="H1651" i="73"/>
  <c r="H1650" i="73"/>
  <c r="H1649" i="73"/>
  <c r="H1648" i="73"/>
  <c r="H1647" i="73"/>
  <c r="H1646" i="73"/>
  <c r="H1645" i="73"/>
  <c r="H1644" i="73"/>
  <c r="H1643" i="73"/>
  <c r="H1642" i="73"/>
  <c r="H1641" i="73"/>
  <c r="H1640" i="73"/>
  <c r="H1639" i="73"/>
  <c r="H1638" i="73"/>
  <c r="H1637" i="73"/>
  <c r="H1636" i="73"/>
  <c r="H1635" i="73"/>
  <c r="H1634" i="73"/>
  <c r="H1633" i="73"/>
  <c r="H1632" i="73"/>
  <c r="H1631" i="73"/>
  <c r="H1630" i="73"/>
  <c r="H1629" i="73"/>
  <c r="H1628" i="73"/>
  <c r="H1627" i="73"/>
  <c r="H1626" i="73"/>
  <c r="H1625" i="73"/>
  <c r="H1624" i="73"/>
  <c r="H1623" i="73"/>
  <c r="H1622" i="73"/>
  <c r="H1621" i="73"/>
  <c r="H1620" i="73"/>
  <c r="H1619" i="73"/>
  <c r="H1618" i="73"/>
  <c r="H1617" i="73"/>
  <c r="H1616" i="73"/>
  <c r="H1615" i="73"/>
  <c r="H1614" i="73"/>
  <c r="H1613" i="73"/>
  <c r="H1612" i="73"/>
  <c r="H1611" i="73"/>
  <c r="H1610" i="73"/>
  <c r="H1609" i="73"/>
  <c r="H1608" i="73"/>
  <c r="H1607" i="73"/>
  <c r="H1606" i="73"/>
  <c r="H1605" i="73"/>
  <c r="H1604" i="73"/>
  <c r="H1603" i="73"/>
  <c r="H1602" i="73"/>
  <c r="H1601" i="73"/>
  <c r="H1600" i="73"/>
  <c r="H1599" i="73"/>
  <c r="H1598" i="73"/>
  <c r="H1597" i="73"/>
  <c r="H1596" i="73"/>
  <c r="H1595" i="73"/>
  <c r="H1594" i="73"/>
  <c r="H1593" i="73"/>
  <c r="H1592" i="73"/>
  <c r="H1591" i="73"/>
  <c r="H1590" i="73"/>
  <c r="H1589" i="73"/>
  <c r="H1588" i="73"/>
  <c r="H1587" i="73"/>
  <c r="H1586" i="73"/>
  <c r="H1585" i="73"/>
  <c r="H1584" i="73"/>
  <c r="H1583" i="73"/>
  <c r="H1582" i="73"/>
  <c r="H1581" i="73"/>
  <c r="H1580" i="73"/>
  <c r="H1579" i="73"/>
  <c r="H1578" i="73"/>
  <c r="H1577" i="73"/>
  <c r="H1576" i="73"/>
  <c r="H1575" i="73"/>
  <c r="H1574" i="73"/>
  <c r="H1573" i="73"/>
  <c r="H1572" i="73"/>
  <c r="H1571" i="73"/>
  <c r="H1570" i="73"/>
  <c r="H1569" i="73"/>
  <c r="H1568" i="73"/>
  <c r="H1567" i="73"/>
  <c r="H1566" i="73"/>
  <c r="H1565" i="73"/>
  <c r="H1564" i="73"/>
  <c r="H1563" i="73"/>
  <c r="H1562" i="73"/>
  <c r="H1561" i="73"/>
  <c r="H1560" i="73"/>
  <c r="H1559" i="73"/>
  <c r="H1558" i="73"/>
  <c r="H1557" i="73"/>
  <c r="H1556" i="73"/>
  <c r="H1555" i="73"/>
  <c r="H1554" i="73"/>
  <c r="H1553" i="73"/>
  <c r="H1552" i="73"/>
  <c r="H1551" i="73"/>
  <c r="H1550" i="73"/>
  <c r="H1549" i="73"/>
  <c r="H1548" i="73"/>
  <c r="H1547" i="73"/>
  <c r="H1546" i="73"/>
  <c r="H1545" i="73"/>
  <c r="H1544" i="73"/>
  <c r="H1543" i="73"/>
  <c r="H1542" i="73"/>
  <c r="H1541" i="73"/>
  <c r="H1540" i="73"/>
  <c r="H1539" i="73"/>
  <c r="H1538" i="73"/>
  <c r="H1537" i="73"/>
  <c r="H1536" i="73"/>
  <c r="H1535" i="73"/>
  <c r="H1534" i="73"/>
  <c r="H1533" i="73"/>
  <c r="H1532" i="73"/>
  <c r="H1531" i="73"/>
  <c r="H1530" i="73"/>
  <c r="H1529" i="73"/>
  <c r="H1528" i="73"/>
  <c r="H1527" i="73"/>
  <c r="H1526" i="73"/>
  <c r="H1525" i="73"/>
  <c r="H1524" i="73"/>
  <c r="H1523" i="73"/>
  <c r="H1522" i="73"/>
  <c r="H1521" i="73"/>
  <c r="H1520" i="73"/>
  <c r="H1519" i="73"/>
  <c r="H1518" i="73"/>
  <c r="H1517" i="73"/>
  <c r="H1516" i="73"/>
  <c r="H1515" i="73"/>
  <c r="H1514" i="73"/>
  <c r="H1513" i="73"/>
  <c r="H1512" i="73"/>
  <c r="H1511" i="73"/>
  <c r="H1510" i="73"/>
  <c r="H1509" i="73"/>
  <c r="H1508" i="73"/>
  <c r="H1507" i="73"/>
  <c r="H1506" i="73"/>
  <c r="H1505" i="73"/>
  <c r="H1504" i="73"/>
  <c r="H1503" i="73"/>
  <c r="H1502" i="73"/>
  <c r="H1501" i="73"/>
  <c r="H1500" i="73"/>
  <c r="H1499" i="73"/>
  <c r="H1498" i="73"/>
  <c r="H1497" i="73"/>
  <c r="H1496" i="73"/>
  <c r="H1495" i="73"/>
  <c r="H1494" i="73"/>
  <c r="H1493" i="73"/>
  <c r="H1492" i="73"/>
  <c r="H1491" i="73"/>
  <c r="H1490" i="73"/>
  <c r="H1489" i="73"/>
  <c r="H1488" i="73"/>
  <c r="H1487" i="73"/>
  <c r="H1486" i="73"/>
  <c r="H1485" i="73"/>
  <c r="H1484" i="73"/>
  <c r="H1483" i="73"/>
  <c r="H1482" i="73"/>
  <c r="H1481" i="73"/>
  <c r="H1480" i="73"/>
  <c r="H1479" i="73"/>
  <c r="H1478" i="73"/>
  <c r="H1477" i="73"/>
  <c r="H1476" i="73"/>
  <c r="H1475" i="73"/>
  <c r="H1474" i="73"/>
  <c r="H1473" i="73"/>
  <c r="H1472" i="73"/>
  <c r="H1471" i="73"/>
  <c r="H1470" i="73"/>
  <c r="H1469" i="73"/>
  <c r="H1468" i="73"/>
  <c r="H1467" i="73"/>
  <c r="H1466" i="73"/>
  <c r="H1465" i="73"/>
  <c r="H1464" i="73"/>
  <c r="H1463" i="73"/>
  <c r="H1462" i="73"/>
  <c r="H1461" i="73"/>
  <c r="H1460" i="73"/>
  <c r="H1459" i="73"/>
  <c r="H1458" i="73"/>
  <c r="H1457" i="73"/>
  <c r="H1456" i="73"/>
  <c r="H1455" i="73"/>
  <c r="H1454" i="73"/>
  <c r="H1453" i="73"/>
  <c r="H1452" i="73"/>
  <c r="H1451" i="73"/>
  <c r="H1450" i="73"/>
  <c r="H1449" i="73"/>
  <c r="H1448" i="73"/>
  <c r="H1447" i="73"/>
  <c r="H1446" i="73"/>
  <c r="H1445" i="73"/>
  <c r="H1444" i="73"/>
  <c r="H1443" i="73"/>
  <c r="H1442" i="73"/>
  <c r="H1441" i="73"/>
  <c r="H1440" i="73"/>
  <c r="H1439" i="73"/>
  <c r="H1438" i="73"/>
  <c r="H1437" i="73"/>
  <c r="H1436" i="73"/>
  <c r="H1435" i="73"/>
  <c r="H1434" i="73"/>
  <c r="H1433" i="73"/>
  <c r="H1432" i="73"/>
  <c r="H1431" i="73"/>
  <c r="H1430" i="73"/>
  <c r="H1429" i="73"/>
  <c r="H1428" i="73"/>
  <c r="H1427" i="73"/>
  <c r="H1426" i="73"/>
  <c r="H1425" i="73"/>
  <c r="H1424" i="73"/>
  <c r="H1423" i="73"/>
  <c r="H1422" i="73"/>
  <c r="H1421" i="73"/>
  <c r="H1420" i="73"/>
  <c r="H1419" i="73"/>
  <c r="H1418" i="73"/>
  <c r="H1417" i="73"/>
  <c r="H1416" i="73"/>
  <c r="H1415" i="73"/>
  <c r="H1414" i="73"/>
  <c r="H1413" i="73"/>
  <c r="H1412" i="73"/>
  <c r="H1411" i="73"/>
  <c r="H1410" i="73"/>
  <c r="H1409" i="73"/>
  <c r="H1408" i="73"/>
  <c r="H1407" i="73"/>
  <c r="H1406" i="73"/>
  <c r="H1405" i="73"/>
  <c r="H1404" i="73"/>
  <c r="H1403" i="73"/>
  <c r="H1402" i="73"/>
  <c r="H1401" i="73"/>
  <c r="H1400" i="73"/>
  <c r="H1399" i="73"/>
  <c r="H1398" i="73"/>
  <c r="H1397" i="73"/>
  <c r="H1396" i="73"/>
  <c r="H1395" i="73"/>
  <c r="H1394" i="73"/>
  <c r="H1393" i="73"/>
  <c r="H1392" i="73"/>
  <c r="H1391" i="73"/>
  <c r="H1390" i="73"/>
  <c r="H1389" i="73"/>
  <c r="H1388" i="73"/>
  <c r="H1387" i="73"/>
  <c r="H1386" i="73"/>
  <c r="H1385" i="73"/>
  <c r="H1384" i="73"/>
  <c r="H1383" i="73"/>
  <c r="H1382" i="73"/>
  <c r="H1381" i="73"/>
  <c r="H1380" i="73"/>
  <c r="H1379" i="73"/>
  <c r="H1378" i="73"/>
  <c r="H1377" i="73"/>
  <c r="H1376" i="73"/>
  <c r="H1375" i="73"/>
  <c r="H1374" i="73"/>
  <c r="H1373" i="73"/>
  <c r="H1372" i="73"/>
  <c r="H1371" i="73"/>
  <c r="H1370" i="73"/>
  <c r="H1369" i="73"/>
  <c r="H1368" i="73"/>
  <c r="H1367" i="73"/>
  <c r="H1366" i="73"/>
  <c r="H1365" i="73"/>
  <c r="H1364" i="73"/>
  <c r="H1363" i="73"/>
  <c r="H1362" i="73"/>
  <c r="H1361" i="73"/>
  <c r="H1360" i="73"/>
  <c r="H1359" i="73"/>
  <c r="H1358" i="73"/>
  <c r="H1357" i="73"/>
  <c r="H1356" i="73"/>
  <c r="H1355" i="73"/>
  <c r="H1354" i="73"/>
  <c r="H1353" i="73"/>
  <c r="H1352" i="73"/>
  <c r="H1351" i="73"/>
  <c r="H1350" i="73"/>
  <c r="H1349" i="73"/>
  <c r="H1348" i="73"/>
  <c r="H1347" i="73"/>
  <c r="H1346" i="73"/>
  <c r="H1345" i="73"/>
  <c r="H1344" i="73"/>
  <c r="H1343" i="73"/>
  <c r="H1342" i="73"/>
  <c r="H1341" i="73"/>
  <c r="H1340" i="73"/>
  <c r="H1339" i="73"/>
  <c r="H1338" i="73"/>
  <c r="H1337" i="73"/>
  <c r="H1336" i="73"/>
  <c r="H1335" i="73"/>
  <c r="H1334" i="73"/>
  <c r="H1333" i="73"/>
  <c r="H1332" i="73"/>
  <c r="H1331" i="73"/>
  <c r="H1330" i="73"/>
  <c r="H1329" i="73"/>
  <c r="H1328" i="73"/>
  <c r="H1327" i="73"/>
  <c r="H1326" i="73"/>
  <c r="H1325" i="73"/>
  <c r="H1324" i="73"/>
  <c r="H1323" i="73"/>
  <c r="H1322" i="73"/>
  <c r="H1321" i="73"/>
  <c r="H1320" i="73"/>
  <c r="H1319" i="73"/>
  <c r="H1318" i="73"/>
  <c r="H1317" i="73"/>
  <c r="H1316" i="73"/>
  <c r="H1315" i="73"/>
  <c r="H1314" i="73"/>
  <c r="H1313" i="73"/>
  <c r="H1312" i="73"/>
  <c r="H1311" i="73"/>
  <c r="H1310" i="73"/>
  <c r="H1309" i="73"/>
  <c r="H1308" i="73"/>
  <c r="H1307" i="73"/>
  <c r="H1306" i="73"/>
  <c r="H1305" i="73"/>
  <c r="H1304" i="73"/>
  <c r="H1303" i="73"/>
  <c r="H1302" i="73"/>
  <c r="H1301" i="73"/>
  <c r="H1300" i="73"/>
  <c r="H1299" i="73"/>
  <c r="H1298" i="73"/>
  <c r="H1297" i="73"/>
  <c r="H1296" i="73"/>
  <c r="H1295" i="73"/>
  <c r="H1294" i="73"/>
  <c r="H1293" i="73"/>
  <c r="H1292" i="73"/>
  <c r="H1291" i="73"/>
  <c r="H1290" i="73"/>
  <c r="H1289" i="73"/>
  <c r="H1288" i="73"/>
  <c r="H1287" i="73"/>
  <c r="H1286" i="73"/>
  <c r="H1285" i="73"/>
  <c r="H1284" i="73"/>
  <c r="H1283" i="73"/>
  <c r="H1282" i="73"/>
  <c r="H1281" i="73"/>
  <c r="H1280" i="73"/>
  <c r="H1279" i="73"/>
  <c r="H1278" i="73"/>
  <c r="H1277" i="73"/>
  <c r="H1276" i="73"/>
  <c r="H1275" i="73"/>
  <c r="H1274" i="73"/>
  <c r="H1273" i="73"/>
  <c r="H1272" i="73"/>
  <c r="H1271" i="73"/>
  <c r="H1270" i="73"/>
  <c r="H1269" i="73"/>
  <c r="H1268" i="73"/>
  <c r="H1267" i="73"/>
  <c r="H1266" i="73"/>
  <c r="H1265" i="73"/>
  <c r="H1264" i="73"/>
  <c r="H1263" i="73"/>
  <c r="H1262" i="73"/>
  <c r="H1261" i="73"/>
  <c r="H1260" i="73"/>
  <c r="H1259" i="73"/>
  <c r="H1258" i="73"/>
  <c r="H1257" i="73"/>
  <c r="H1256" i="73"/>
  <c r="H1255" i="73"/>
  <c r="H1254" i="73"/>
  <c r="H1253" i="73"/>
  <c r="H1252" i="73"/>
  <c r="H1251" i="73"/>
  <c r="H1250" i="73"/>
  <c r="H1249" i="73"/>
  <c r="H1248" i="73"/>
  <c r="H1247" i="73"/>
  <c r="H1246" i="73"/>
  <c r="H1245" i="73"/>
  <c r="H1244" i="73"/>
  <c r="H1243" i="73"/>
  <c r="H1242" i="73"/>
  <c r="H1241" i="73"/>
  <c r="H1240" i="73"/>
  <c r="H1239" i="73"/>
  <c r="H1238" i="73"/>
  <c r="H1237" i="73"/>
  <c r="H1236" i="73"/>
  <c r="H1235" i="73"/>
  <c r="H1234" i="73"/>
  <c r="H1233" i="73"/>
  <c r="H1232" i="73"/>
  <c r="H1231" i="73"/>
  <c r="H1230" i="73"/>
  <c r="H1229" i="73"/>
  <c r="H1228" i="73"/>
  <c r="H1227" i="73"/>
  <c r="H1226" i="73"/>
  <c r="H1225" i="73"/>
  <c r="H1224" i="73"/>
  <c r="H1223" i="73"/>
  <c r="H1222" i="73"/>
  <c r="H1221" i="73"/>
  <c r="H1220" i="73"/>
  <c r="H1219" i="73"/>
  <c r="H1218" i="73"/>
  <c r="H1217" i="73"/>
  <c r="H1216" i="73"/>
  <c r="H1215" i="73"/>
  <c r="H1214" i="73"/>
  <c r="H1213" i="73"/>
  <c r="H1212" i="73"/>
  <c r="H1211" i="73"/>
  <c r="H1210" i="73"/>
  <c r="H1209" i="73"/>
  <c r="H1208" i="73"/>
  <c r="H1207" i="73"/>
  <c r="H1206" i="73"/>
  <c r="H1205" i="73"/>
  <c r="H1204" i="73"/>
  <c r="H1203" i="73"/>
  <c r="H1202" i="73"/>
  <c r="H1201" i="73"/>
  <c r="H1200" i="73"/>
  <c r="H1199" i="73"/>
  <c r="H1198" i="73"/>
  <c r="H1197" i="73"/>
  <c r="H1196" i="73"/>
  <c r="H1195" i="73"/>
  <c r="H1194" i="73"/>
  <c r="H1193" i="73"/>
  <c r="H1192" i="73"/>
  <c r="H1191" i="73"/>
  <c r="H1190" i="73"/>
  <c r="H1189" i="73"/>
  <c r="H1188" i="73"/>
  <c r="H1187" i="73"/>
  <c r="H1186" i="73"/>
  <c r="H1185" i="73"/>
  <c r="H1184" i="73"/>
  <c r="H1183" i="73"/>
  <c r="H1182" i="73"/>
  <c r="H1181" i="73"/>
  <c r="H1180" i="73"/>
  <c r="H1179" i="73"/>
  <c r="H1178" i="73"/>
  <c r="H1177" i="73"/>
  <c r="H1176" i="73"/>
  <c r="H1175" i="73"/>
  <c r="H1174" i="73"/>
  <c r="H1173" i="73"/>
  <c r="H1172" i="73"/>
  <c r="H1171" i="73"/>
  <c r="H1170" i="73"/>
  <c r="H1169" i="73"/>
  <c r="H1168" i="73"/>
  <c r="H1167" i="73"/>
  <c r="H1166" i="73"/>
  <c r="H1165" i="73"/>
  <c r="H1164" i="73"/>
  <c r="H1163" i="73"/>
  <c r="H1162" i="73"/>
  <c r="H1161" i="73"/>
  <c r="H1160" i="73"/>
  <c r="H1159" i="73"/>
  <c r="H1158" i="73"/>
  <c r="H1157" i="73"/>
  <c r="H1156" i="73"/>
  <c r="H1155" i="73"/>
  <c r="H1154" i="73"/>
  <c r="H1153" i="73"/>
  <c r="H1152" i="73"/>
  <c r="H1151" i="73"/>
  <c r="H1150" i="73"/>
  <c r="H1149" i="73"/>
  <c r="H1148" i="73"/>
  <c r="H1147" i="73"/>
  <c r="H1146" i="73"/>
  <c r="H1145" i="73"/>
  <c r="H1144" i="73"/>
  <c r="H1143" i="73"/>
  <c r="H1142" i="73"/>
  <c r="H1141" i="73"/>
  <c r="H1140" i="73"/>
  <c r="H1139" i="73"/>
  <c r="H1138" i="73"/>
  <c r="H1137" i="73"/>
  <c r="H1136" i="73"/>
  <c r="H1135" i="73"/>
  <c r="H1134" i="73"/>
  <c r="H1133" i="73"/>
  <c r="H1132" i="73"/>
  <c r="H1131" i="73"/>
  <c r="H1130" i="73"/>
  <c r="H1129" i="73"/>
  <c r="H1128" i="73"/>
  <c r="H1127" i="73"/>
  <c r="H1126" i="73"/>
  <c r="H1125" i="73"/>
  <c r="H1124" i="73"/>
  <c r="H1123" i="73"/>
  <c r="H1122" i="73"/>
  <c r="H1121" i="73"/>
  <c r="H1120" i="73"/>
  <c r="H1119" i="73"/>
  <c r="H1118" i="73"/>
  <c r="H1117" i="73"/>
  <c r="H1116" i="73"/>
  <c r="H1115" i="73"/>
  <c r="H1114" i="73"/>
  <c r="H1113" i="73"/>
  <c r="H1112" i="73"/>
  <c r="H1111" i="73"/>
  <c r="H1110" i="73"/>
  <c r="H1109" i="73"/>
  <c r="H1108" i="73"/>
  <c r="H1107" i="73"/>
  <c r="H1106" i="73"/>
  <c r="H1105" i="73"/>
  <c r="H1104" i="73"/>
  <c r="H1103" i="73"/>
  <c r="H1102" i="73"/>
  <c r="H1101" i="73"/>
  <c r="H1100" i="73"/>
  <c r="H1099" i="73"/>
  <c r="H1098" i="73"/>
  <c r="H1097" i="73"/>
  <c r="H1096" i="73"/>
  <c r="H1095" i="73"/>
  <c r="H1094" i="73"/>
  <c r="H1093" i="73"/>
  <c r="H1092" i="73"/>
  <c r="H1091" i="73"/>
  <c r="H1090" i="73"/>
  <c r="H1089" i="73"/>
  <c r="H1088" i="73"/>
  <c r="H1087" i="73"/>
  <c r="H1086" i="73"/>
  <c r="H1085" i="73"/>
  <c r="H1084" i="73"/>
  <c r="H1083" i="73"/>
  <c r="H1082" i="73"/>
  <c r="H1081" i="73"/>
  <c r="H1080" i="73"/>
  <c r="H1079" i="73"/>
  <c r="H1078" i="73"/>
  <c r="H1077" i="73"/>
  <c r="H1076" i="73"/>
  <c r="H1075" i="73"/>
  <c r="H1074" i="73"/>
  <c r="H1073" i="73"/>
  <c r="H1072" i="73"/>
  <c r="H1071" i="73"/>
  <c r="H1070" i="73"/>
  <c r="H1069" i="73"/>
  <c r="H1068" i="73"/>
  <c r="H1067" i="73"/>
  <c r="H1066" i="73"/>
  <c r="H1065" i="73"/>
  <c r="H1064" i="73"/>
  <c r="H1063" i="73"/>
  <c r="H1062" i="73"/>
  <c r="H1061" i="73"/>
  <c r="H1060" i="73"/>
  <c r="H1059" i="73"/>
  <c r="H1058" i="73"/>
  <c r="H1057" i="73"/>
  <c r="H1056" i="73"/>
  <c r="H1055" i="73"/>
  <c r="H1054" i="73"/>
  <c r="H1053" i="73"/>
  <c r="H1052" i="73"/>
  <c r="H1051" i="73"/>
  <c r="H1050" i="73"/>
  <c r="H1049" i="73"/>
  <c r="H1048" i="73"/>
  <c r="H1047" i="73"/>
  <c r="H1046" i="73"/>
  <c r="H1045" i="73"/>
  <c r="H1044" i="73"/>
  <c r="H1043" i="73"/>
  <c r="H1042" i="73"/>
  <c r="H1041" i="73"/>
  <c r="H1040" i="73"/>
  <c r="H1039" i="73"/>
  <c r="H1038" i="73"/>
  <c r="H1037" i="73"/>
  <c r="H1036" i="73"/>
  <c r="H1035" i="73"/>
  <c r="H1034" i="73"/>
  <c r="H1033" i="73"/>
  <c r="H1032" i="73"/>
  <c r="H1031" i="73"/>
  <c r="H1030" i="73"/>
  <c r="H1029" i="73"/>
  <c r="H1028" i="73"/>
  <c r="H1027" i="73"/>
  <c r="H1026" i="73"/>
  <c r="H1025" i="73"/>
  <c r="H1024" i="73"/>
  <c r="H1023" i="73"/>
  <c r="H1022" i="73"/>
  <c r="H1021" i="73"/>
  <c r="H1020" i="73"/>
  <c r="H1019" i="73"/>
  <c r="H1018" i="73"/>
  <c r="H1017" i="73"/>
  <c r="H1016" i="73"/>
  <c r="H1015" i="73"/>
  <c r="H1014" i="73"/>
  <c r="H1013" i="73"/>
  <c r="H1012" i="73"/>
  <c r="H1011" i="73"/>
  <c r="H1010" i="73"/>
  <c r="H1009" i="73"/>
  <c r="H1008" i="73"/>
  <c r="H1007" i="73"/>
  <c r="H1006" i="73"/>
  <c r="H1005" i="73"/>
  <c r="H1004" i="73"/>
  <c r="H1003" i="73"/>
  <c r="H1002" i="73"/>
  <c r="H1001" i="73"/>
  <c r="H1000" i="73"/>
  <c r="H999" i="73"/>
  <c r="H998" i="73"/>
  <c r="H997" i="73"/>
  <c r="H996" i="73"/>
  <c r="H995" i="73"/>
  <c r="H994" i="73"/>
  <c r="H993" i="73"/>
  <c r="H992" i="73"/>
  <c r="H991" i="73"/>
  <c r="H990" i="73"/>
  <c r="H989" i="73"/>
  <c r="H988" i="73"/>
  <c r="H987" i="73"/>
  <c r="H986" i="73"/>
  <c r="H985" i="73"/>
  <c r="H984" i="73"/>
  <c r="H983" i="73"/>
  <c r="H982" i="73"/>
  <c r="H981" i="73"/>
  <c r="H980" i="73"/>
  <c r="H979" i="73"/>
  <c r="H978" i="73"/>
  <c r="H977" i="73"/>
  <c r="H976" i="73"/>
  <c r="H975" i="73"/>
  <c r="H974" i="73"/>
  <c r="H973" i="73"/>
  <c r="H972" i="73"/>
  <c r="H971" i="73"/>
  <c r="H970" i="73"/>
  <c r="H969" i="73"/>
  <c r="H968" i="73"/>
  <c r="H967" i="73"/>
  <c r="H966" i="73"/>
  <c r="H965" i="73"/>
  <c r="H964" i="73"/>
  <c r="H963" i="73"/>
  <c r="H962" i="73"/>
  <c r="H961" i="73"/>
  <c r="H960" i="73"/>
  <c r="H959" i="73"/>
  <c r="H958" i="73"/>
  <c r="H957" i="73"/>
  <c r="H956" i="73"/>
  <c r="H955" i="73"/>
  <c r="H954" i="73"/>
  <c r="H953" i="73"/>
  <c r="H952" i="73"/>
  <c r="H951" i="73"/>
  <c r="H950" i="73"/>
  <c r="H949" i="73"/>
  <c r="H948" i="73"/>
  <c r="H947" i="73"/>
  <c r="H946" i="73"/>
  <c r="H945" i="73"/>
  <c r="H944" i="73"/>
  <c r="H943" i="73"/>
  <c r="H942" i="73"/>
  <c r="H941" i="73"/>
  <c r="H940" i="73"/>
  <c r="H939" i="73"/>
  <c r="H938" i="73"/>
  <c r="H937" i="73"/>
  <c r="H936" i="73"/>
  <c r="H935" i="73"/>
  <c r="H934" i="73"/>
  <c r="H933" i="73"/>
  <c r="H932" i="73"/>
  <c r="H931" i="73"/>
  <c r="H930" i="73"/>
  <c r="H929" i="73"/>
  <c r="H928" i="73"/>
  <c r="H927" i="73"/>
  <c r="H926" i="73"/>
  <c r="H925" i="73"/>
  <c r="H924" i="73"/>
  <c r="H923" i="73"/>
  <c r="H922" i="73"/>
  <c r="H921" i="73"/>
  <c r="H920" i="73"/>
  <c r="H919" i="73"/>
  <c r="H918" i="73"/>
  <c r="H917" i="73"/>
  <c r="H916" i="73"/>
  <c r="H915" i="73"/>
  <c r="H914" i="73"/>
  <c r="H913" i="73"/>
  <c r="H912" i="73"/>
  <c r="H911" i="73"/>
  <c r="H910" i="73"/>
  <c r="H909" i="73"/>
  <c r="H908" i="73"/>
  <c r="H907" i="73"/>
  <c r="H906" i="73"/>
  <c r="H905" i="73"/>
  <c r="H904" i="73"/>
  <c r="H903" i="73"/>
  <c r="H902" i="73"/>
  <c r="H901" i="73"/>
  <c r="H900" i="73"/>
  <c r="H899" i="73"/>
  <c r="H898" i="73"/>
  <c r="H897" i="73"/>
  <c r="H896" i="73"/>
  <c r="H895" i="73"/>
  <c r="H894" i="73"/>
  <c r="H893" i="73"/>
  <c r="H892" i="73"/>
  <c r="H891" i="73"/>
  <c r="H890" i="73"/>
  <c r="H889" i="73"/>
  <c r="H888" i="73"/>
  <c r="H887" i="73"/>
  <c r="H886" i="73"/>
  <c r="H885" i="73"/>
  <c r="H884" i="73"/>
  <c r="H883" i="73"/>
  <c r="H882" i="73"/>
  <c r="H881" i="73"/>
  <c r="H880" i="73"/>
  <c r="H879" i="73"/>
  <c r="H878" i="73"/>
  <c r="H877" i="73"/>
  <c r="H876" i="73"/>
  <c r="H875" i="73"/>
  <c r="H874" i="73"/>
  <c r="H873" i="73"/>
  <c r="H872" i="73"/>
  <c r="H871" i="73"/>
  <c r="H870" i="73"/>
  <c r="H869" i="73"/>
  <c r="H868" i="73"/>
  <c r="H867" i="73"/>
  <c r="H866" i="73"/>
  <c r="H865" i="73"/>
  <c r="H864" i="73"/>
  <c r="H863" i="73"/>
  <c r="H862" i="73"/>
  <c r="H861" i="73"/>
  <c r="H860" i="73"/>
  <c r="H859" i="73"/>
  <c r="H858" i="73"/>
  <c r="H857" i="73"/>
  <c r="H855" i="73"/>
  <c r="H854" i="73"/>
  <c r="H853" i="73"/>
  <c r="H852" i="73"/>
  <c r="H851" i="73"/>
  <c r="H850" i="73"/>
  <c r="H849" i="73"/>
  <c r="H848" i="73"/>
  <c r="H847" i="73"/>
  <c r="H846" i="73"/>
  <c r="H845" i="73"/>
  <c r="H844" i="73"/>
  <c r="H843" i="73"/>
  <c r="H842" i="73"/>
  <c r="H841" i="73"/>
  <c r="H840" i="73"/>
  <c r="H839" i="73"/>
  <c r="H838" i="73"/>
  <c r="H837" i="73"/>
  <c r="H836" i="73"/>
  <c r="H835" i="73"/>
  <c r="H834" i="73"/>
  <c r="H833" i="73"/>
  <c r="H832" i="73"/>
  <c r="H831" i="73"/>
  <c r="H830" i="73"/>
  <c r="H829" i="73"/>
  <c r="H828" i="73"/>
  <c r="H827" i="73"/>
  <c r="H826" i="73"/>
  <c r="H825" i="73"/>
  <c r="H824" i="73"/>
  <c r="H823" i="73"/>
  <c r="H822" i="73"/>
  <c r="H821" i="73"/>
  <c r="H820" i="73"/>
  <c r="H819" i="73"/>
  <c r="H818" i="73"/>
  <c r="H817" i="73"/>
  <c r="H816" i="73"/>
  <c r="H815" i="73"/>
  <c r="H814" i="73"/>
  <c r="H813" i="73"/>
  <c r="H812" i="73"/>
  <c r="H811" i="73"/>
  <c r="H810" i="73"/>
  <c r="H809" i="73"/>
  <c r="H808" i="73"/>
  <c r="H807" i="73"/>
  <c r="H806" i="73"/>
  <c r="H805" i="73"/>
  <c r="H804" i="73"/>
  <c r="H803" i="73"/>
  <c r="H802" i="73"/>
  <c r="H801" i="73"/>
  <c r="H800" i="73"/>
  <c r="H799" i="73"/>
  <c r="H798" i="73"/>
  <c r="H797" i="73"/>
  <c r="H796" i="73"/>
  <c r="H795" i="73"/>
  <c r="H794" i="73"/>
  <c r="H793" i="73"/>
  <c r="H792" i="73"/>
  <c r="H791" i="73"/>
  <c r="H790" i="73"/>
  <c r="H789" i="73"/>
  <c r="H788" i="73"/>
  <c r="H787" i="73"/>
  <c r="H786" i="73"/>
  <c r="H785" i="73"/>
  <c r="H784" i="73"/>
  <c r="H783" i="73"/>
  <c r="H782" i="73"/>
  <c r="H781" i="73"/>
  <c r="H780" i="73"/>
  <c r="H779" i="73"/>
  <c r="H778" i="73"/>
  <c r="H777" i="73"/>
  <c r="H776" i="73"/>
  <c r="H775" i="73"/>
  <c r="H774" i="73"/>
  <c r="H773" i="73"/>
  <c r="H772" i="73"/>
  <c r="H771" i="73"/>
  <c r="H770" i="73"/>
  <c r="H769" i="73"/>
  <c r="H768" i="73"/>
  <c r="H767" i="73"/>
  <c r="H766" i="73"/>
  <c r="H765" i="73"/>
  <c r="H764" i="73"/>
  <c r="H763" i="73"/>
  <c r="H762" i="73"/>
  <c r="H761" i="73"/>
  <c r="H759" i="73"/>
  <c r="H758" i="73"/>
  <c r="H757" i="73"/>
  <c r="H756" i="73"/>
  <c r="H755" i="73"/>
  <c r="H754" i="73"/>
  <c r="H753" i="73"/>
  <c r="H752" i="73"/>
  <c r="H751" i="73"/>
  <c r="H750" i="73"/>
  <c r="H749" i="73"/>
  <c r="H748" i="73"/>
  <c r="H747" i="73"/>
  <c r="H746" i="73"/>
  <c r="H745" i="73"/>
  <c r="H744" i="73"/>
  <c r="H743" i="73"/>
  <c r="H742" i="73"/>
  <c r="H741" i="73"/>
  <c r="H740" i="73"/>
  <c r="H739" i="73"/>
  <c r="H738" i="73"/>
  <c r="H737" i="73"/>
  <c r="H736" i="73"/>
  <c r="H735" i="73"/>
  <c r="H734" i="73"/>
  <c r="H733" i="73"/>
  <c r="H732" i="73"/>
  <c r="H731" i="73"/>
  <c r="H730" i="73"/>
  <c r="H729" i="73"/>
  <c r="H728" i="73"/>
  <c r="H727" i="73"/>
  <c r="H726" i="73"/>
  <c r="H725" i="73"/>
  <c r="H724" i="73"/>
  <c r="H723" i="73"/>
  <c r="H722" i="73"/>
  <c r="H721" i="73"/>
  <c r="H720" i="73"/>
  <c r="H719" i="73"/>
  <c r="H718" i="73"/>
  <c r="H717" i="73"/>
  <c r="H716" i="73"/>
  <c r="H715" i="73"/>
  <c r="H714" i="73"/>
  <c r="H713" i="73"/>
  <c r="H712" i="73"/>
  <c r="H711" i="73"/>
  <c r="H710" i="73"/>
  <c r="H709" i="73"/>
  <c r="H708" i="73"/>
  <c r="H707" i="73"/>
  <c r="H706" i="73"/>
  <c r="H705" i="73"/>
  <c r="H704" i="73"/>
  <c r="H703" i="73"/>
  <c r="H702" i="73"/>
  <c r="H701" i="73"/>
  <c r="H700" i="73"/>
  <c r="H699" i="73"/>
  <c r="H698" i="73"/>
  <c r="H697" i="73"/>
  <c r="H696" i="73"/>
  <c r="H695" i="73"/>
  <c r="H694" i="73"/>
  <c r="H693" i="73"/>
  <c r="H692" i="73"/>
  <c r="H691" i="73"/>
  <c r="H690" i="73"/>
  <c r="H689" i="73"/>
  <c r="H688" i="73"/>
  <c r="H687" i="73"/>
  <c r="H686" i="73"/>
  <c r="H685" i="73"/>
  <c r="H684" i="73"/>
  <c r="H683" i="73"/>
  <c r="H682" i="73"/>
  <c r="H681" i="73"/>
  <c r="H680" i="73"/>
  <c r="H679" i="73"/>
  <c r="H678" i="73"/>
  <c r="H677" i="73"/>
  <c r="H676" i="73"/>
  <c r="H675" i="73"/>
  <c r="H674" i="73"/>
  <c r="H673" i="73"/>
  <c r="H672" i="73"/>
  <c r="H671" i="73"/>
  <c r="H670" i="73"/>
  <c r="H669" i="73"/>
  <c r="H668" i="73"/>
  <c r="H667" i="73"/>
  <c r="H666" i="73"/>
  <c r="H665" i="73"/>
  <c r="H664" i="73"/>
  <c r="H663" i="73"/>
  <c r="H662" i="73"/>
  <c r="H661" i="73"/>
  <c r="H660" i="73"/>
  <c r="H659" i="73"/>
  <c r="H658" i="73"/>
  <c r="H657" i="73"/>
  <c r="H656" i="73"/>
  <c r="H655" i="73"/>
  <c r="H654" i="73"/>
  <c r="H653" i="73"/>
  <c r="H652" i="73"/>
  <c r="H651" i="73"/>
  <c r="H650" i="73"/>
  <c r="H649" i="73"/>
  <c r="H648" i="73"/>
  <c r="H647" i="73"/>
  <c r="H646" i="73"/>
  <c r="H645" i="73"/>
  <c r="H644" i="73"/>
  <c r="H643" i="73"/>
  <c r="H642" i="73"/>
  <c r="H641" i="73"/>
  <c r="H640" i="73"/>
  <c r="H639" i="73"/>
  <c r="H630" i="73"/>
  <c r="H629" i="73"/>
  <c r="H628" i="73"/>
  <c r="H627" i="73"/>
  <c r="H626" i="73"/>
  <c r="H625" i="73"/>
  <c r="H624" i="73"/>
  <c r="H623" i="73"/>
  <c r="H622" i="73"/>
  <c r="H621" i="73"/>
  <c r="H620" i="73"/>
  <c r="H619" i="73"/>
  <c r="H618" i="73"/>
  <c r="H617" i="73"/>
  <c r="H616" i="73"/>
  <c r="H615" i="73"/>
  <c r="H614" i="73"/>
  <c r="H613" i="73"/>
  <c r="H612" i="73"/>
  <c r="H611" i="73"/>
  <c r="H610" i="73"/>
  <c r="H609" i="73"/>
  <c r="H608" i="73"/>
  <c r="H607" i="73"/>
  <c r="H606" i="73"/>
  <c r="H605" i="73"/>
  <c r="H604" i="73"/>
  <c r="H603" i="73"/>
  <c r="H602" i="73"/>
  <c r="H601" i="73"/>
  <c r="H600" i="73"/>
  <c r="H599" i="73"/>
  <c r="H598" i="73"/>
  <c r="H597" i="73"/>
  <c r="H596" i="73"/>
  <c r="H595" i="73"/>
  <c r="H594" i="73"/>
  <c r="H593" i="73"/>
  <c r="H592" i="73"/>
  <c r="H591" i="73"/>
  <c r="H590" i="73"/>
  <c r="H589" i="73"/>
  <c r="H588" i="73"/>
  <c r="H587" i="73"/>
  <c r="H586" i="73"/>
  <c r="H585" i="73"/>
  <c r="H584" i="73"/>
  <c r="H583" i="73"/>
  <c r="H582" i="73"/>
  <c r="H581" i="73"/>
  <c r="H580" i="73"/>
  <c r="H579" i="73"/>
  <c r="H578" i="73"/>
  <c r="H577" i="73"/>
  <c r="H576" i="73"/>
  <c r="H575" i="73"/>
  <c r="H574" i="73"/>
  <c r="H573" i="73"/>
  <c r="H572" i="73"/>
  <c r="H571" i="73"/>
  <c r="H570" i="73"/>
  <c r="H569" i="73"/>
  <c r="H568" i="73"/>
  <c r="H567" i="73"/>
  <c r="H566" i="73"/>
  <c r="H565" i="73"/>
  <c r="H564" i="73"/>
  <c r="H563" i="73"/>
  <c r="H562" i="73"/>
  <c r="H561" i="73"/>
  <c r="H560" i="73"/>
  <c r="H559" i="73"/>
  <c r="H558" i="73"/>
  <c r="H557" i="73"/>
  <c r="H556" i="73"/>
  <c r="H555" i="73"/>
  <c r="H554" i="73"/>
  <c r="H553" i="73"/>
  <c r="H552" i="73"/>
  <c r="H551" i="73"/>
  <c r="H550" i="73"/>
  <c r="H549" i="73"/>
  <c r="H548" i="73"/>
  <c r="H547" i="73"/>
  <c r="H546" i="73"/>
  <c r="H545" i="73"/>
  <c r="H544" i="73"/>
  <c r="H543" i="73"/>
  <c r="H542" i="73"/>
  <c r="H541" i="73"/>
  <c r="H540" i="73"/>
  <c r="H539" i="73"/>
  <c r="H538" i="73"/>
  <c r="H537" i="73"/>
  <c r="H536" i="73"/>
  <c r="H535" i="73"/>
  <c r="H534" i="73"/>
  <c r="H533" i="73"/>
  <c r="H532" i="73"/>
  <c r="H531" i="73"/>
  <c r="H530" i="73"/>
  <c r="H529" i="73"/>
  <c r="H528" i="73"/>
  <c r="H527" i="73"/>
  <c r="H526" i="73"/>
  <c r="H525" i="73"/>
  <c r="H524" i="73"/>
  <c r="H523" i="73"/>
  <c r="H522" i="73"/>
  <c r="H521" i="73"/>
  <c r="H520" i="73"/>
  <c r="H519" i="73"/>
  <c r="H518" i="73"/>
  <c r="H517" i="73"/>
  <c r="H516" i="73"/>
  <c r="H515" i="73"/>
  <c r="H514" i="73"/>
  <c r="H513" i="73"/>
  <c r="H512" i="73"/>
  <c r="H511" i="73"/>
  <c r="H510" i="73"/>
  <c r="H509" i="73"/>
  <c r="H508" i="73"/>
  <c r="H507" i="73"/>
  <c r="H506" i="73"/>
  <c r="H505" i="73"/>
  <c r="H504" i="73"/>
  <c r="H503" i="73"/>
  <c r="H502" i="73"/>
  <c r="H501" i="73"/>
  <c r="H500" i="73"/>
  <c r="H499" i="73"/>
  <c r="H498" i="73"/>
  <c r="H497" i="73"/>
  <c r="H496" i="73"/>
  <c r="H495" i="73"/>
  <c r="H494" i="73"/>
  <c r="H493" i="73"/>
  <c r="H492" i="73"/>
  <c r="H491" i="73"/>
  <c r="H490" i="73"/>
  <c r="H489" i="73"/>
  <c r="H488" i="73"/>
  <c r="H487" i="73"/>
  <c r="H486" i="73"/>
  <c r="H485" i="73"/>
  <c r="H484" i="73"/>
  <c r="H483" i="73"/>
  <c r="H482" i="73"/>
  <c r="H481" i="73"/>
  <c r="H480" i="73"/>
  <c r="H479" i="73"/>
  <c r="H478" i="73"/>
  <c r="H477" i="73"/>
  <c r="H476" i="73"/>
  <c r="H475" i="73"/>
  <c r="H474" i="73"/>
  <c r="H473" i="73"/>
  <c r="H472" i="73"/>
  <c r="H471" i="73"/>
  <c r="H470" i="73"/>
  <c r="H469" i="73"/>
  <c r="H468" i="73"/>
  <c r="H467" i="73"/>
  <c r="H466" i="73"/>
  <c r="H465" i="73"/>
  <c r="H464" i="73"/>
  <c r="H463" i="73"/>
  <c r="H462" i="73"/>
  <c r="H461" i="73"/>
  <c r="H460" i="73"/>
  <c r="H459" i="73"/>
  <c r="H458" i="73"/>
  <c r="H457" i="73"/>
  <c r="H456" i="73"/>
  <c r="H455" i="73"/>
  <c r="H454" i="73"/>
  <c r="H453" i="73"/>
  <c r="H452" i="73"/>
  <c r="H451" i="73"/>
  <c r="H450" i="73"/>
  <c r="H449" i="73"/>
  <c r="H448" i="73"/>
  <c r="H447" i="73"/>
  <c r="H446" i="73"/>
  <c r="H445" i="73"/>
  <c r="H444" i="73"/>
  <c r="H443" i="73"/>
  <c r="H442" i="73"/>
  <c r="H441" i="73"/>
  <c r="H440" i="73"/>
  <c r="H439" i="73"/>
  <c r="H438" i="73"/>
  <c r="H437" i="73"/>
  <c r="H436" i="73"/>
  <c r="H435" i="73"/>
  <c r="H434" i="73"/>
  <c r="H433" i="73"/>
  <c r="H432" i="73"/>
  <c r="H431" i="73"/>
  <c r="H430" i="73"/>
  <c r="H429" i="73"/>
  <c r="H428" i="73"/>
  <c r="H427" i="73"/>
  <c r="H426" i="73"/>
  <c r="H425" i="73"/>
  <c r="H424" i="73"/>
  <c r="H423" i="73"/>
  <c r="H422" i="73"/>
  <c r="H421" i="73"/>
  <c r="H420" i="73"/>
  <c r="H419" i="73"/>
  <c r="H418" i="73"/>
  <c r="H417" i="73"/>
  <c r="H416" i="73"/>
  <c r="H415" i="73"/>
  <c r="H414" i="73"/>
  <c r="H413" i="73"/>
  <c r="H412" i="73"/>
  <c r="H411" i="73"/>
  <c r="H410" i="73"/>
  <c r="H409" i="73"/>
  <c r="H408" i="73"/>
  <c r="H407" i="73"/>
  <c r="H406" i="73"/>
  <c r="H405" i="73"/>
  <c r="H404" i="73"/>
  <c r="H403" i="73"/>
  <c r="H402" i="73"/>
  <c r="H401" i="73"/>
  <c r="H400" i="73"/>
  <c r="H399" i="73"/>
  <c r="H398" i="73"/>
  <c r="H397" i="73"/>
  <c r="H396" i="73"/>
  <c r="H395" i="73"/>
  <c r="H394" i="73"/>
  <c r="H393" i="73"/>
  <c r="H392" i="73"/>
  <c r="H391" i="73"/>
  <c r="H390" i="73"/>
  <c r="H389" i="73"/>
  <c r="H388" i="73"/>
  <c r="H387" i="73"/>
  <c r="H386" i="73"/>
  <c r="H385" i="73"/>
  <c r="H384" i="73"/>
  <c r="H383" i="73"/>
  <c r="H382" i="73"/>
  <c r="H381" i="73"/>
  <c r="H380" i="73"/>
  <c r="H379" i="73"/>
  <c r="H378" i="73"/>
  <c r="H377" i="73"/>
  <c r="H376" i="73"/>
  <c r="H375" i="73"/>
  <c r="H374" i="73"/>
  <c r="H373" i="73"/>
  <c r="H372" i="73"/>
  <c r="H371" i="73"/>
  <c r="H370" i="73"/>
  <c r="H369" i="73"/>
  <c r="H368" i="73"/>
  <c r="H367" i="73"/>
  <c r="H366" i="73"/>
  <c r="H365" i="73"/>
  <c r="H364" i="73"/>
  <c r="H363" i="73"/>
  <c r="H362" i="73"/>
  <c r="H361" i="73"/>
  <c r="H360" i="73"/>
  <c r="H359" i="73"/>
  <c r="H358" i="73"/>
  <c r="H357" i="73"/>
  <c r="H356" i="73"/>
  <c r="H355" i="73"/>
  <c r="H354" i="73"/>
  <c r="H353" i="73"/>
  <c r="H352" i="73"/>
  <c r="H351" i="73"/>
  <c r="H350" i="73"/>
  <c r="H349" i="73"/>
  <c r="H348" i="73"/>
  <c r="H347" i="73"/>
  <c r="H346" i="73"/>
  <c r="H345" i="73"/>
  <c r="H344" i="73"/>
  <c r="H343" i="73"/>
  <c r="H342" i="73"/>
  <c r="H341" i="73"/>
  <c r="H340" i="73"/>
  <c r="H339" i="73"/>
  <c r="H338" i="73"/>
  <c r="H337" i="73"/>
  <c r="H336" i="73"/>
  <c r="H335" i="73"/>
  <c r="H334" i="73"/>
  <c r="H333" i="73"/>
  <c r="H332" i="73"/>
  <c r="H331" i="73"/>
  <c r="H330" i="73"/>
  <c r="H329" i="73"/>
  <c r="H328" i="73"/>
  <c r="H327" i="73"/>
  <c r="H326" i="73"/>
  <c r="H325" i="73"/>
  <c r="H324" i="73"/>
  <c r="H323" i="73"/>
  <c r="H322" i="73"/>
  <c r="H321" i="73"/>
  <c r="H320" i="73"/>
  <c r="H319" i="73"/>
  <c r="H318" i="73"/>
  <c r="H317" i="73"/>
  <c r="H316" i="73"/>
  <c r="H315" i="73"/>
  <c r="H314" i="73"/>
  <c r="H313" i="73"/>
  <c r="H312" i="73"/>
  <c r="H311" i="73"/>
  <c r="H310" i="73"/>
  <c r="H309" i="73"/>
  <c r="H308" i="73"/>
  <c r="H307" i="73"/>
  <c r="H306" i="73"/>
  <c r="H305" i="73"/>
  <c r="H304" i="73"/>
  <c r="H303" i="73"/>
  <c r="H302" i="73"/>
  <c r="H301" i="73"/>
  <c r="H300" i="73"/>
  <c r="H299" i="73"/>
  <c r="H298" i="73"/>
  <c r="H297" i="73"/>
  <c r="H296" i="73"/>
  <c r="H295" i="73"/>
  <c r="H294" i="73"/>
  <c r="H293" i="73"/>
  <c r="H292" i="73"/>
  <c r="H291" i="73"/>
  <c r="H290" i="73"/>
  <c r="H289" i="73"/>
  <c r="H288" i="73"/>
  <c r="H287" i="73"/>
  <c r="H286" i="73"/>
  <c r="H285" i="73"/>
  <c r="H284" i="73"/>
  <c r="H283" i="73"/>
  <c r="H282" i="73"/>
  <c r="H281" i="73"/>
  <c r="H280" i="73"/>
  <c r="H279" i="73"/>
  <c r="H278" i="73"/>
  <c r="H277" i="73"/>
  <c r="H276" i="73"/>
  <c r="H275" i="73"/>
  <c r="H274" i="73"/>
  <c r="H273" i="73"/>
  <c r="H272" i="73"/>
  <c r="H271" i="73"/>
  <c r="H270" i="73"/>
  <c r="H269" i="73"/>
  <c r="H268" i="73"/>
  <c r="H267" i="73"/>
  <c r="H266" i="73"/>
  <c r="H265" i="73"/>
  <c r="H264" i="73"/>
  <c r="H263" i="73"/>
  <c r="H262" i="73"/>
  <c r="H261" i="73"/>
  <c r="H260" i="73"/>
  <c r="H259" i="73"/>
  <c r="H258" i="73"/>
  <c r="H257" i="73"/>
  <c r="H256" i="73"/>
  <c r="H255" i="73"/>
  <c r="H254" i="73"/>
  <c r="H253" i="73"/>
  <c r="H252" i="73"/>
  <c r="H251" i="73"/>
  <c r="H250" i="73"/>
  <c r="H249" i="73"/>
  <c r="H248" i="73"/>
  <c r="H247" i="73"/>
  <c r="H246" i="73"/>
  <c r="H245" i="73"/>
  <c r="H244" i="73"/>
  <c r="H243" i="73"/>
  <c r="H242" i="73"/>
  <c r="H241" i="73"/>
  <c r="H240" i="73"/>
  <c r="H239" i="73"/>
  <c r="H238" i="73"/>
  <c r="H237" i="73"/>
  <c r="H236" i="73"/>
  <c r="H235" i="73"/>
  <c r="H234" i="73"/>
  <c r="H233" i="73"/>
  <c r="H232" i="73"/>
  <c r="H231" i="73"/>
  <c r="H230" i="73"/>
  <c r="H229" i="73"/>
  <c r="H228" i="73"/>
  <c r="H227" i="73"/>
  <c r="H226" i="73"/>
  <c r="H225" i="73"/>
  <c r="H224" i="73"/>
  <c r="H223" i="73"/>
  <c r="H222" i="73"/>
  <c r="H221" i="73"/>
  <c r="H220" i="73"/>
  <c r="H219" i="73"/>
  <c r="H218" i="73"/>
  <c r="H217" i="73"/>
  <c r="H216" i="73"/>
  <c r="H215" i="73"/>
  <c r="H214" i="73"/>
  <c r="H213" i="73"/>
  <c r="H212" i="73"/>
  <c r="H211" i="73"/>
  <c r="H210" i="73"/>
  <c r="H209" i="73"/>
  <c r="H208" i="73"/>
  <c r="H207" i="73"/>
  <c r="H206" i="73"/>
  <c r="H205" i="73"/>
  <c r="H204" i="73"/>
  <c r="H203" i="73"/>
  <c r="H202" i="73"/>
  <c r="H201" i="73"/>
  <c r="H200" i="73"/>
  <c r="H199" i="73"/>
  <c r="H198" i="73"/>
  <c r="H197" i="73"/>
  <c r="H196" i="73"/>
  <c r="H195" i="73"/>
  <c r="H194" i="73"/>
  <c r="H193" i="73"/>
  <c r="H192" i="73"/>
  <c r="H191" i="73"/>
  <c r="H190" i="73"/>
  <c r="H189" i="73"/>
  <c r="H188" i="73"/>
  <c r="H187" i="73"/>
  <c r="H186" i="73"/>
  <c r="H185" i="73"/>
  <c r="H184" i="73"/>
  <c r="H183" i="73"/>
  <c r="H182" i="73"/>
  <c r="H181" i="73"/>
  <c r="H180" i="73"/>
  <c r="H179" i="73"/>
  <c r="H178" i="73"/>
  <c r="H177" i="73"/>
  <c r="H176" i="73"/>
  <c r="H175" i="73"/>
  <c r="H174" i="73"/>
  <c r="H173" i="73"/>
  <c r="H172" i="73"/>
  <c r="H171" i="73"/>
  <c r="H170" i="73"/>
  <c r="H169" i="73"/>
  <c r="H168" i="73"/>
  <c r="H167" i="73"/>
  <c r="H166" i="73"/>
  <c r="H165" i="73"/>
  <c r="H164" i="73"/>
  <c r="H163" i="73"/>
  <c r="H162" i="73"/>
  <c r="H161" i="73"/>
  <c r="H160" i="73"/>
  <c r="H159" i="73"/>
  <c r="H158" i="73"/>
  <c r="H157" i="73"/>
  <c r="H156" i="73"/>
  <c r="H155" i="73"/>
  <c r="H154" i="73"/>
  <c r="H153" i="73"/>
  <c r="H152" i="73"/>
  <c r="H151" i="73"/>
  <c r="H150" i="73"/>
  <c r="H149" i="73"/>
  <c r="H148" i="73"/>
  <c r="H147" i="73"/>
  <c r="H146" i="73"/>
  <c r="H145" i="73"/>
  <c r="H144" i="73"/>
  <c r="H143" i="73"/>
  <c r="H142" i="73"/>
  <c r="H141" i="73"/>
  <c r="H140" i="73"/>
  <c r="H139" i="73"/>
  <c r="H138" i="73"/>
  <c r="H137" i="73"/>
  <c r="H136" i="73"/>
  <c r="H135" i="73"/>
  <c r="H134" i="73"/>
  <c r="H133" i="73"/>
  <c r="H132" i="73"/>
  <c r="H131" i="73"/>
  <c r="H130" i="73"/>
  <c r="H129" i="73"/>
  <c r="H128" i="73"/>
  <c r="H126" i="73"/>
  <c r="H125" i="73"/>
  <c r="H124" i="73"/>
  <c r="H123" i="73"/>
  <c r="H122" i="73"/>
  <c r="H121" i="73"/>
  <c r="H120" i="73"/>
  <c r="H119" i="73"/>
  <c r="H118" i="73"/>
  <c r="H117" i="73"/>
  <c r="H116" i="73"/>
  <c r="H115" i="73"/>
  <c r="H114" i="73"/>
  <c r="H113" i="73"/>
  <c r="H112" i="73"/>
  <c r="H111" i="73"/>
  <c r="H110" i="73"/>
  <c r="H109" i="73"/>
  <c r="H108" i="73"/>
  <c r="H107" i="73"/>
  <c r="H106" i="73"/>
  <c r="H105" i="73"/>
  <c r="H104" i="73"/>
  <c r="H103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8" i="73"/>
  <c r="H87" i="73"/>
  <c r="H86" i="73"/>
  <c r="H85" i="73"/>
  <c r="H84" i="73"/>
  <c r="H83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70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H16" i="73"/>
  <c r="H15" i="73"/>
  <c r="H14" i="73"/>
  <c r="H13" i="73"/>
  <c r="A2" i="73"/>
  <c r="G122" i="49"/>
  <c r="G121" i="49"/>
  <c r="G118" i="49" l="1"/>
  <c r="G119" i="49" l="1"/>
  <c r="G120" i="49"/>
  <c r="G124" i="49"/>
  <c r="G125" i="49"/>
  <c r="G130" i="49"/>
  <c r="G131" i="49"/>
  <c r="G132" i="49"/>
  <c r="G133" i="49"/>
  <c r="G135" i="49"/>
  <c r="G136" i="49"/>
  <c r="G137" i="49"/>
  <c r="H81" i="59" l="1"/>
  <c r="I110" i="59"/>
  <c r="I111" i="59"/>
  <c r="I112" i="59"/>
  <c r="I113" i="59"/>
  <c r="I114" i="59"/>
  <c r="I115" i="59"/>
  <c r="I116" i="59" s="1"/>
  <c r="C18" i="34" s="1"/>
  <c r="G92" i="59" l="1"/>
  <c r="G90" i="59"/>
  <c r="G26" i="34" l="1"/>
  <c r="G88" i="59"/>
  <c r="G87" i="59"/>
  <c r="G40" i="34" l="1"/>
  <c r="G41" i="34"/>
  <c r="G42" i="34"/>
  <c r="G43" i="34"/>
  <c r="G44" i="34"/>
  <c r="G45" i="34"/>
  <c r="G46" i="34"/>
  <c r="G47" i="34"/>
  <c r="G48" i="34"/>
  <c r="C45" i="34"/>
  <c r="C46" i="34"/>
  <c r="C47" i="34"/>
  <c r="C48" i="34"/>
  <c r="A48" i="34" s="1" a="1"/>
  <c r="A48" i="34" s="1"/>
  <c r="C44" i="34" l="1"/>
  <c r="G85" i="59" l="1"/>
  <c r="G115" i="49" l="1"/>
  <c r="H1328" i="62"/>
  <c r="H1329" i="62"/>
  <c r="H1330" i="62"/>
  <c r="H1331" i="62"/>
  <c r="H1332" i="62"/>
  <c r="H1333" i="62"/>
  <c r="H1334" i="62"/>
  <c r="G83" i="59"/>
  <c r="E43" i="34" a="1"/>
  <c r="E43" i="34" s="1"/>
  <c r="E44" i="34" a="1"/>
  <c r="E44" i="34" s="1"/>
  <c r="E45" i="34" a="1"/>
  <c r="E45" i="34" s="1"/>
  <c r="E48" i="34" a="1"/>
  <c r="E48" i="34" s="1"/>
  <c r="G34" i="34" l="1"/>
  <c r="G35" i="34"/>
  <c r="E35" i="34" s="1" a="1"/>
  <c r="E35" i="34" s="1"/>
  <c r="G36" i="34"/>
  <c r="E36" i="34" s="1" a="1"/>
  <c r="E36" i="34" s="1"/>
  <c r="G37" i="34"/>
  <c r="E37" i="34" s="1" a="1"/>
  <c r="E37" i="34" s="1"/>
  <c r="G38" i="34"/>
  <c r="E38" i="34" s="1" a="1"/>
  <c r="E38" i="34" s="1"/>
  <c r="G39" i="34"/>
  <c r="E39" i="34" s="1" a="1"/>
  <c r="E39" i="34" s="1"/>
  <c r="E40" i="34" a="1"/>
  <c r="E40" i="34" s="1"/>
  <c r="E41" i="34" a="1"/>
  <c r="E41" i="34" s="1"/>
  <c r="E42" i="34" a="1"/>
  <c r="E42" i="34" s="1"/>
  <c r="G30" i="34"/>
  <c r="E30" i="34" s="1" a="1"/>
  <c r="E30" i="34" s="1"/>
  <c r="C36" i="34"/>
  <c r="C37" i="34"/>
  <c r="C31" i="34" l="1"/>
  <c r="C32" i="34" l="1"/>
  <c r="G32" i="34"/>
  <c r="C30" i="34"/>
  <c r="C33" i="34"/>
  <c r="G31" i="34" l="1"/>
  <c r="E34" i="34" s="1" a="1"/>
  <c r="E34" i="34" s="1"/>
  <c r="A32" i="34" a="1"/>
  <c r="A32" i="34" s="1"/>
  <c r="A33" i="34" a="1"/>
  <c r="A33" i="34" s="1"/>
  <c r="A31" i="34" a="1"/>
  <c r="A31" i="34" s="1"/>
  <c r="E31" i="34" l="1" a="1"/>
  <c r="E31" i="34" s="1"/>
  <c r="E32" i="34" a="1"/>
  <c r="E32" i="34" s="1"/>
  <c r="C35" i="34"/>
  <c r="C39" i="34" l="1"/>
  <c r="C38" i="34" l="1"/>
  <c r="C34" i="34" l="1"/>
  <c r="A36" i="34" l="1" a="1"/>
  <c r="A36" i="34" s="1"/>
  <c r="A38" i="34" a="1"/>
  <c r="A38" i="34" s="1"/>
  <c r="A37" i="34" a="1"/>
  <c r="A37" i="34" s="1"/>
  <c r="A34" i="34" a="1"/>
  <c r="A34" i="34" s="1"/>
  <c r="A35" i="34" a="1"/>
  <c r="A35" i="34" s="1"/>
  <c r="A39" i="34" a="1"/>
  <c r="A39" i="34" s="1"/>
  <c r="C14" i="34" l="1"/>
  <c r="H88" i="64" l="1"/>
  <c r="H89" i="64"/>
  <c r="H90" i="64"/>
  <c r="H91" i="64"/>
  <c r="H92" i="64"/>
  <c r="F88" i="64"/>
  <c r="F89" i="64"/>
  <c r="F90" i="64"/>
  <c r="F91" i="64"/>
  <c r="F92" i="64"/>
  <c r="H87" i="64"/>
  <c r="F87" i="64"/>
  <c r="D141" i="50"/>
  <c r="G79" i="59"/>
  <c r="G114" i="49"/>
  <c r="H601" i="62"/>
  <c r="G76" i="59"/>
  <c r="G74" i="59"/>
  <c r="G112" i="49"/>
  <c r="G70" i="59"/>
  <c r="G72" i="59"/>
  <c r="I91" i="64" l="1"/>
  <c r="I89" i="64"/>
  <c r="I92" i="64"/>
  <c r="I90" i="64"/>
  <c r="I88" i="64"/>
  <c r="I87" i="64"/>
  <c r="G111" i="49" l="1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31" i="62"/>
  <c r="H32" i="62"/>
  <c r="H33" i="62"/>
  <c r="H34" i="62"/>
  <c r="H35" i="62"/>
  <c r="H36" i="62"/>
  <c r="H37" i="62"/>
  <c r="H38" i="62"/>
  <c r="H39" i="62"/>
  <c r="H40" i="62"/>
  <c r="H41" i="62"/>
  <c r="H42" i="62"/>
  <c r="H43" i="62"/>
  <c r="H44" i="62"/>
  <c r="H45" i="62"/>
  <c r="H46" i="62"/>
  <c r="H47" i="62"/>
  <c r="H48" i="62"/>
  <c r="H49" i="62"/>
  <c r="H50" i="62"/>
  <c r="H51" i="62"/>
  <c r="H52" i="62"/>
  <c r="H53" i="62"/>
  <c r="H54" i="62"/>
  <c r="H55" i="62"/>
  <c r="H56" i="62"/>
  <c r="H57" i="62"/>
  <c r="H58" i="62"/>
  <c r="H59" i="62"/>
  <c r="H60" i="62"/>
  <c r="H61" i="62"/>
  <c r="H62" i="62"/>
  <c r="H63" i="62"/>
  <c r="H64" i="62"/>
  <c r="H65" i="62"/>
  <c r="H66" i="62"/>
  <c r="H67" i="62"/>
  <c r="H68" i="62"/>
  <c r="H69" i="62"/>
  <c r="H70" i="62"/>
  <c r="H71" i="62"/>
  <c r="H72" i="62"/>
  <c r="H73" i="62"/>
  <c r="H74" i="62"/>
  <c r="H75" i="62"/>
  <c r="H76" i="62"/>
  <c r="H77" i="62"/>
  <c r="H78" i="62"/>
  <c r="H79" i="62"/>
  <c r="H80" i="62"/>
  <c r="H81" i="62"/>
  <c r="H82" i="62"/>
  <c r="H83" i="62"/>
  <c r="H84" i="62"/>
  <c r="H85" i="62"/>
  <c r="H86" i="62"/>
  <c r="H87" i="62"/>
  <c r="H88" i="62"/>
  <c r="H89" i="62"/>
  <c r="H90" i="62"/>
  <c r="H91" i="62"/>
  <c r="H92" i="62"/>
  <c r="H93" i="62"/>
  <c r="H94" i="62"/>
  <c r="H95" i="62"/>
  <c r="H96" i="62"/>
  <c r="H97" i="62"/>
  <c r="H98" i="62"/>
  <c r="H99" i="62"/>
  <c r="H100" i="62"/>
  <c r="H101" i="62"/>
  <c r="H102" i="62"/>
  <c r="H103" i="62"/>
  <c r="H104" i="62"/>
  <c r="H105" i="62"/>
  <c r="H106" i="62"/>
  <c r="H107" i="62"/>
  <c r="H108" i="62"/>
  <c r="H109" i="62"/>
  <c r="H110" i="62"/>
  <c r="H111" i="62"/>
  <c r="H112" i="62"/>
  <c r="H113" i="62"/>
  <c r="H114" i="62"/>
  <c r="H115" i="62"/>
  <c r="H116" i="62"/>
  <c r="H117" i="62"/>
  <c r="H118" i="62"/>
  <c r="H119" i="62"/>
  <c r="H120" i="62"/>
  <c r="H121" i="62"/>
  <c r="H122" i="62"/>
  <c r="H123" i="62"/>
  <c r="H124" i="62"/>
  <c r="H125" i="62"/>
  <c r="H126" i="62"/>
  <c r="H127" i="62"/>
  <c r="H128" i="62"/>
  <c r="H129" i="62"/>
  <c r="H130" i="62"/>
  <c r="H131" i="62"/>
  <c r="H132" i="62"/>
  <c r="H133" i="62"/>
  <c r="H134" i="62"/>
  <c r="H135" i="62"/>
  <c r="H136" i="62"/>
  <c r="H137" i="62"/>
  <c r="H138" i="62"/>
  <c r="H139" i="62"/>
  <c r="H140" i="62"/>
  <c r="H141" i="62"/>
  <c r="H142" i="62"/>
  <c r="H143" i="62"/>
  <c r="H144" i="62"/>
  <c r="H145" i="62"/>
  <c r="H146" i="62"/>
  <c r="H147" i="62"/>
  <c r="H148" i="62"/>
  <c r="H149" i="62"/>
  <c r="H150" i="62"/>
  <c r="H151" i="62"/>
  <c r="H152" i="62"/>
  <c r="H153" i="62"/>
  <c r="H154" i="62"/>
  <c r="H155" i="62"/>
  <c r="H156" i="62"/>
  <c r="H157" i="62"/>
  <c r="H158" i="62"/>
  <c r="H159" i="62"/>
  <c r="H160" i="62"/>
  <c r="H161" i="62"/>
  <c r="H162" i="62"/>
  <c r="H163" i="62"/>
  <c r="H164" i="62"/>
  <c r="H165" i="62"/>
  <c r="H166" i="62"/>
  <c r="H167" i="62"/>
  <c r="H168" i="62"/>
  <c r="H169" i="62"/>
  <c r="H170" i="62"/>
  <c r="H171" i="62"/>
  <c r="H172" i="62"/>
  <c r="H173" i="62"/>
  <c r="H174" i="62"/>
  <c r="H175" i="62"/>
  <c r="H176" i="62"/>
  <c r="H177" i="62"/>
  <c r="H178" i="62"/>
  <c r="H179" i="62"/>
  <c r="H180" i="62"/>
  <c r="H181" i="62"/>
  <c r="H182" i="62"/>
  <c r="H183" i="62"/>
  <c r="H184" i="62"/>
  <c r="H185" i="62"/>
  <c r="H186" i="62"/>
  <c r="H187" i="62"/>
  <c r="H188" i="62"/>
  <c r="H189" i="62"/>
  <c r="H190" i="62"/>
  <c r="H191" i="62"/>
  <c r="H192" i="62"/>
  <c r="H193" i="62"/>
  <c r="H194" i="62"/>
  <c r="H195" i="62"/>
  <c r="H196" i="62"/>
  <c r="H197" i="62"/>
  <c r="H198" i="62"/>
  <c r="H199" i="62"/>
  <c r="H200" i="62"/>
  <c r="H201" i="62"/>
  <c r="H202" i="62"/>
  <c r="H203" i="62"/>
  <c r="H204" i="62"/>
  <c r="H205" i="62"/>
  <c r="H206" i="62"/>
  <c r="H207" i="62"/>
  <c r="H208" i="62"/>
  <c r="H209" i="62"/>
  <c r="H210" i="62"/>
  <c r="H211" i="62"/>
  <c r="H212" i="62"/>
  <c r="H213" i="62"/>
  <c r="H214" i="62"/>
  <c r="H215" i="62"/>
  <c r="H216" i="62"/>
  <c r="H217" i="62"/>
  <c r="H218" i="62"/>
  <c r="H219" i="62"/>
  <c r="H220" i="62"/>
  <c r="H221" i="62"/>
  <c r="H222" i="62"/>
  <c r="H223" i="62"/>
  <c r="H224" i="62"/>
  <c r="H225" i="62"/>
  <c r="H226" i="62"/>
  <c r="H227" i="62"/>
  <c r="H228" i="62"/>
  <c r="H229" i="62"/>
  <c r="H230" i="62"/>
  <c r="H231" i="62"/>
  <c r="H232" i="62"/>
  <c r="H233" i="62"/>
  <c r="H234" i="62"/>
  <c r="H235" i="62"/>
  <c r="H236" i="62"/>
  <c r="H237" i="62"/>
  <c r="H238" i="62"/>
  <c r="H239" i="62"/>
  <c r="H240" i="62"/>
  <c r="H241" i="62"/>
  <c r="H242" i="62"/>
  <c r="H243" i="62"/>
  <c r="H244" i="62"/>
  <c r="H245" i="62"/>
  <c r="H246" i="62"/>
  <c r="H247" i="62"/>
  <c r="H248" i="62"/>
  <c r="H249" i="62"/>
  <c r="H250" i="62"/>
  <c r="H251" i="62"/>
  <c r="H252" i="62"/>
  <c r="H253" i="62"/>
  <c r="H254" i="62"/>
  <c r="H255" i="62"/>
  <c r="H256" i="62"/>
  <c r="H257" i="62"/>
  <c r="H258" i="62"/>
  <c r="H259" i="62"/>
  <c r="H260" i="62"/>
  <c r="H261" i="62"/>
  <c r="H262" i="62"/>
  <c r="H263" i="62"/>
  <c r="H264" i="62"/>
  <c r="H265" i="62"/>
  <c r="H266" i="62"/>
  <c r="H267" i="62"/>
  <c r="H268" i="62"/>
  <c r="H269" i="62"/>
  <c r="H270" i="62"/>
  <c r="H271" i="62"/>
  <c r="H272" i="62"/>
  <c r="H273" i="62"/>
  <c r="H274" i="62"/>
  <c r="H275" i="62"/>
  <c r="H276" i="62"/>
  <c r="H277" i="62"/>
  <c r="H278" i="62"/>
  <c r="H279" i="62"/>
  <c r="H280" i="62"/>
  <c r="H281" i="62"/>
  <c r="H282" i="62"/>
  <c r="H283" i="62"/>
  <c r="H284" i="62"/>
  <c r="H285" i="62"/>
  <c r="H286" i="62"/>
  <c r="H287" i="62"/>
  <c r="H288" i="62"/>
  <c r="H289" i="62"/>
  <c r="H290" i="62"/>
  <c r="H291" i="62"/>
  <c r="H292" i="62"/>
  <c r="H293" i="62"/>
  <c r="H294" i="62"/>
  <c r="H295" i="62"/>
  <c r="H296" i="62"/>
  <c r="H297" i="62"/>
  <c r="H298" i="62"/>
  <c r="H299" i="62"/>
  <c r="H300" i="62"/>
  <c r="H301" i="62"/>
  <c r="H302" i="62"/>
  <c r="H303" i="62"/>
  <c r="H304" i="62"/>
  <c r="H305" i="62"/>
  <c r="H306" i="62"/>
  <c r="H307" i="62"/>
  <c r="H308" i="62"/>
  <c r="H309" i="62"/>
  <c r="H310" i="62"/>
  <c r="H311" i="62"/>
  <c r="H312" i="62"/>
  <c r="H313" i="62"/>
  <c r="H314" i="62"/>
  <c r="H315" i="62"/>
  <c r="H316" i="62"/>
  <c r="H317" i="62"/>
  <c r="H318" i="62"/>
  <c r="H319" i="62"/>
  <c r="H320" i="62"/>
  <c r="H321" i="62"/>
  <c r="H322" i="62"/>
  <c r="H323" i="62"/>
  <c r="H324" i="62"/>
  <c r="H325" i="62"/>
  <c r="H326" i="62"/>
  <c r="H327" i="62"/>
  <c r="H328" i="62"/>
  <c r="H329" i="62"/>
  <c r="H330" i="62"/>
  <c r="H331" i="62"/>
  <c r="H332" i="62"/>
  <c r="H333" i="62"/>
  <c r="H334" i="62"/>
  <c r="H335" i="62"/>
  <c r="H336" i="62"/>
  <c r="H337" i="62"/>
  <c r="H338" i="62"/>
  <c r="H339" i="62"/>
  <c r="H340" i="62"/>
  <c r="H341" i="62"/>
  <c r="H342" i="62"/>
  <c r="H343" i="62"/>
  <c r="H344" i="62"/>
  <c r="H345" i="62"/>
  <c r="H346" i="62"/>
  <c r="H347" i="62"/>
  <c r="H348" i="62"/>
  <c r="H349" i="62"/>
  <c r="H350" i="62"/>
  <c r="H351" i="62"/>
  <c r="H352" i="62"/>
  <c r="H353" i="62"/>
  <c r="H354" i="62"/>
  <c r="H355" i="62"/>
  <c r="H356" i="62"/>
  <c r="H357" i="62"/>
  <c r="H358" i="62"/>
  <c r="H359" i="62"/>
  <c r="H360" i="62"/>
  <c r="H361" i="62"/>
  <c r="H362" i="62"/>
  <c r="H363" i="62"/>
  <c r="H364" i="62"/>
  <c r="H365" i="62"/>
  <c r="H366" i="62"/>
  <c r="H367" i="62"/>
  <c r="H368" i="62"/>
  <c r="H369" i="62"/>
  <c r="H370" i="62"/>
  <c r="H371" i="62"/>
  <c r="H372" i="62"/>
  <c r="H373" i="62"/>
  <c r="H374" i="62"/>
  <c r="H375" i="62"/>
  <c r="H376" i="62"/>
  <c r="H377" i="62"/>
  <c r="H378" i="62"/>
  <c r="H379" i="62"/>
  <c r="H380" i="62"/>
  <c r="H381" i="62"/>
  <c r="H382" i="62"/>
  <c r="H383" i="62"/>
  <c r="H384" i="62"/>
  <c r="H385" i="62"/>
  <c r="H386" i="62"/>
  <c r="H387" i="62"/>
  <c r="H388" i="62"/>
  <c r="H389" i="62"/>
  <c r="H390" i="62"/>
  <c r="H391" i="62"/>
  <c r="H392" i="62"/>
  <c r="H393" i="62"/>
  <c r="H394" i="62"/>
  <c r="H395" i="62"/>
  <c r="H396" i="62"/>
  <c r="H397" i="62"/>
  <c r="H398" i="62"/>
  <c r="H399" i="62"/>
  <c r="H400" i="62"/>
  <c r="H401" i="62"/>
  <c r="H402" i="62"/>
  <c r="H403" i="62"/>
  <c r="H404" i="62"/>
  <c r="H405" i="62"/>
  <c r="H406" i="62"/>
  <c r="H407" i="62"/>
  <c r="H408" i="62"/>
  <c r="H409" i="62"/>
  <c r="H410" i="62"/>
  <c r="H411" i="62"/>
  <c r="H412" i="62"/>
  <c r="H413" i="62"/>
  <c r="H414" i="62"/>
  <c r="H415" i="62"/>
  <c r="H416" i="62"/>
  <c r="H417" i="62"/>
  <c r="H418" i="62"/>
  <c r="H419" i="62"/>
  <c r="H420" i="62"/>
  <c r="H421" i="62"/>
  <c r="H422" i="62"/>
  <c r="H423" i="62"/>
  <c r="H424" i="62"/>
  <c r="H425" i="62"/>
  <c r="H426" i="62"/>
  <c r="H427" i="62"/>
  <c r="H428" i="62"/>
  <c r="H429" i="62"/>
  <c r="H430" i="62"/>
  <c r="H431" i="62"/>
  <c r="H432" i="62"/>
  <c r="H433" i="62"/>
  <c r="H434" i="62"/>
  <c r="H435" i="62"/>
  <c r="H436" i="62"/>
  <c r="H437" i="62"/>
  <c r="H438" i="62"/>
  <c r="H439" i="62"/>
  <c r="H440" i="62"/>
  <c r="H441" i="62"/>
  <c r="H442" i="62"/>
  <c r="H443" i="62"/>
  <c r="H444" i="62"/>
  <c r="H445" i="62"/>
  <c r="H446" i="62"/>
  <c r="H447" i="62"/>
  <c r="H448" i="62"/>
  <c r="H449" i="62"/>
  <c r="H450" i="62"/>
  <c r="H451" i="62"/>
  <c r="H452" i="62"/>
  <c r="H453" i="62"/>
  <c r="H454" i="62"/>
  <c r="H455" i="62"/>
  <c r="H456" i="62"/>
  <c r="H457" i="62"/>
  <c r="H458" i="62"/>
  <c r="H459" i="62"/>
  <c r="H460" i="62"/>
  <c r="H461" i="62"/>
  <c r="H462" i="62"/>
  <c r="H463" i="62"/>
  <c r="H464" i="62"/>
  <c r="H465" i="62"/>
  <c r="H466" i="62"/>
  <c r="H467" i="62"/>
  <c r="H468" i="62"/>
  <c r="H469" i="62"/>
  <c r="H470" i="62"/>
  <c r="H471" i="62"/>
  <c r="H472" i="62"/>
  <c r="H473" i="62"/>
  <c r="H474" i="62"/>
  <c r="H475" i="62"/>
  <c r="H476" i="62"/>
  <c r="H477" i="62"/>
  <c r="H478" i="62"/>
  <c r="H479" i="62"/>
  <c r="H480" i="62"/>
  <c r="H481" i="62"/>
  <c r="H482" i="62"/>
  <c r="H483" i="62"/>
  <c r="H484" i="62"/>
  <c r="H485" i="62"/>
  <c r="H486" i="62"/>
  <c r="H487" i="62"/>
  <c r="H488" i="62"/>
  <c r="H489" i="62"/>
  <c r="H490" i="62"/>
  <c r="H491" i="62"/>
  <c r="H492" i="62"/>
  <c r="H493" i="62"/>
  <c r="H494" i="62"/>
  <c r="H495" i="62"/>
  <c r="H496" i="62"/>
  <c r="H497" i="62"/>
  <c r="H498" i="62"/>
  <c r="H499" i="62"/>
  <c r="H500" i="62"/>
  <c r="H501" i="62"/>
  <c r="H502" i="62"/>
  <c r="H503" i="62"/>
  <c r="H504" i="62"/>
  <c r="H505" i="62"/>
  <c r="H506" i="62"/>
  <c r="H507" i="62"/>
  <c r="H508" i="62"/>
  <c r="H509" i="62"/>
  <c r="H510" i="62"/>
  <c r="H511" i="62"/>
  <c r="H512" i="62"/>
  <c r="H513" i="62"/>
  <c r="H514" i="62"/>
  <c r="H515" i="62"/>
  <c r="H516" i="62"/>
  <c r="H517" i="62"/>
  <c r="H518" i="62"/>
  <c r="H519" i="62"/>
  <c r="H520" i="62"/>
  <c r="H521" i="62"/>
  <c r="H522" i="62"/>
  <c r="H523" i="62"/>
  <c r="H524" i="62"/>
  <c r="H525" i="62"/>
  <c r="H526" i="62"/>
  <c r="H527" i="62"/>
  <c r="H528" i="62"/>
  <c r="H529" i="62"/>
  <c r="H530" i="62"/>
  <c r="H531" i="62"/>
  <c r="H532" i="62"/>
  <c r="H533" i="62"/>
  <c r="H534" i="62"/>
  <c r="H535" i="62"/>
  <c r="H536" i="62"/>
  <c r="H537" i="62"/>
  <c r="H538" i="62"/>
  <c r="H539" i="62"/>
  <c r="H540" i="62"/>
  <c r="H541" i="62"/>
  <c r="H542" i="62"/>
  <c r="H543" i="62"/>
  <c r="H544" i="62"/>
  <c r="H545" i="62"/>
  <c r="H546" i="62"/>
  <c r="H547" i="62"/>
  <c r="H548" i="62"/>
  <c r="H549" i="62"/>
  <c r="H550" i="62"/>
  <c r="H551" i="62"/>
  <c r="H552" i="62"/>
  <c r="H553" i="62"/>
  <c r="H554" i="62"/>
  <c r="H555" i="62"/>
  <c r="H556" i="62"/>
  <c r="H557" i="62"/>
  <c r="H558" i="62"/>
  <c r="H559" i="62"/>
  <c r="H560" i="62"/>
  <c r="H561" i="62"/>
  <c r="H562" i="62"/>
  <c r="H563" i="62"/>
  <c r="H564" i="62"/>
  <c r="H565" i="62"/>
  <c r="H566" i="62"/>
  <c r="H567" i="62"/>
  <c r="H568" i="62"/>
  <c r="H569" i="62"/>
  <c r="H570" i="62"/>
  <c r="H571" i="62"/>
  <c r="H572" i="62"/>
  <c r="H573" i="62"/>
  <c r="H574" i="62"/>
  <c r="H575" i="62"/>
  <c r="H576" i="62"/>
  <c r="H577" i="62"/>
  <c r="H578" i="62"/>
  <c r="H579" i="62"/>
  <c r="H580" i="62"/>
  <c r="H581" i="62"/>
  <c r="H582" i="62"/>
  <c r="H583" i="62"/>
  <c r="H584" i="62"/>
  <c r="H585" i="62"/>
  <c r="H586" i="62"/>
  <c r="H587" i="62"/>
  <c r="H588" i="62"/>
  <c r="H589" i="62"/>
  <c r="H590" i="62"/>
  <c r="H591" i="62"/>
  <c r="H592" i="62"/>
  <c r="H593" i="62"/>
  <c r="H594" i="62"/>
  <c r="H595" i="62"/>
  <c r="H596" i="62"/>
  <c r="H597" i="62"/>
  <c r="H598" i="62"/>
  <c r="H599" i="62"/>
  <c r="H600" i="62"/>
  <c r="H602" i="62"/>
  <c r="H603" i="62"/>
  <c r="H604" i="62"/>
  <c r="H605" i="62"/>
  <c r="H606" i="62"/>
  <c r="H607" i="62"/>
  <c r="H608" i="62"/>
  <c r="H609" i="62"/>
  <c r="H610" i="62"/>
  <c r="H611" i="62"/>
  <c r="H612" i="62"/>
  <c r="H613" i="62"/>
  <c r="H614" i="62"/>
  <c r="H615" i="62"/>
  <c r="H616" i="62"/>
  <c r="H617" i="62"/>
  <c r="H618" i="62"/>
  <c r="H619" i="62"/>
  <c r="H620" i="62"/>
  <c r="H621" i="62"/>
  <c r="H622" i="62"/>
  <c r="H623" i="62"/>
  <c r="H624" i="62"/>
  <c r="H625" i="62"/>
  <c r="H626" i="62"/>
  <c r="H627" i="62"/>
  <c r="H628" i="62"/>
  <c r="H629" i="62"/>
  <c r="H630" i="62"/>
  <c r="H631" i="62"/>
  <c r="H632" i="62"/>
  <c r="H633" i="62"/>
  <c r="H634" i="62"/>
  <c r="H635" i="62"/>
  <c r="H636" i="62"/>
  <c r="H637" i="62"/>
  <c r="H638" i="62"/>
  <c r="H639" i="62"/>
  <c r="H640" i="62"/>
  <c r="H641" i="62"/>
  <c r="H642" i="62"/>
  <c r="H643" i="62"/>
  <c r="H644" i="62"/>
  <c r="H645" i="62"/>
  <c r="H646" i="62"/>
  <c r="H647" i="62"/>
  <c r="H648" i="62"/>
  <c r="H649" i="62"/>
  <c r="H650" i="62"/>
  <c r="H651" i="62"/>
  <c r="H652" i="62"/>
  <c r="H653" i="62"/>
  <c r="H654" i="62"/>
  <c r="H655" i="62"/>
  <c r="H656" i="62"/>
  <c r="H657" i="62"/>
  <c r="H658" i="62"/>
  <c r="H659" i="62"/>
  <c r="H660" i="62"/>
  <c r="H661" i="62"/>
  <c r="H662" i="62"/>
  <c r="H663" i="62"/>
  <c r="H664" i="62"/>
  <c r="H665" i="62"/>
  <c r="H666" i="62"/>
  <c r="H667" i="62"/>
  <c r="H668" i="62"/>
  <c r="H669" i="62"/>
  <c r="H670" i="62"/>
  <c r="H671" i="62"/>
  <c r="H672" i="62"/>
  <c r="H673" i="62"/>
  <c r="H674" i="62"/>
  <c r="H675" i="62"/>
  <c r="H676" i="62"/>
  <c r="H677" i="62"/>
  <c r="H678" i="62"/>
  <c r="H679" i="62"/>
  <c r="H680" i="62"/>
  <c r="H681" i="62"/>
  <c r="H682" i="62"/>
  <c r="H683" i="62"/>
  <c r="H684" i="62"/>
  <c r="H685" i="62"/>
  <c r="H686" i="62"/>
  <c r="H687" i="62"/>
  <c r="H688" i="62"/>
  <c r="H689" i="62"/>
  <c r="H690" i="62"/>
  <c r="H691" i="62"/>
  <c r="H692" i="62"/>
  <c r="H693" i="62"/>
  <c r="H694" i="62"/>
  <c r="H695" i="62"/>
  <c r="H696" i="62"/>
  <c r="H697" i="62"/>
  <c r="H698" i="62"/>
  <c r="H699" i="62"/>
  <c r="H700" i="62"/>
  <c r="H701" i="62"/>
  <c r="H702" i="62"/>
  <c r="H703" i="62"/>
  <c r="H704" i="62"/>
  <c r="H705" i="62"/>
  <c r="H706" i="62"/>
  <c r="H707" i="62"/>
  <c r="H708" i="62"/>
  <c r="H709" i="62"/>
  <c r="H710" i="62"/>
  <c r="H711" i="62"/>
  <c r="H712" i="62"/>
  <c r="H713" i="62"/>
  <c r="H714" i="62"/>
  <c r="H715" i="62"/>
  <c r="H716" i="62"/>
  <c r="H717" i="62"/>
  <c r="H718" i="62"/>
  <c r="H719" i="62"/>
  <c r="H720" i="62"/>
  <c r="H721" i="62"/>
  <c r="H722" i="62"/>
  <c r="H723" i="62"/>
  <c r="H724" i="62"/>
  <c r="H725" i="62"/>
  <c r="H726" i="62"/>
  <c r="H727" i="62"/>
  <c r="H728" i="62"/>
  <c r="H729" i="62"/>
  <c r="H730" i="62"/>
  <c r="H731" i="62"/>
  <c r="H732" i="62"/>
  <c r="H733" i="62"/>
  <c r="H734" i="62"/>
  <c r="H735" i="62"/>
  <c r="H736" i="62"/>
  <c r="H737" i="62"/>
  <c r="H738" i="62"/>
  <c r="H739" i="62"/>
  <c r="H740" i="62"/>
  <c r="H741" i="62"/>
  <c r="H742" i="62"/>
  <c r="H743" i="62"/>
  <c r="H744" i="62"/>
  <c r="H745" i="62"/>
  <c r="H746" i="62"/>
  <c r="H747" i="62"/>
  <c r="H748" i="62"/>
  <c r="H749" i="62"/>
  <c r="H750" i="62"/>
  <c r="H751" i="62"/>
  <c r="H752" i="62"/>
  <c r="H753" i="62"/>
  <c r="H754" i="62"/>
  <c r="H755" i="62"/>
  <c r="H756" i="62"/>
  <c r="H757" i="62"/>
  <c r="H758" i="62"/>
  <c r="H759" i="62"/>
  <c r="H760" i="62"/>
  <c r="H761" i="62"/>
  <c r="H762" i="62"/>
  <c r="H763" i="62"/>
  <c r="H764" i="62"/>
  <c r="H765" i="62"/>
  <c r="H766" i="62"/>
  <c r="H767" i="62"/>
  <c r="H768" i="62"/>
  <c r="H769" i="62"/>
  <c r="H770" i="62"/>
  <c r="H771" i="62"/>
  <c r="H772" i="62"/>
  <c r="H773" i="62"/>
  <c r="H774" i="62"/>
  <c r="H775" i="62"/>
  <c r="H776" i="62"/>
  <c r="H777" i="62"/>
  <c r="H778" i="62"/>
  <c r="H779" i="62"/>
  <c r="H780" i="62"/>
  <c r="H781" i="62"/>
  <c r="H782" i="62"/>
  <c r="H783" i="62"/>
  <c r="H784" i="62"/>
  <c r="H785" i="62"/>
  <c r="H786" i="62"/>
  <c r="H787" i="62"/>
  <c r="H788" i="62"/>
  <c r="H789" i="62"/>
  <c r="H790" i="62"/>
  <c r="H791" i="62"/>
  <c r="H792" i="62"/>
  <c r="H793" i="62"/>
  <c r="H794" i="62"/>
  <c r="H795" i="62"/>
  <c r="H796" i="62"/>
  <c r="H797" i="62"/>
  <c r="H798" i="62"/>
  <c r="H799" i="62"/>
  <c r="H800" i="62"/>
  <c r="H801" i="62"/>
  <c r="H802" i="62"/>
  <c r="H803" i="62"/>
  <c r="H804" i="62"/>
  <c r="H805" i="62"/>
  <c r="H806" i="62"/>
  <c r="H807" i="62"/>
  <c r="H808" i="62"/>
  <c r="H809" i="62"/>
  <c r="H810" i="62"/>
  <c r="H811" i="62"/>
  <c r="H812" i="62"/>
  <c r="H813" i="62"/>
  <c r="H814" i="62"/>
  <c r="H815" i="62"/>
  <c r="H816" i="62"/>
  <c r="H817" i="62"/>
  <c r="H818" i="62"/>
  <c r="H819" i="62"/>
  <c r="H820" i="62"/>
  <c r="H821" i="62"/>
  <c r="H822" i="62"/>
  <c r="H823" i="62"/>
  <c r="H824" i="62"/>
  <c r="H825" i="62"/>
  <c r="H826" i="62"/>
  <c r="H827" i="62"/>
  <c r="H828" i="62"/>
  <c r="H829" i="62"/>
  <c r="H830" i="62"/>
  <c r="H831" i="62"/>
  <c r="H832" i="62"/>
  <c r="H833" i="62"/>
  <c r="H834" i="62"/>
  <c r="H835" i="62"/>
  <c r="H836" i="62"/>
  <c r="H837" i="62"/>
  <c r="H838" i="62"/>
  <c r="H839" i="62"/>
  <c r="H840" i="62"/>
  <c r="H841" i="62"/>
  <c r="H842" i="62"/>
  <c r="H843" i="62"/>
  <c r="H844" i="62"/>
  <c r="H845" i="62"/>
  <c r="H846" i="62"/>
  <c r="H847" i="62"/>
  <c r="H848" i="62"/>
  <c r="H849" i="62"/>
  <c r="H850" i="62"/>
  <c r="H851" i="62"/>
  <c r="H852" i="62"/>
  <c r="H853" i="62"/>
  <c r="H854" i="62"/>
  <c r="H855" i="62"/>
  <c r="H856" i="62"/>
  <c r="H857" i="62"/>
  <c r="H858" i="62"/>
  <c r="H859" i="62"/>
  <c r="H860" i="62"/>
  <c r="H861" i="62"/>
  <c r="H862" i="62"/>
  <c r="H863" i="62"/>
  <c r="H864" i="62"/>
  <c r="H865" i="62"/>
  <c r="H866" i="62"/>
  <c r="H867" i="62"/>
  <c r="H868" i="62"/>
  <c r="H869" i="62"/>
  <c r="H870" i="62"/>
  <c r="H871" i="62"/>
  <c r="H872" i="62"/>
  <c r="H873" i="62"/>
  <c r="H874" i="62"/>
  <c r="H875" i="62"/>
  <c r="H876" i="62"/>
  <c r="H877" i="62"/>
  <c r="H878" i="62"/>
  <c r="H879" i="62"/>
  <c r="H880" i="62"/>
  <c r="H881" i="62"/>
  <c r="H882" i="62"/>
  <c r="H883" i="62"/>
  <c r="H884" i="62"/>
  <c r="H885" i="62"/>
  <c r="H886" i="62"/>
  <c r="H887" i="62"/>
  <c r="H888" i="62"/>
  <c r="H889" i="62"/>
  <c r="H890" i="62"/>
  <c r="H891" i="62"/>
  <c r="H892" i="62"/>
  <c r="H893" i="62"/>
  <c r="H894" i="62"/>
  <c r="H895" i="62"/>
  <c r="H896" i="62"/>
  <c r="H897" i="62"/>
  <c r="H898" i="62"/>
  <c r="H899" i="62"/>
  <c r="H900" i="62"/>
  <c r="H901" i="62"/>
  <c r="H902" i="62"/>
  <c r="H903" i="62"/>
  <c r="H904" i="62"/>
  <c r="H905" i="62"/>
  <c r="H906" i="62"/>
  <c r="H907" i="62"/>
  <c r="H908" i="62"/>
  <c r="H909" i="62"/>
  <c r="H910" i="62"/>
  <c r="H911" i="62"/>
  <c r="H912" i="62"/>
  <c r="H913" i="62"/>
  <c r="H914" i="62"/>
  <c r="H915" i="62"/>
  <c r="H916" i="62"/>
  <c r="H917" i="62"/>
  <c r="H918" i="62"/>
  <c r="H919" i="62"/>
  <c r="H920" i="62"/>
  <c r="H921" i="62"/>
  <c r="H922" i="62"/>
  <c r="H923" i="62"/>
  <c r="H924" i="62"/>
  <c r="H925" i="62"/>
  <c r="H926" i="62"/>
  <c r="H927" i="62"/>
  <c r="H928" i="62"/>
  <c r="H929" i="62"/>
  <c r="H930" i="62"/>
  <c r="H931" i="62"/>
  <c r="H932" i="62"/>
  <c r="H933" i="62"/>
  <c r="H934" i="62"/>
  <c r="H935" i="62"/>
  <c r="H936" i="62"/>
  <c r="H937" i="62"/>
  <c r="H938" i="62"/>
  <c r="H939" i="62"/>
  <c r="H940" i="62"/>
  <c r="H941" i="62"/>
  <c r="H942" i="62"/>
  <c r="H943" i="62"/>
  <c r="H944" i="62"/>
  <c r="H945" i="62"/>
  <c r="H946" i="62"/>
  <c r="H947" i="62"/>
  <c r="H948" i="62"/>
  <c r="H949" i="62"/>
  <c r="H950" i="62"/>
  <c r="H951" i="62"/>
  <c r="H952" i="62"/>
  <c r="H953" i="62"/>
  <c r="H954" i="62"/>
  <c r="H955" i="62"/>
  <c r="H956" i="62"/>
  <c r="H957" i="62"/>
  <c r="H958" i="62"/>
  <c r="H959" i="62"/>
  <c r="H960" i="62"/>
  <c r="H961" i="62"/>
  <c r="H962" i="62"/>
  <c r="H963" i="62"/>
  <c r="H964" i="62"/>
  <c r="H965" i="62"/>
  <c r="H966" i="62"/>
  <c r="H967" i="62"/>
  <c r="H968" i="62"/>
  <c r="H969" i="62"/>
  <c r="H970" i="62"/>
  <c r="H971" i="62"/>
  <c r="H972" i="62"/>
  <c r="H973" i="62"/>
  <c r="H974" i="62"/>
  <c r="H975" i="62"/>
  <c r="H976" i="62"/>
  <c r="H977" i="62"/>
  <c r="H978" i="62"/>
  <c r="H979" i="62"/>
  <c r="H980" i="62"/>
  <c r="H981" i="62"/>
  <c r="H982" i="62"/>
  <c r="H983" i="62"/>
  <c r="H984" i="62"/>
  <c r="H985" i="62"/>
  <c r="H986" i="62"/>
  <c r="H987" i="62"/>
  <c r="H988" i="62"/>
  <c r="H989" i="62"/>
  <c r="H990" i="62"/>
  <c r="H991" i="62"/>
  <c r="H992" i="62"/>
  <c r="H993" i="62"/>
  <c r="H994" i="62"/>
  <c r="H995" i="62"/>
  <c r="H996" i="62"/>
  <c r="H997" i="62"/>
  <c r="H998" i="62"/>
  <c r="H999" i="62"/>
  <c r="H1000" i="62"/>
  <c r="H1001" i="62"/>
  <c r="H1002" i="62"/>
  <c r="H1003" i="62"/>
  <c r="H1004" i="62"/>
  <c r="H1005" i="62"/>
  <c r="H1006" i="62"/>
  <c r="H1007" i="62"/>
  <c r="H1008" i="62"/>
  <c r="H1009" i="62"/>
  <c r="H1010" i="62"/>
  <c r="H1011" i="62"/>
  <c r="H1012" i="62"/>
  <c r="H1013" i="62"/>
  <c r="H1014" i="62"/>
  <c r="H1015" i="62"/>
  <c r="H1016" i="62"/>
  <c r="H1017" i="62"/>
  <c r="H1018" i="62"/>
  <c r="H1019" i="62"/>
  <c r="H1020" i="62"/>
  <c r="H1021" i="62"/>
  <c r="H1022" i="62"/>
  <c r="H1023" i="62"/>
  <c r="H1024" i="62"/>
  <c r="H1025" i="62"/>
  <c r="H1026" i="62"/>
  <c r="H1027" i="62"/>
  <c r="H1028" i="62"/>
  <c r="H1029" i="62"/>
  <c r="H1030" i="62"/>
  <c r="H1031" i="62"/>
  <c r="H1032" i="62"/>
  <c r="H1033" i="62"/>
  <c r="H1034" i="62"/>
  <c r="H1035" i="62"/>
  <c r="H1036" i="62"/>
  <c r="H1037" i="62"/>
  <c r="H1038" i="62"/>
  <c r="H1039" i="62"/>
  <c r="H1040" i="62"/>
  <c r="H1041" i="62"/>
  <c r="H1042" i="62"/>
  <c r="H1043" i="62"/>
  <c r="H1044" i="62"/>
  <c r="H1045" i="62"/>
  <c r="H1046" i="62"/>
  <c r="H1047" i="62"/>
  <c r="H1048" i="62"/>
  <c r="H1049" i="62"/>
  <c r="H1050" i="62"/>
  <c r="H1051" i="62"/>
  <c r="H1052" i="62"/>
  <c r="H1053" i="62"/>
  <c r="H1054" i="62"/>
  <c r="H1055" i="62"/>
  <c r="H1056" i="62"/>
  <c r="H1057" i="62"/>
  <c r="H1058" i="62"/>
  <c r="H1059" i="62"/>
  <c r="H1060" i="62"/>
  <c r="H1061" i="62"/>
  <c r="H1062" i="62"/>
  <c r="H1063" i="62"/>
  <c r="H1064" i="62"/>
  <c r="H1065" i="62"/>
  <c r="H1066" i="62"/>
  <c r="H1067" i="62"/>
  <c r="H1068" i="62"/>
  <c r="H1069" i="62"/>
  <c r="H1070" i="62"/>
  <c r="H1071" i="62"/>
  <c r="H1072" i="62"/>
  <c r="H1073" i="62"/>
  <c r="H1074" i="62"/>
  <c r="H1075" i="62"/>
  <c r="H1076" i="62"/>
  <c r="H1077" i="62"/>
  <c r="H1078" i="62"/>
  <c r="H1079" i="62"/>
  <c r="H1080" i="62"/>
  <c r="H1081" i="62"/>
  <c r="H1082" i="62"/>
  <c r="H1083" i="62"/>
  <c r="H1084" i="62"/>
  <c r="H1085" i="62"/>
  <c r="H1086" i="62"/>
  <c r="H1087" i="62"/>
  <c r="H1088" i="62"/>
  <c r="H1089" i="62"/>
  <c r="H1090" i="62"/>
  <c r="H1091" i="62"/>
  <c r="H1092" i="62"/>
  <c r="H1093" i="62"/>
  <c r="H1094" i="62"/>
  <c r="H1095" i="62"/>
  <c r="H1096" i="62"/>
  <c r="H1097" i="62"/>
  <c r="H1098" i="62"/>
  <c r="H1099" i="62"/>
  <c r="H1100" i="62"/>
  <c r="H1101" i="62"/>
  <c r="H1102" i="62"/>
  <c r="H1103" i="62"/>
  <c r="H1104" i="62"/>
  <c r="H1105" i="62"/>
  <c r="H1106" i="62"/>
  <c r="H1107" i="62"/>
  <c r="H1108" i="62"/>
  <c r="H1109" i="62"/>
  <c r="H1110" i="62"/>
  <c r="H1111" i="62"/>
  <c r="H1112" i="62"/>
  <c r="H1113" i="62"/>
  <c r="H1114" i="62"/>
  <c r="H1115" i="62"/>
  <c r="H1116" i="62"/>
  <c r="H1117" i="62"/>
  <c r="H1118" i="62"/>
  <c r="H1119" i="62"/>
  <c r="H1120" i="62"/>
  <c r="H1121" i="62"/>
  <c r="H1122" i="62"/>
  <c r="H1123" i="62"/>
  <c r="H1124" i="62"/>
  <c r="H1125" i="62"/>
  <c r="H1126" i="62"/>
  <c r="H1127" i="62"/>
  <c r="H1128" i="62"/>
  <c r="H1129" i="62"/>
  <c r="H1130" i="62"/>
  <c r="H1131" i="62"/>
  <c r="H1132" i="62"/>
  <c r="H1133" i="62"/>
  <c r="H1134" i="62"/>
  <c r="H1135" i="62"/>
  <c r="H1136" i="62"/>
  <c r="H1137" i="62"/>
  <c r="H1138" i="62"/>
  <c r="H1139" i="62"/>
  <c r="H1140" i="62"/>
  <c r="H1141" i="62"/>
  <c r="H1142" i="62"/>
  <c r="H1143" i="62"/>
  <c r="H1144" i="62"/>
  <c r="H1145" i="62"/>
  <c r="H1146" i="62"/>
  <c r="H1147" i="62"/>
  <c r="H1148" i="62"/>
  <c r="H1149" i="62"/>
  <c r="H1150" i="62"/>
  <c r="H1151" i="62"/>
  <c r="H1152" i="62"/>
  <c r="H1153" i="62"/>
  <c r="H1154" i="62"/>
  <c r="H1155" i="62"/>
  <c r="H1156" i="62"/>
  <c r="H1157" i="62"/>
  <c r="H1158" i="62"/>
  <c r="H1159" i="62"/>
  <c r="H1160" i="62"/>
  <c r="H1161" i="62"/>
  <c r="H1162" i="62"/>
  <c r="H1163" i="62"/>
  <c r="H1164" i="62"/>
  <c r="H1165" i="62"/>
  <c r="H1166" i="62"/>
  <c r="H1167" i="62"/>
  <c r="H1168" i="62"/>
  <c r="H1169" i="62"/>
  <c r="H1170" i="62"/>
  <c r="H1171" i="62"/>
  <c r="H1172" i="62"/>
  <c r="H1173" i="62"/>
  <c r="H1174" i="62"/>
  <c r="H1175" i="62"/>
  <c r="H1176" i="62"/>
  <c r="H1177" i="62"/>
  <c r="H1178" i="62"/>
  <c r="H1179" i="62"/>
  <c r="H1180" i="62"/>
  <c r="H1181" i="62"/>
  <c r="H1182" i="62"/>
  <c r="H1183" i="62"/>
  <c r="H1184" i="62"/>
  <c r="H1185" i="62"/>
  <c r="H1186" i="62"/>
  <c r="H1187" i="62"/>
  <c r="H1188" i="62"/>
  <c r="H1189" i="62"/>
  <c r="H1190" i="62"/>
  <c r="H1191" i="62"/>
  <c r="H1192" i="62"/>
  <c r="H1193" i="62"/>
  <c r="H1194" i="62"/>
  <c r="H1195" i="62"/>
  <c r="H1196" i="62"/>
  <c r="H1197" i="62"/>
  <c r="H1198" i="62"/>
  <c r="H1199" i="62"/>
  <c r="H1200" i="62"/>
  <c r="H1201" i="62"/>
  <c r="H1202" i="62"/>
  <c r="H1203" i="62"/>
  <c r="H1204" i="62"/>
  <c r="H1205" i="62"/>
  <c r="H1206" i="62"/>
  <c r="H1207" i="62"/>
  <c r="H1208" i="62"/>
  <c r="H1209" i="62"/>
  <c r="H1210" i="62"/>
  <c r="H1211" i="62"/>
  <c r="H1212" i="62"/>
  <c r="H1213" i="62"/>
  <c r="H1214" i="62"/>
  <c r="H1215" i="62"/>
  <c r="H1216" i="62"/>
  <c r="H1217" i="62"/>
  <c r="H1218" i="62"/>
  <c r="H1219" i="62"/>
  <c r="H1220" i="62"/>
  <c r="H1221" i="62"/>
  <c r="H1222" i="62"/>
  <c r="H1223" i="62"/>
  <c r="H1224" i="62"/>
  <c r="H1225" i="62"/>
  <c r="H1226" i="62"/>
  <c r="H1227" i="62"/>
  <c r="H1228" i="62"/>
  <c r="H1229" i="62"/>
  <c r="H1230" i="62"/>
  <c r="H1231" i="62"/>
  <c r="H1232" i="62"/>
  <c r="H1233" i="62"/>
  <c r="H1234" i="62"/>
  <c r="H1235" i="62"/>
  <c r="H1236" i="62"/>
  <c r="H1237" i="62"/>
  <c r="H1238" i="62"/>
  <c r="H1239" i="62"/>
  <c r="H1240" i="62"/>
  <c r="H1241" i="62"/>
  <c r="H1242" i="62"/>
  <c r="H1243" i="62"/>
  <c r="H1244" i="62"/>
  <c r="H1245" i="62"/>
  <c r="H1246" i="62"/>
  <c r="H1247" i="62"/>
  <c r="H1248" i="62"/>
  <c r="H1249" i="62"/>
  <c r="H1250" i="62"/>
  <c r="H1251" i="62"/>
  <c r="H1252" i="62"/>
  <c r="H1253" i="62"/>
  <c r="H1254" i="62"/>
  <c r="H1255" i="62"/>
  <c r="H1256" i="62"/>
  <c r="H1257" i="62"/>
  <c r="H1258" i="62"/>
  <c r="H1259" i="62"/>
  <c r="H1260" i="62"/>
  <c r="H1261" i="62"/>
  <c r="H1262" i="62"/>
  <c r="H1263" i="62"/>
  <c r="H1264" i="62"/>
  <c r="H1265" i="62"/>
  <c r="H1266" i="62"/>
  <c r="H1267" i="62"/>
  <c r="H1268" i="62"/>
  <c r="H1269" i="62"/>
  <c r="H1270" i="62"/>
  <c r="H1271" i="62"/>
  <c r="H1272" i="62"/>
  <c r="H1273" i="62"/>
  <c r="H1274" i="62"/>
  <c r="H1275" i="62"/>
  <c r="H1276" i="62"/>
  <c r="H1277" i="62"/>
  <c r="H1278" i="62"/>
  <c r="H1279" i="62"/>
  <c r="H1280" i="62"/>
  <c r="H1281" i="62"/>
  <c r="H1282" i="62"/>
  <c r="H1283" i="62"/>
  <c r="H1284" i="62"/>
  <c r="H1285" i="62"/>
  <c r="H1286" i="62"/>
  <c r="H1287" i="62"/>
  <c r="H1288" i="62"/>
  <c r="H1289" i="62"/>
  <c r="H1290" i="62"/>
  <c r="H1291" i="62"/>
  <c r="H1292" i="62"/>
  <c r="H1293" i="62"/>
  <c r="H1294" i="62"/>
  <c r="H1295" i="62"/>
  <c r="H1296" i="62"/>
  <c r="H1297" i="62"/>
  <c r="H1298" i="62"/>
  <c r="H1299" i="62"/>
  <c r="H1300" i="62"/>
  <c r="H1301" i="62"/>
  <c r="H1302" i="62"/>
  <c r="H1303" i="62"/>
  <c r="H1304" i="62"/>
  <c r="H1305" i="62"/>
  <c r="H1306" i="62"/>
  <c r="H1307" i="62"/>
  <c r="H1308" i="62"/>
  <c r="H1309" i="62"/>
  <c r="H1310" i="62"/>
  <c r="H1311" i="62"/>
  <c r="H1312" i="62"/>
  <c r="H1313" i="62"/>
  <c r="H1314" i="62"/>
  <c r="H1315" i="62"/>
  <c r="H1316" i="62"/>
  <c r="H1317" i="62"/>
  <c r="H1318" i="62"/>
  <c r="H1319" i="62"/>
  <c r="H1320" i="62"/>
  <c r="H1321" i="62"/>
  <c r="H1322" i="62"/>
  <c r="H1323" i="62"/>
  <c r="H1324" i="62"/>
  <c r="H1325" i="62"/>
  <c r="H1326" i="62"/>
  <c r="H1327" i="62"/>
  <c r="H1335" i="62"/>
  <c r="H1336" i="62"/>
  <c r="H1337" i="62"/>
  <c r="H1338" i="62"/>
  <c r="H1339" i="62"/>
  <c r="H1340" i="62"/>
  <c r="H1341" i="62"/>
  <c r="H1342" i="62"/>
  <c r="H1343" i="62"/>
  <c r="H1344" i="62"/>
  <c r="H1345" i="62"/>
  <c r="H1346" i="62"/>
  <c r="H1347" i="62"/>
  <c r="H1348" i="62"/>
  <c r="H1349" i="62"/>
  <c r="H1350" i="62"/>
  <c r="H1351" i="62"/>
  <c r="H1352" i="62"/>
  <c r="H1353" i="62"/>
  <c r="H1354" i="62"/>
  <c r="H1355" i="62"/>
  <c r="H1356" i="62"/>
  <c r="H1357" i="62"/>
  <c r="H1358" i="62"/>
  <c r="H1359" i="62"/>
  <c r="H1360" i="62"/>
  <c r="H1361" i="62"/>
  <c r="H1362" i="62"/>
  <c r="H1363" i="62"/>
  <c r="H1364" i="62"/>
  <c r="H1365" i="62"/>
  <c r="H1366" i="62"/>
  <c r="H1367" i="62"/>
  <c r="H1368" i="62"/>
  <c r="H1369" i="62"/>
  <c r="H1370" i="62"/>
  <c r="H1371" i="62"/>
  <c r="H1372" i="62"/>
  <c r="H1373" i="62"/>
  <c r="H1374" i="62"/>
  <c r="H1375" i="62"/>
  <c r="H1376" i="62"/>
  <c r="H1377" i="62"/>
  <c r="H1378" i="62"/>
  <c r="H1379" i="62"/>
  <c r="H1380" i="62"/>
  <c r="H1381" i="62"/>
  <c r="H1382" i="62"/>
  <c r="H1383" i="62"/>
  <c r="H1384" i="62"/>
  <c r="H1385" i="62"/>
  <c r="H1386" i="62"/>
  <c r="H1387" i="62"/>
  <c r="H1388" i="62"/>
  <c r="H1389" i="62"/>
  <c r="H1390" i="62"/>
  <c r="H1391" i="62"/>
  <c r="H1392" i="62"/>
  <c r="H1393" i="62"/>
  <c r="H1394" i="62"/>
  <c r="H1395" i="62"/>
  <c r="H1396" i="62"/>
  <c r="H1397" i="62"/>
  <c r="H1398" i="62"/>
  <c r="H1399" i="62"/>
  <c r="H1400" i="62"/>
  <c r="H1401" i="62"/>
  <c r="H1402" i="62"/>
  <c r="H1403" i="62"/>
  <c r="H1404" i="62"/>
  <c r="H1405" i="62"/>
  <c r="H1406" i="62"/>
  <c r="H1407" i="62"/>
  <c r="H1408" i="62"/>
  <c r="H1409" i="62"/>
  <c r="H1410" i="62"/>
  <c r="H1411" i="62"/>
  <c r="H1412" i="62"/>
  <c r="H1413" i="62"/>
  <c r="H1414" i="62"/>
  <c r="H1415" i="62"/>
  <c r="H1416" i="62"/>
  <c r="H1417" i="62"/>
  <c r="H1418" i="62"/>
  <c r="H1419" i="62"/>
  <c r="H1420" i="62"/>
  <c r="H1421" i="62"/>
  <c r="H1422" i="62"/>
  <c r="H1423" i="62"/>
  <c r="H1424" i="62"/>
  <c r="H1425" i="62"/>
  <c r="H1426" i="62"/>
  <c r="H1427" i="62"/>
  <c r="H1428" i="62"/>
  <c r="H1429" i="62"/>
  <c r="H1430" i="62"/>
  <c r="H1431" i="62"/>
  <c r="H1432" i="62"/>
  <c r="H1433" i="62"/>
  <c r="H1434" i="62"/>
  <c r="H1435" i="62"/>
  <c r="H1436" i="62"/>
  <c r="H1437" i="62"/>
  <c r="H1438" i="62"/>
  <c r="H1439" i="62"/>
  <c r="H1440" i="62"/>
  <c r="H1441" i="62"/>
  <c r="H1442" i="62"/>
  <c r="H1443" i="62"/>
  <c r="H1444" i="62"/>
  <c r="H1445" i="62"/>
  <c r="H1446" i="62"/>
  <c r="H1447" i="62"/>
  <c r="H1448" i="62"/>
  <c r="H1449" i="62"/>
  <c r="H1450" i="62"/>
  <c r="H1451" i="62"/>
  <c r="H1452" i="62"/>
  <c r="H1453" i="62"/>
  <c r="H1454" i="62"/>
  <c r="H1455" i="62"/>
  <c r="H1456" i="62"/>
  <c r="H1457" i="62"/>
  <c r="H1458" i="62"/>
  <c r="H1459" i="62"/>
  <c r="H1460" i="62"/>
  <c r="H1461" i="62"/>
  <c r="H1462" i="62"/>
  <c r="H1463" i="62"/>
  <c r="H1464" i="62"/>
  <c r="H1465" i="62"/>
  <c r="H1466" i="62"/>
  <c r="H1467" i="62"/>
  <c r="H1468" i="62"/>
  <c r="H1469" i="62"/>
  <c r="H1470" i="62"/>
  <c r="H1471" i="62"/>
  <c r="H1472" i="62"/>
  <c r="H1473" i="62"/>
  <c r="H1474" i="62"/>
  <c r="H1475" i="62"/>
  <c r="H1476" i="62"/>
  <c r="H1477" i="62"/>
  <c r="H1478" i="62"/>
  <c r="H1479" i="62"/>
  <c r="H1480" i="62"/>
  <c r="H1481" i="62"/>
  <c r="H1482" i="62"/>
  <c r="H1483" i="62"/>
  <c r="H1484" i="62"/>
  <c r="H1485" i="62"/>
  <c r="H1486" i="62"/>
  <c r="H1487" i="62"/>
  <c r="H1488" i="62"/>
  <c r="H1489" i="62"/>
  <c r="H1490" i="62"/>
  <c r="H1491" i="62"/>
  <c r="H1492" i="62"/>
  <c r="H1493" i="62"/>
  <c r="H1494" i="62"/>
  <c r="H1495" i="62"/>
  <c r="H1496" i="62"/>
  <c r="H1497" i="62"/>
  <c r="H1498" i="62"/>
  <c r="H1499" i="62"/>
  <c r="H1500" i="62"/>
  <c r="H1501" i="62"/>
  <c r="H1502" i="62"/>
  <c r="H1503" i="62"/>
  <c r="H1504" i="62"/>
  <c r="H1505" i="62"/>
  <c r="H1506" i="62"/>
  <c r="H1507" i="62"/>
  <c r="H1508" i="62"/>
  <c r="H1509" i="62"/>
  <c r="H1510" i="62"/>
  <c r="H1511" i="62"/>
  <c r="H1512" i="62"/>
  <c r="H1513" i="62"/>
  <c r="H1514" i="62"/>
  <c r="H1515" i="62"/>
  <c r="H1516" i="62"/>
  <c r="H1517" i="62"/>
  <c r="H1518" i="62"/>
  <c r="H1519" i="62"/>
  <c r="H1520" i="62"/>
  <c r="H1521" i="62"/>
  <c r="H1522" i="62"/>
  <c r="H1523" i="62"/>
  <c r="H1524" i="62"/>
  <c r="H1525" i="62"/>
  <c r="H1526" i="62"/>
  <c r="H1527" i="62"/>
  <c r="H1528" i="62"/>
  <c r="H1529" i="62"/>
  <c r="H1530" i="62"/>
  <c r="H1531" i="62"/>
  <c r="H1532" i="62"/>
  <c r="H1533" i="62"/>
  <c r="H1534" i="62"/>
  <c r="H1535" i="62"/>
  <c r="H1536" i="62"/>
  <c r="H1537" i="62"/>
  <c r="H1538" i="62"/>
  <c r="H1539" i="62"/>
  <c r="H1540" i="62"/>
  <c r="H1541" i="62"/>
  <c r="H1542" i="62"/>
  <c r="H1543" i="62"/>
  <c r="H1544" i="62"/>
  <c r="H1545" i="62"/>
  <c r="H1546" i="62"/>
  <c r="H1547" i="62"/>
  <c r="H1548" i="62"/>
  <c r="H1549" i="62"/>
  <c r="H1550" i="62"/>
  <c r="H1551" i="62"/>
  <c r="H1552" i="62"/>
  <c r="H1553" i="62"/>
  <c r="H1554" i="62"/>
  <c r="H1555" i="62"/>
  <c r="H1556" i="62"/>
  <c r="H1557" i="62"/>
  <c r="H1558" i="62"/>
  <c r="H1559" i="62"/>
  <c r="H1560" i="62"/>
  <c r="H1561" i="62"/>
  <c r="H1562" i="62"/>
  <c r="H1563" i="62"/>
  <c r="H1564" i="62"/>
  <c r="H1565" i="62"/>
  <c r="H1566" i="62"/>
  <c r="H1567" i="62"/>
  <c r="H1568" i="62"/>
  <c r="H1569" i="62"/>
  <c r="H1570" i="62"/>
  <c r="H1571" i="62"/>
  <c r="H1572" i="62"/>
  <c r="H1573" i="62"/>
  <c r="H1574" i="62"/>
  <c r="H1575" i="62"/>
  <c r="H1576" i="62"/>
  <c r="H1577" i="62"/>
  <c r="H1578" i="62"/>
  <c r="H1579" i="62"/>
  <c r="H1580" i="62"/>
  <c r="H1581" i="62"/>
  <c r="H1582" i="62"/>
  <c r="H1583" i="62"/>
  <c r="H1584" i="62"/>
  <c r="H1585" i="62"/>
  <c r="H1586" i="62"/>
  <c r="H1587" i="62"/>
  <c r="H1588" i="62"/>
  <c r="H1589" i="62"/>
  <c r="H1590" i="62"/>
  <c r="H1591" i="62"/>
  <c r="H1592" i="62"/>
  <c r="H1593" i="62"/>
  <c r="H1594" i="62"/>
  <c r="H1595" i="62"/>
  <c r="H1596" i="62"/>
  <c r="H1597" i="62"/>
  <c r="H1598" i="62"/>
  <c r="H1599" i="62"/>
  <c r="H1600" i="62"/>
  <c r="H1601" i="62"/>
  <c r="H1602" i="62"/>
  <c r="H1603" i="62"/>
  <c r="H1604" i="62"/>
  <c r="H1605" i="62"/>
  <c r="H1606" i="62"/>
  <c r="H1607" i="62"/>
  <c r="H1608" i="62"/>
  <c r="H1609" i="62"/>
  <c r="H1610" i="62"/>
  <c r="H1611" i="62"/>
  <c r="H1612" i="62"/>
  <c r="H1613" i="62"/>
  <c r="H1614" i="62"/>
  <c r="H1615" i="62"/>
  <c r="H1616" i="62"/>
  <c r="H1617" i="62"/>
  <c r="H1618" i="62"/>
  <c r="H1619" i="62"/>
  <c r="H1620" i="62"/>
  <c r="H1621" i="62"/>
  <c r="H1622" i="62"/>
  <c r="H1623" i="62"/>
  <c r="H1624" i="62"/>
  <c r="H1625" i="62"/>
  <c r="H1626" i="62"/>
  <c r="H1627" i="62"/>
  <c r="H1628" i="62"/>
  <c r="H1629" i="62"/>
  <c r="H1630" i="62"/>
  <c r="H1631" i="62"/>
  <c r="H1632" i="62"/>
  <c r="H1633" i="62"/>
  <c r="H1634" i="62"/>
  <c r="H1635" i="62"/>
  <c r="H1636" i="62"/>
  <c r="H1637" i="62"/>
  <c r="H1638" i="62"/>
  <c r="H1639" i="62"/>
  <c r="H1640" i="62"/>
  <c r="H1641" i="62"/>
  <c r="H1642" i="62"/>
  <c r="H1643" i="62"/>
  <c r="H1644" i="62"/>
  <c r="H1645" i="62"/>
  <c r="H1646" i="62"/>
  <c r="H1647" i="62"/>
  <c r="H1648" i="62"/>
  <c r="H1649" i="62"/>
  <c r="H1650" i="62"/>
  <c r="H1651" i="62"/>
  <c r="H1652" i="62"/>
  <c r="H1653" i="62"/>
  <c r="H1654" i="62"/>
  <c r="H1655" i="62"/>
  <c r="H1656" i="62"/>
  <c r="H1657" i="62"/>
  <c r="H1658" i="62"/>
  <c r="H1659" i="62"/>
  <c r="H1660" i="62"/>
  <c r="H1661" i="62"/>
  <c r="H1662" i="62"/>
  <c r="H1663" i="62"/>
  <c r="H1664" i="62"/>
  <c r="H1665" i="62"/>
  <c r="H1666" i="62"/>
  <c r="H1667" i="62"/>
  <c r="H1668" i="62"/>
  <c r="H1669" i="62"/>
  <c r="H1670" i="62"/>
  <c r="H1671" i="62"/>
  <c r="H1672" i="62"/>
  <c r="H1673" i="62"/>
  <c r="H1674" i="62"/>
  <c r="H1675" i="62"/>
  <c r="H1676" i="62"/>
  <c r="H1677" i="62"/>
  <c r="H1678" i="62"/>
  <c r="H1679" i="62"/>
  <c r="H1680" i="62"/>
  <c r="H1681" i="62"/>
  <c r="H13" i="62"/>
  <c r="G64" i="59"/>
  <c r="G62" i="59"/>
  <c r="G67" i="59"/>
  <c r="G108" i="49"/>
  <c r="G107" i="49" l="1"/>
  <c r="G59" i="59"/>
  <c r="H86" i="64" l="1"/>
  <c r="H94" i="64" s="1"/>
  <c r="F86" i="64"/>
  <c r="H76" i="64"/>
  <c r="F76" i="64"/>
  <c r="H75" i="64"/>
  <c r="F75" i="64"/>
  <c r="H70" i="64"/>
  <c r="F70" i="64"/>
  <c r="H69" i="64"/>
  <c r="F69" i="64"/>
  <c r="H60" i="64"/>
  <c r="F60" i="64"/>
  <c r="H59" i="64"/>
  <c r="F59" i="64"/>
  <c r="H58" i="64"/>
  <c r="F58" i="64"/>
  <c r="H53" i="64"/>
  <c r="F53" i="64"/>
  <c r="H52" i="64"/>
  <c r="F52" i="64"/>
  <c r="H43" i="64"/>
  <c r="F43" i="64"/>
  <c r="H42" i="64"/>
  <c r="F42" i="64"/>
  <c r="H37" i="64"/>
  <c r="F37" i="64"/>
  <c r="H36" i="64"/>
  <c r="F36" i="64"/>
  <c r="D35" i="64"/>
  <c r="H35" i="64" s="1"/>
  <c r="H30" i="64"/>
  <c r="H31" i="64" s="1"/>
  <c r="F30" i="64"/>
  <c r="H16" i="64"/>
  <c r="F16" i="64"/>
  <c r="H15" i="64"/>
  <c r="F15" i="64"/>
  <c r="H14" i="64"/>
  <c r="F14" i="64"/>
  <c r="H8" i="64"/>
  <c r="F8" i="64"/>
  <c r="H7" i="64"/>
  <c r="F7" i="64"/>
  <c r="H6" i="64"/>
  <c r="F6" i="64"/>
  <c r="E1814" i="62"/>
  <c r="D1814" i="62"/>
  <c r="F1813" i="62"/>
  <c r="F13" i="62"/>
  <c r="F14" i="62" s="1"/>
  <c r="F15" i="62" s="1"/>
  <c r="F16" i="62" s="1"/>
  <c r="F17" i="62" s="1"/>
  <c r="F18" i="62" s="1"/>
  <c r="F19" i="62" s="1"/>
  <c r="F20" i="62" s="1"/>
  <c r="F21" i="62" s="1"/>
  <c r="F22" i="62" s="1"/>
  <c r="F23" i="62" s="1"/>
  <c r="F24" i="62" s="1"/>
  <c r="F25" i="62" s="1"/>
  <c r="F26" i="62" s="1"/>
  <c r="F27" i="62" s="1"/>
  <c r="F28" i="62" s="1"/>
  <c r="F29" i="62" s="1"/>
  <c r="F30" i="62" s="1"/>
  <c r="F31" i="62" s="1"/>
  <c r="F32" i="62" s="1"/>
  <c r="F33" i="62" s="1"/>
  <c r="F34" i="62" s="1"/>
  <c r="F35" i="62" s="1"/>
  <c r="F36" i="62" s="1"/>
  <c r="F37" i="62" s="1"/>
  <c r="F38" i="62" s="1"/>
  <c r="F39" i="62" s="1"/>
  <c r="F40" i="62" s="1"/>
  <c r="F41" i="62" s="1"/>
  <c r="F42" i="62" s="1"/>
  <c r="F43" i="62" s="1"/>
  <c r="F44" i="62" s="1"/>
  <c r="F45" i="62" s="1"/>
  <c r="F46" i="62" s="1"/>
  <c r="F47" i="62" s="1"/>
  <c r="F48" i="62" s="1"/>
  <c r="F49" i="62" s="1"/>
  <c r="F50" i="62" s="1"/>
  <c r="F51" i="62" s="1"/>
  <c r="F52" i="62" s="1"/>
  <c r="F53" i="62" s="1"/>
  <c r="F54" i="62" s="1"/>
  <c r="F55" i="62" s="1"/>
  <c r="F56" i="62" s="1"/>
  <c r="F57" i="62" s="1"/>
  <c r="F58" i="62" s="1"/>
  <c r="F59" i="62" s="1"/>
  <c r="F60" i="62" s="1"/>
  <c r="F61" i="62" s="1"/>
  <c r="F62" i="62" s="1"/>
  <c r="F63" i="62" s="1"/>
  <c r="F64" i="62" s="1"/>
  <c r="F65" i="62" s="1"/>
  <c r="F66" i="62" s="1"/>
  <c r="F67" i="62" s="1"/>
  <c r="F68" i="62" s="1"/>
  <c r="F69" i="62" s="1"/>
  <c r="F70" i="62" s="1"/>
  <c r="F71" i="62" s="1"/>
  <c r="F72" i="62" s="1"/>
  <c r="F73" i="62" s="1"/>
  <c r="F74" i="62" s="1"/>
  <c r="F75" i="62" s="1"/>
  <c r="F76" i="62" s="1"/>
  <c r="F77" i="62" s="1"/>
  <c r="F78" i="62" s="1"/>
  <c r="F79" i="62" s="1"/>
  <c r="F80" i="62" s="1"/>
  <c r="F81" i="62" s="1"/>
  <c r="F82" i="62" s="1"/>
  <c r="F83" i="62" s="1"/>
  <c r="F84" i="62" s="1"/>
  <c r="F85" i="62" s="1"/>
  <c r="F86" i="62" s="1"/>
  <c r="F87" i="62" s="1"/>
  <c r="F88" i="62" s="1"/>
  <c r="F89" i="62" s="1"/>
  <c r="F90" i="62" s="1"/>
  <c r="F91" i="62" s="1"/>
  <c r="F92" i="62" s="1"/>
  <c r="F93" i="62" s="1"/>
  <c r="F94" i="62" s="1"/>
  <c r="F95" i="62" s="1"/>
  <c r="F96" i="62" s="1"/>
  <c r="F97" i="62" s="1"/>
  <c r="F98" i="62" s="1"/>
  <c r="F99" i="62" s="1"/>
  <c r="F100" i="62" s="1"/>
  <c r="F101" i="62" s="1"/>
  <c r="F102" i="62" s="1"/>
  <c r="F103" i="62" s="1"/>
  <c r="F104" i="62" s="1"/>
  <c r="F105" i="62" s="1"/>
  <c r="F106" i="62" s="1"/>
  <c r="F107" i="62" s="1"/>
  <c r="F108" i="62" s="1"/>
  <c r="F109" i="62" s="1"/>
  <c r="F110" i="62" s="1"/>
  <c r="F111" i="62" s="1"/>
  <c r="F112" i="62" s="1"/>
  <c r="F113" i="62" s="1"/>
  <c r="F114" i="62" s="1"/>
  <c r="F115" i="62" s="1"/>
  <c r="F116" i="62" s="1"/>
  <c r="F117" i="62" s="1"/>
  <c r="F118" i="62" s="1"/>
  <c r="F119" i="62" s="1"/>
  <c r="F120" i="62" s="1"/>
  <c r="F121" i="62" s="1"/>
  <c r="F122" i="62" s="1"/>
  <c r="F123" i="62" s="1"/>
  <c r="F124" i="62" s="1"/>
  <c r="F125" i="62" s="1"/>
  <c r="F126" i="62" s="1"/>
  <c r="F127" i="62" s="1"/>
  <c r="F128" i="62" s="1"/>
  <c r="F129" i="62" s="1"/>
  <c r="F130" i="62" s="1"/>
  <c r="F131" i="62" s="1"/>
  <c r="F132" i="62" s="1"/>
  <c r="F133" i="62" s="1"/>
  <c r="F134" i="62" s="1"/>
  <c r="F135" i="62" s="1"/>
  <c r="F136" i="62" s="1"/>
  <c r="F137" i="62" s="1"/>
  <c r="F138" i="62" s="1"/>
  <c r="F139" i="62" s="1"/>
  <c r="F140" i="62" s="1"/>
  <c r="F141" i="62" s="1"/>
  <c r="F142" i="62" s="1"/>
  <c r="F143" i="62" s="1"/>
  <c r="F144" i="62" s="1"/>
  <c r="F145" i="62" s="1"/>
  <c r="F146" i="62" s="1"/>
  <c r="F147" i="62" s="1"/>
  <c r="F148" i="62" s="1"/>
  <c r="F149" i="62" s="1"/>
  <c r="F150" i="62" s="1"/>
  <c r="F151" i="62" s="1"/>
  <c r="F152" i="62" s="1"/>
  <c r="F153" i="62" s="1"/>
  <c r="F154" i="62" s="1"/>
  <c r="F155" i="62" s="1"/>
  <c r="F156" i="62" s="1"/>
  <c r="F157" i="62" s="1"/>
  <c r="F158" i="62" s="1"/>
  <c r="F159" i="62" s="1"/>
  <c r="F160" i="62" s="1"/>
  <c r="F161" i="62" s="1"/>
  <c r="F162" i="62" s="1"/>
  <c r="F163" i="62" s="1"/>
  <c r="F164" i="62" s="1"/>
  <c r="F165" i="62" s="1"/>
  <c r="F166" i="62" s="1"/>
  <c r="F167" i="62" s="1"/>
  <c r="F168" i="62" s="1"/>
  <c r="F169" i="62" s="1"/>
  <c r="F170" i="62" s="1"/>
  <c r="F171" i="62" s="1"/>
  <c r="F172" i="62" s="1"/>
  <c r="F173" i="62" s="1"/>
  <c r="F174" i="62" s="1"/>
  <c r="F175" i="62" s="1"/>
  <c r="F176" i="62" s="1"/>
  <c r="F177" i="62" s="1"/>
  <c r="F178" i="62" s="1"/>
  <c r="F179" i="62" s="1"/>
  <c r="F180" i="62" s="1"/>
  <c r="F181" i="62" s="1"/>
  <c r="F182" i="62" s="1"/>
  <c r="F183" i="62" s="1"/>
  <c r="F184" i="62" s="1"/>
  <c r="F185" i="62" s="1"/>
  <c r="F186" i="62" s="1"/>
  <c r="F187" i="62" s="1"/>
  <c r="F188" i="62" s="1"/>
  <c r="F189" i="62" s="1"/>
  <c r="F190" i="62" s="1"/>
  <c r="F191" i="62" s="1"/>
  <c r="F192" i="62" s="1"/>
  <c r="F193" i="62" s="1"/>
  <c r="F194" i="62" s="1"/>
  <c r="F195" i="62" s="1"/>
  <c r="F196" i="62" s="1"/>
  <c r="F197" i="62" s="1"/>
  <c r="F198" i="62" s="1"/>
  <c r="F199" i="62" s="1"/>
  <c r="F200" i="62" s="1"/>
  <c r="F201" i="62" s="1"/>
  <c r="F202" i="62" s="1"/>
  <c r="F203" i="62" s="1"/>
  <c r="F204" i="62" s="1"/>
  <c r="F205" i="62" s="1"/>
  <c r="F206" i="62" s="1"/>
  <c r="F207" i="62" s="1"/>
  <c r="F208" i="62" s="1"/>
  <c r="F209" i="62" s="1"/>
  <c r="F210" i="62" s="1"/>
  <c r="F211" i="62" s="1"/>
  <c r="F212" i="62" s="1"/>
  <c r="F213" i="62" s="1"/>
  <c r="F214" i="62" s="1"/>
  <c r="F215" i="62" s="1"/>
  <c r="F216" i="62" s="1"/>
  <c r="F217" i="62" s="1"/>
  <c r="F218" i="62" s="1"/>
  <c r="F219" i="62" s="1"/>
  <c r="F220" i="62" s="1"/>
  <c r="F221" i="62" s="1"/>
  <c r="F222" i="62" s="1"/>
  <c r="F223" i="62" s="1"/>
  <c r="F224" i="62" s="1"/>
  <c r="F225" i="62" s="1"/>
  <c r="F226" i="62" s="1"/>
  <c r="F227" i="62" s="1"/>
  <c r="F228" i="62" s="1"/>
  <c r="F229" i="62" s="1"/>
  <c r="F230" i="62" s="1"/>
  <c r="F231" i="62" s="1"/>
  <c r="F232" i="62" s="1"/>
  <c r="F233" i="62" s="1"/>
  <c r="F234" i="62" s="1"/>
  <c r="F235" i="62" s="1"/>
  <c r="F236" i="62" s="1"/>
  <c r="F237" i="62" s="1"/>
  <c r="F238" i="62" s="1"/>
  <c r="F239" i="62" s="1"/>
  <c r="F240" i="62" s="1"/>
  <c r="F241" i="62" s="1"/>
  <c r="F242" i="62" s="1"/>
  <c r="F243" i="62" s="1"/>
  <c r="F244" i="62" s="1"/>
  <c r="F245" i="62" s="1"/>
  <c r="F246" i="62" s="1"/>
  <c r="F247" i="62" s="1"/>
  <c r="F248" i="62" s="1"/>
  <c r="F249" i="62" s="1"/>
  <c r="F250" i="62" s="1"/>
  <c r="F251" i="62" s="1"/>
  <c r="F252" i="62" s="1"/>
  <c r="F253" i="62" s="1"/>
  <c r="F254" i="62" s="1"/>
  <c r="F255" i="62" s="1"/>
  <c r="F256" i="62" s="1"/>
  <c r="F257" i="62" s="1"/>
  <c r="F258" i="62" s="1"/>
  <c r="F259" i="62" s="1"/>
  <c r="F260" i="62" s="1"/>
  <c r="F261" i="62" s="1"/>
  <c r="F262" i="62" s="1"/>
  <c r="F263" i="62" s="1"/>
  <c r="F264" i="62" s="1"/>
  <c r="F265" i="62" s="1"/>
  <c r="F266" i="62" s="1"/>
  <c r="F267" i="62" s="1"/>
  <c r="F268" i="62" s="1"/>
  <c r="F269" i="62" s="1"/>
  <c r="F270" i="62" s="1"/>
  <c r="F271" i="62" s="1"/>
  <c r="F272" i="62" s="1"/>
  <c r="F273" i="62" s="1"/>
  <c r="F274" i="62" s="1"/>
  <c r="F275" i="62" s="1"/>
  <c r="F276" i="62" s="1"/>
  <c r="F277" i="62" s="1"/>
  <c r="F278" i="62" s="1"/>
  <c r="F279" i="62" s="1"/>
  <c r="F280" i="62" s="1"/>
  <c r="F281" i="62" s="1"/>
  <c r="F282" i="62" s="1"/>
  <c r="F283" i="62" s="1"/>
  <c r="F284" i="62" s="1"/>
  <c r="F285" i="62" s="1"/>
  <c r="F286" i="62" s="1"/>
  <c r="F287" i="62" s="1"/>
  <c r="F288" i="62" s="1"/>
  <c r="F289" i="62" s="1"/>
  <c r="F290" i="62" s="1"/>
  <c r="F291" i="62" s="1"/>
  <c r="F292" i="62" s="1"/>
  <c r="F293" i="62" s="1"/>
  <c r="F294" i="62" s="1"/>
  <c r="F295" i="62" s="1"/>
  <c r="F296" i="62" s="1"/>
  <c r="F297" i="62" s="1"/>
  <c r="F298" i="62" s="1"/>
  <c r="F299" i="62" s="1"/>
  <c r="F300" i="62" s="1"/>
  <c r="F301" i="62" s="1"/>
  <c r="F302" i="62" s="1"/>
  <c r="F303" i="62" s="1"/>
  <c r="F304" i="62" s="1"/>
  <c r="F305" i="62" s="1"/>
  <c r="F306" i="62" s="1"/>
  <c r="F307" i="62" s="1"/>
  <c r="F308" i="62" s="1"/>
  <c r="F309" i="62" s="1"/>
  <c r="F310" i="62" s="1"/>
  <c r="F311" i="62" s="1"/>
  <c r="F312" i="62" s="1"/>
  <c r="F313" i="62" s="1"/>
  <c r="F314" i="62" s="1"/>
  <c r="F315" i="62" s="1"/>
  <c r="F316" i="62" s="1"/>
  <c r="F317" i="62" s="1"/>
  <c r="F318" i="62" s="1"/>
  <c r="F319" i="62" s="1"/>
  <c r="F320" i="62" s="1"/>
  <c r="F321" i="62" s="1"/>
  <c r="F322" i="62" s="1"/>
  <c r="F323" i="62" s="1"/>
  <c r="F324" i="62" s="1"/>
  <c r="F325" i="62" s="1"/>
  <c r="F326" i="62" s="1"/>
  <c r="F327" i="62" s="1"/>
  <c r="F328" i="62" s="1"/>
  <c r="F329" i="62" s="1"/>
  <c r="F330" i="62" s="1"/>
  <c r="F331" i="62" s="1"/>
  <c r="F332" i="62" s="1"/>
  <c r="F333" i="62" s="1"/>
  <c r="F334" i="62" s="1"/>
  <c r="F335" i="62" s="1"/>
  <c r="F336" i="62" s="1"/>
  <c r="F337" i="62" s="1"/>
  <c r="F338" i="62" s="1"/>
  <c r="F339" i="62" s="1"/>
  <c r="F340" i="62" s="1"/>
  <c r="F341" i="62" s="1"/>
  <c r="F342" i="62" s="1"/>
  <c r="F343" i="62" s="1"/>
  <c r="F344" i="62" s="1"/>
  <c r="F345" i="62" s="1"/>
  <c r="F346" i="62" s="1"/>
  <c r="F347" i="62" s="1"/>
  <c r="F348" i="62" s="1"/>
  <c r="F349" i="62" s="1"/>
  <c r="F350" i="62" s="1"/>
  <c r="F351" i="62" s="1"/>
  <c r="F352" i="62" s="1"/>
  <c r="F353" i="62" s="1"/>
  <c r="F354" i="62" s="1"/>
  <c r="F355" i="62" s="1"/>
  <c r="F356" i="62" s="1"/>
  <c r="F357" i="62" s="1"/>
  <c r="F358" i="62" s="1"/>
  <c r="F359" i="62" s="1"/>
  <c r="F360" i="62" s="1"/>
  <c r="F361" i="62" s="1"/>
  <c r="F362" i="62" s="1"/>
  <c r="F363" i="62" s="1"/>
  <c r="F364" i="62" s="1"/>
  <c r="F365" i="62" s="1"/>
  <c r="F366" i="62" s="1"/>
  <c r="F367" i="62" s="1"/>
  <c r="F368" i="62" s="1"/>
  <c r="F369" i="62" s="1"/>
  <c r="F370" i="62" s="1"/>
  <c r="F371" i="62" s="1"/>
  <c r="F372" i="62" s="1"/>
  <c r="F373" i="62" s="1"/>
  <c r="F374" i="62" s="1"/>
  <c r="F375" i="62" s="1"/>
  <c r="F376" i="62" s="1"/>
  <c r="F377" i="62" s="1"/>
  <c r="F378" i="62" s="1"/>
  <c r="F379" i="62" s="1"/>
  <c r="F380" i="62" s="1"/>
  <c r="F381" i="62" s="1"/>
  <c r="F382" i="62" s="1"/>
  <c r="F383" i="62" s="1"/>
  <c r="F384" i="62" s="1"/>
  <c r="F385" i="62" s="1"/>
  <c r="F386" i="62" s="1"/>
  <c r="F387" i="62" s="1"/>
  <c r="F388" i="62" s="1"/>
  <c r="F389" i="62" s="1"/>
  <c r="F390" i="62" s="1"/>
  <c r="F391" i="62" s="1"/>
  <c r="F392" i="62" s="1"/>
  <c r="F393" i="62" s="1"/>
  <c r="F394" i="62" s="1"/>
  <c r="F395" i="62" s="1"/>
  <c r="F396" i="62" s="1"/>
  <c r="F397" i="62" s="1"/>
  <c r="F398" i="62" s="1"/>
  <c r="F399" i="62" s="1"/>
  <c r="F400" i="62" s="1"/>
  <c r="F401" i="62" s="1"/>
  <c r="F402" i="62" s="1"/>
  <c r="F403" i="62" s="1"/>
  <c r="F404" i="62" s="1"/>
  <c r="F405" i="62" s="1"/>
  <c r="F406" i="62" s="1"/>
  <c r="F407" i="62" s="1"/>
  <c r="F408" i="62" s="1"/>
  <c r="F409" i="62" s="1"/>
  <c r="F410" i="62" s="1"/>
  <c r="F411" i="62" s="1"/>
  <c r="F412" i="62" s="1"/>
  <c r="F413" i="62" s="1"/>
  <c r="F414" i="62" s="1"/>
  <c r="F415" i="62" s="1"/>
  <c r="F416" i="62" s="1"/>
  <c r="F417" i="62" s="1"/>
  <c r="F418" i="62" s="1"/>
  <c r="F419" i="62" s="1"/>
  <c r="F420" i="62" s="1"/>
  <c r="F421" i="62" s="1"/>
  <c r="F422" i="62" s="1"/>
  <c r="F423" i="62" s="1"/>
  <c r="F424" i="62" s="1"/>
  <c r="F425" i="62" s="1"/>
  <c r="F426" i="62" s="1"/>
  <c r="F427" i="62" s="1"/>
  <c r="F428" i="62" s="1"/>
  <c r="F429" i="62" s="1"/>
  <c r="F430" i="62" s="1"/>
  <c r="F431" i="62" s="1"/>
  <c r="F432" i="62" s="1"/>
  <c r="F433" i="62" s="1"/>
  <c r="F434" i="62" s="1"/>
  <c r="F435" i="62" s="1"/>
  <c r="F436" i="62" s="1"/>
  <c r="F437" i="62" s="1"/>
  <c r="F438" i="62" s="1"/>
  <c r="F439" i="62" s="1"/>
  <c r="F440" i="62" s="1"/>
  <c r="F441" i="62" s="1"/>
  <c r="F442" i="62" s="1"/>
  <c r="F443" i="62" s="1"/>
  <c r="F444" i="62" s="1"/>
  <c r="F445" i="62" s="1"/>
  <c r="F446" i="62" s="1"/>
  <c r="F447" i="62" s="1"/>
  <c r="F448" i="62" s="1"/>
  <c r="F449" i="62" s="1"/>
  <c r="F450" i="62" s="1"/>
  <c r="F451" i="62" s="1"/>
  <c r="F452" i="62" s="1"/>
  <c r="F453" i="62" s="1"/>
  <c r="F454" i="62" s="1"/>
  <c r="F455" i="62" s="1"/>
  <c r="F456" i="62" s="1"/>
  <c r="F457" i="62" s="1"/>
  <c r="F458" i="62" s="1"/>
  <c r="F459" i="62" s="1"/>
  <c r="F460" i="62" s="1"/>
  <c r="F461" i="62" s="1"/>
  <c r="F462" i="62" s="1"/>
  <c r="F463" i="62" s="1"/>
  <c r="F464" i="62" s="1"/>
  <c r="F465" i="62" s="1"/>
  <c r="F466" i="62" s="1"/>
  <c r="F467" i="62" s="1"/>
  <c r="F468" i="62" s="1"/>
  <c r="F469" i="62" s="1"/>
  <c r="F470" i="62" s="1"/>
  <c r="F471" i="62" s="1"/>
  <c r="F472" i="62" s="1"/>
  <c r="F473" i="62" s="1"/>
  <c r="F474" i="62" s="1"/>
  <c r="F475" i="62" s="1"/>
  <c r="F476" i="62" s="1"/>
  <c r="F477" i="62" s="1"/>
  <c r="F478" i="62" s="1"/>
  <c r="F479" i="62" s="1"/>
  <c r="F480" i="62" s="1"/>
  <c r="F481" i="62" s="1"/>
  <c r="F482" i="62" s="1"/>
  <c r="F483" i="62" s="1"/>
  <c r="F484" i="62" s="1"/>
  <c r="F485" i="62" s="1"/>
  <c r="F486" i="62" s="1"/>
  <c r="F487" i="62" s="1"/>
  <c r="F488" i="62" s="1"/>
  <c r="F489" i="62" s="1"/>
  <c r="F490" i="62" s="1"/>
  <c r="F491" i="62" s="1"/>
  <c r="F492" i="62" s="1"/>
  <c r="F493" i="62" s="1"/>
  <c r="F494" i="62" s="1"/>
  <c r="F495" i="62" s="1"/>
  <c r="F496" i="62" s="1"/>
  <c r="F497" i="62" s="1"/>
  <c r="F498" i="62" s="1"/>
  <c r="F499" i="62" s="1"/>
  <c r="F500" i="62" s="1"/>
  <c r="F501" i="62" s="1"/>
  <c r="F502" i="62" s="1"/>
  <c r="F503" i="62" s="1"/>
  <c r="F504" i="62" s="1"/>
  <c r="F505" i="62" s="1"/>
  <c r="F506" i="62" s="1"/>
  <c r="F507" i="62" s="1"/>
  <c r="F508" i="62" s="1"/>
  <c r="F509" i="62" s="1"/>
  <c r="F510" i="62" s="1"/>
  <c r="F511" i="62" s="1"/>
  <c r="F512" i="62" s="1"/>
  <c r="F513" i="62" s="1"/>
  <c r="F514" i="62" s="1"/>
  <c r="F515" i="62" s="1"/>
  <c r="F516" i="62" s="1"/>
  <c r="F517" i="62" s="1"/>
  <c r="F518" i="62" s="1"/>
  <c r="F519" i="62" s="1"/>
  <c r="F520" i="62" s="1"/>
  <c r="F521" i="62" s="1"/>
  <c r="F522" i="62" s="1"/>
  <c r="F523" i="62" s="1"/>
  <c r="F524" i="62" s="1"/>
  <c r="F525" i="62" s="1"/>
  <c r="F526" i="62" s="1"/>
  <c r="F527" i="62" s="1"/>
  <c r="F528" i="62" s="1"/>
  <c r="F529" i="62" s="1"/>
  <c r="F530" i="62" s="1"/>
  <c r="F531" i="62" s="1"/>
  <c r="F532" i="62" s="1"/>
  <c r="F533" i="62" s="1"/>
  <c r="F534" i="62" s="1"/>
  <c r="F535" i="62" s="1"/>
  <c r="F536" i="62" s="1"/>
  <c r="F537" i="62" s="1"/>
  <c r="F538" i="62" s="1"/>
  <c r="F539" i="62" s="1"/>
  <c r="F540" i="62" s="1"/>
  <c r="F541" i="62" s="1"/>
  <c r="F542" i="62" s="1"/>
  <c r="F543" i="62" s="1"/>
  <c r="F544" i="62" s="1"/>
  <c r="F545" i="62" s="1"/>
  <c r="F546" i="62" s="1"/>
  <c r="F547" i="62" s="1"/>
  <c r="F548" i="62" s="1"/>
  <c r="F549" i="62" s="1"/>
  <c r="F550" i="62" s="1"/>
  <c r="F551" i="62" s="1"/>
  <c r="F552" i="62" s="1"/>
  <c r="F553" i="62" s="1"/>
  <c r="F554" i="62" s="1"/>
  <c r="F555" i="62" s="1"/>
  <c r="F556" i="62" s="1"/>
  <c r="F557" i="62" s="1"/>
  <c r="F558" i="62" s="1"/>
  <c r="F559" i="62" s="1"/>
  <c r="F560" i="62" s="1"/>
  <c r="F561" i="62" s="1"/>
  <c r="F562" i="62" s="1"/>
  <c r="F563" i="62" s="1"/>
  <c r="F564" i="62" s="1"/>
  <c r="F565" i="62" s="1"/>
  <c r="F566" i="62" s="1"/>
  <c r="F567" i="62" s="1"/>
  <c r="F568" i="62" s="1"/>
  <c r="F569" i="62" s="1"/>
  <c r="F570" i="62" s="1"/>
  <c r="F571" i="62" s="1"/>
  <c r="F572" i="62" s="1"/>
  <c r="F573" i="62" s="1"/>
  <c r="F574" i="62" s="1"/>
  <c r="F575" i="62" s="1"/>
  <c r="F576" i="62" s="1"/>
  <c r="F577" i="62" s="1"/>
  <c r="F578" i="62" s="1"/>
  <c r="F579" i="62" s="1"/>
  <c r="F580" i="62" s="1"/>
  <c r="F581" i="62" s="1"/>
  <c r="F582" i="62" s="1"/>
  <c r="F583" i="62" s="1"/>
  <c r="F584" i="62" s="1"/>
  <c r="F585" i="62" s="1"/>
  <c r="F586" i="62" s="1"/>
  <c r="F587" i="62" s="1"/>
  <c r="F588" i="62" s="1"/>
  <c r="F589" i="62" s="1"/>
  <c r="F590" i="62" s="1"/>
  <c r="F591" i="62" s="1"/>
  <c r="F592" i="62" s="1"/>
  <c r="F593" i="62" s="1"/>
  <c r="F594" i="62" s="1"/>
  <c r="F595" i="62" s="1"/>
  <c r="F596" i="62" s="1"/>
  <c r="F597" i="62" s="1"/>
  <c r="F598" i="62" s="1"/>
  <c r="F599" i="62" s="1"/>
  <c r="F600" i="62" s="1"/>
  <c r="F601" i="62" s="1"/>
  <c r="F602" i="62" s="1"/>
  <c r="F603" i="62" s="1"/>
  <c r="A2" i="62"/>
  <c r="G57" i="59"/>
  <c r="G104" i="49"/>
  <c r="G105" i="49"/>
  <c r="G106" i="49"/>
  <c r="G109" i="49"/>
  <c r="G110" i="49"/>
  <c r="G113" i="49"/>
  <c r="G116" i="49"/>
  <c r="G117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48" i="49"/>
  <c r="G49" i="49"/>
  <c r="G53" i="49"/>
  <c r="G54" i="49"/>
  <c r="G55" i="49"/>
  <c r="G56" i="49"/>
  <c r="G57" i="49"/>
  <c r="G58" i="49"/>
  <c r="G59" i="49"/>
  <c r="G60" i="49"/>
  <c r="G61" i="49"/>
  <c r="G62" i="49"/>
  <c r="G63" i="49"/>
  <c r="G65" i="49"/>
  <c r="G66" i="49"/>
  <c r="G67" i="49"/>
  <c r="G68" i="49"/>
  <c r="G69" i="49"/>
  <c r="G70" i="49"/>
  <c r="G71" i="49"/>
  <c r="G72" i="49"/>
  <c r="G73" i="49"/>
  <c r="G74" i="49"/>
  <c r="G75" i="49"/>
  <c r="G76" i="49"/>
  <c r="G77" i="49"/>
  <c r="G78" i="49"/>
  <c r="G79" i="49"/>
  <c r="G80" i="49"/>
  <c r="I12" i="59"/>
  <c r="I13" i="59" s="1"/>
  <c r="I14" i="59" s="1"/>
  <c r="I15" i="59" s="1"/>
  <c r="I16" i="59" s="1"/>
  <c r="I17" i="59" s="1"/>
  <c r="I18" i="59" s="1"/>
  <c r="I19" i="59" s="1"/>
  <c r="I20" i="59" s="1"/>
  <c r="I21" i="59" s="1"/>
  <c r="I22" i="59" s="1"/>
  <c r="I23" i="59" s="1"/>
  <c r="I24" i="59" s="1"/>
  <c r="I25" i="59" s="1"/>
  <c r="I26" i="59" s="1"/>
  <c r="I27" i="59" s="1"/>
  <c r="I28" i="59" s="1"/>
  <c r="I29" i="59" s="1"/>
  <c r="I30" i="59" s="1"/>
  <c r="I31" i="59" s="1"/>
  <c r="I32" i="59" s="1"/>
  <c r="I33" i="59" s="1"/>
  <c r="I34" i="59" s="1"/>
  <c r="I35" i="59" s="1"/>
  <c r="I36" i="59" s="1"/>
  <c r="I37" i="59" s="1"/>
  <c r="I38" i="59" s="1"/>
  <c r="I39" i="59" s="1"/>
  <c r="I40" i="59" s="1"/>
  <c r="F41" i="59"/>
  <c r="F116" i="59" s="1"/>
  <c r="G44" i="59"/>
  <c r="G46" i="59"/>
  <c r="G48" i="59"/>
  <c r="G50" i="59"/>
  <c r="G52" i="59"/>
  <c r="F44" i="50"/>
  <c r="F45" i="50" s="1"/>
  <c r="I1" i="34"/>
  <c r="F12" i="50"/>
  <c r="F13" i="50" s="1"/>
  <c r="F14" i="50" s="1"/>
  <c r="F15" i="50" s="1"/>
  <c r="I13" i="49"/>
  <c r="I14" i="49" s="1"/>
  <c r="I15" i="49" s="1"/>
  <c r="I16" i="49" s="1"/>
  <c r="I17" i="49" s="1"/>
  <c r="I18" i="49" s="1"/>
  <c r="I19" i="49" s="1"/>
  <c r="I20" i="49" s="1"/>
  <c r="I21" i="49" s="1"/>
  <c r="I22" i="49" s="1"/>
  <c r="I23" i="49" s="1"/>
  <c r="I24" i="49" s="1"/>
  <c r="I25" i="49" s="1"/>
  <c r="I26" i="49" s="1"/>
  <c r="I27" i="49" s="1"/>
  <c r="I28" i="49" s="1"/>
  <c r="I29" i="49" s="1"/>
  <c r="I30" i="49" s="1"/>
  <c r="I31" i="49" s="1"/>
  <c r="I32" i="49" s="1"/>
  <c r="I33" i="49" s="1"/>
  <c r="I34" i="49" s="1"/>
  <c r="I35" i="49" s="1"/>
  <c r="I36" i="49" s="1"/>
  <c r="F37" i="49"/>
  <c r="F44" i="49"/>
  <c r="G44" i="49" s="1"/>
  <c r="F45" i="49"/>
  <c r="G45" i="49" s="1"/>
  <c r="F46" i="49"/>
  <c r="G46" i="49" s="1"/>
  <c r="F47" i="49"/>
  <c r="G47" i="49" s="1"/>
  <c r="F50" i="49"/>
  <c r="G50" i="49" s="1"/>
  <c r="F51" i="49"/>
  <c r="G51" i="49" s="1"/>
  <c r="F52" i="49"/>
  <c r="G52" i="49" s="1"/>
  <c r="F64" i="49"/>
  <c r="G64" i="49" s="1"/>
  <c r="I15" i="34"/>
  <c r="H17" i="64" l="1"/>
  <c r="F44" i="64"/>
  <c r="F54" i="64"/>
  <c r="F61" i="64"/>
  <c r="G161" i="49"/>
  <c r="H44" i="64"/>
  <c r="H54" i="64"/>
  <c r="I37" i="64"/>
  <c r="I53" i="64"/>
  <c r="I59" i="64"/>
  <c r="I37" i="49"/>
  <c r="I38" i="49" s="1"/>
  <c r="I39" i="49" s="1"/>
  <c r="I40" i="49" s="1"/>
  <c r="I41" i="49" s="1"/>
  <c r="I42" i="49" s="1"/>
  <c r="I43" i="49" s="1"/>
  <c r="I44" i="49" s="1"/>
  <c r="I45" i="49" s="1"/>
  <c r="I46" i="49" s="1"/>
  <c r="I47" i="49" s="1"/>
  <c r="H48" i="49" s="1"/>
  <c r="E46" i="50"/>
  <c r="F46" i="50" s="1"/>
  <c r="F47" i="50" s="1"/>
  <c r="F48" i="50" s="1"/>
  <c r="E16" i="50"/>
  <c r="F16" i="50" s="1"/>
  <c r="F17" i="50" s="1"/>
  <c r="F18" i="50" s="1"/>
  <c r="F19" i="50" s="1"/>
  <c r="F20" i="50" s="1"/>
  <c r="F21" i="50" s="1"/>
  <c r="H38" i="64"/>
  <c r="H71" i="64"/>
  <c r="H78" i="64"/>
  <c r="I36" i="64"/>
  <c r="I60" i="64"/>
  <c r="I70" i="64"/>
  <c r="I76" i="64"/>
  <c r="F161" i="49"/>
  <c r="I41" i="59"/>
  <c r="I42" i="59" s="1"/>
  <c r="I43" i="59" s="1"/>
  <c r="I44" i="59" s="1"/>
  <c r="I45" i="59" s="1"/>
  <c r="I46" i="59" s="1"/>
  <c r="I47" i="59" s="1"/>
  <c r="I48" i="59" s="1"/>
  <c r="I49" i="59" s="1"/>
  <c r="I50" i="59" s="1"/>
  <c r="I51" i="59" s="1"/>
  <c r="I52" i="59" s="1"/>
  <c r="I53" i="59" s="1"/>
  <c r="I54" i="59" s="1"/>
  <c r="I55" i="59" s="1"/>
  <c r="I56" i="59" s="1"/>
  <c r="I57" i="59" s="1"/>
  <c r="I58" i="59" s="1"/>
  <c r="I59" i="59" s="1"/>
  <c r="I60" i="59" s="1"/>
  <c r="I61" i="59" s="1"/>
  <c r="I62" i="59" s="1"/>
  <c r="I63" i="59" s="1"/>
  <c r="I64" i="59" s="1"/>
  <c r="I65" i="59" s="1"/>
  <c r="I66" i="59" s="1"/>
  <c r="I67" i="59" s="1"/>
  <c r="I68" i="59" s="1"/>
  <c r="I69" i="59" s="1"/>
  <c r="I70" i="59" s="1"/>
  <c r="I71" i="59" s="1"/>
  <c r="I72" i="59" s="1"/>
  <c r="I73" i="59" s="1"/>
  <c r="I74" i="59" s="1"/>
  <c r="I75" i="59" s="1"/>
  <c r="I76" i="59" s="1"/>
  <c r="I77" i="59" s="1"/>
  <c r="I78" i="59" s="1"/>
  <c r="I79" i="59" s="1"/>
  <c r="I80" i="59" s="1"/>
  <c r="I81" i="59" s="1"/>
  <c r="I82" i="59" s="1"/>
  <c r="I83" i="59" s="1"/>
  <c r="I84" i="59" s="1"/>
  <c r="I85" i="59" s="1"/>
  <c r="I86" i="59" s="1"/>
  <c r="I87" i="59" s="1"/>
  <c r="I88" i="59" s="1"/>
  <c r="I89" i="59" s="1"/>
  <c r="I90" i="59" s="1"/>
  <c r="I91" i="59" s="1"/>
  <c r="I92" i="59" s="1"/>
  <c r="I93" i="59" s="1"/>
  <c r="I94" i="59" s="1"/>
  <c r="I95" i="59" s="1"/>
  <c r="I96" i="59" s="1"/>
  <c r="I97" i="59" s="1"/>
  <c r="I98" i="59" s="1"/>
  <c r="I99" i="59" s="1"/>
  <c r="I100" i="59" s="1"/>
  <c r="I101" i="59" s="1"/>
  <c r="I102" i="59" s="1"/>
  <c r="I103" i="59" s="1"/>
  <c r="I104" i="59" s="1"/>
  <c r="I105" i="59" s="1"/>
  <c r="H9" i="64"/>
  <c r="F71" i="64"/>
  <c r="F78" i="64"/>
  <c r="E16" i="34"/>
  <c r="E1" i="34"/>
  <c r="E28" i="34"/>
  <c r="G116" i="59"/>
  <c r="A16" i="34"/>
  <c r="A28" i="34"/>
  <c r="A30" i="34" a="1"/>
  <c r="A30" i="34" s="1"/>
  <c r="A1" i="34"/>
  <c r="I86" i="64"/>
  <c r="I94" i="64" s="1"/>
  <c r="F94" i="64"/>
  <c r="I6" i="64"/>
  <c r="I8" i="64"/>
  <c r="I14" i="64"/>
  <c r="I16" i="64"/>
  <c r="I30" i="64"/>
  <c r="I31" i="64" s="1"/>
  <c r="I43" i="64"/>
  <c r="F9" i="64"/>
  <c r="F17" i="64"/>
  <c r="F31" i="64"/>
  <c r="F35" i="64"/>
  <c r="F38" i="64" s="1"/>
  <c r="H61" i="64"/>
  <c r="F604" i="62"/>
  <c r="F605" i="62" s="1"/>
  <c r="F606" i="62" s="1"/>
  <c r="F607" i="62" s="1"/>
  <c r="F608" i="62" s="1"/>
  <c r="F609" i="62" s="1"/>
  <c r="F610" i="62" s="1"/>
  <c r="F611" i="62" s="1"/>
  <c r="F612" i="62" s="1"/>
  <c r="F613" i="62" s="1"/>
  <c r="F614" i="62" s="1"/>
  <c r="F615" i="62" s="1"/>
  <c r="F616" i="62" s="1"/>
  <c r="F617" i="62" s="1"/>
  <c r="F618" i="62" s="1"/>
  <c r="F619" i="62" s="1"/>
  <c r="F620" i="62" s="1"/>
  <c r="F621" i="62" s="1"/>
  <c r="F622" i="62" s="1"/>
  <c r="F623" i="62" s="1"/>
  <c r="F624" i="62" s="1"/>
  <c r="F625" i="62" s="1"/>
  <c r="F626" i="62" s="1"/>
  <c r="F627" i="62" s="1"/>
  <c r="F628" i="62" s="1"/>
  <c r="F629" i="62" s="1"/>
  <c r="F630" i="62" s="1"/>
  <c r="F631" i="62" s="1"/>
  <c r="F632" i="62" s="1"/>
  <c r="F633" i="62" s="1"/>
  <c r="F634" i="62" s="1"/>
  <c r="F635" i="62" s="1"/>
  <c r="F636" i="62" s="1"/>
  <c r="F637" i="62" s="1"/>
  <c r="F638" i="62" s="1"/>
  <c r="F639" i="62" s="1"/>
  <c r="F640" i="62" s="1"/>
  <c r="F641" i="62" s="1"/>
  <c r="F642" i="62" s="1"/>
  <c r="F643" i="62" s="1"/>
  <c r="F644" i="62" s="1"/>
  <c r="F645" i="62" s="1"/>
  <c r="F646" i="62" s="1"/>
  <c r="F647" i="62" s="1"/>
  <c r="F648" i="62" s="1"/>
  <c r="F649" i="62" s="1"/>
  <c r="F650" i="62" s="1"/>
  <c r="F651" i="62" s="1"/>
  <c r="F652" i="62" s="1"/>
  <c r="F653" i="62" s="1"/>
  <c r="F654" i="62" s="1"/>
  <c r="F655" i="62" s="1"/>
  <c r="F656" i="62" s="1"/>
  <c r="F657" i="62" s="1"/>
  <c r="F658" i="62" s="1"/>
  <c r="F659" i="62" s="1"/>
  <c r="F660" i="62" s="1"/>
  <c r="F661" i="62" s="1"/>
  <c r="F662" i="62" s="1"/>
  <c r="F663" i="62" s="1"/>
  <c r="F664" i="62" s="1"/>
  <c r="F665" i="62" s="1"/>
  <c r="F666" i="62" s="1"/>
  <c r="F667" i="62" s="1"/>
  <c r="F668" i="62" s="1"/>
  <c r="F669" i="62" s="1"/>
  <c r="F670" i="62" s="1"/>
  <c r="F671" i="62" s="1"/>
  <c r="F672" i="62" s="1"/>
  <c r="F673" i="62" s="1"/>
  <c r="F674" i="62" s="1"/>
  <c r="F675" i="62" s="1"/>
  <c r="F676" i="62" s="1"/>
  <c r="F677" i="62" s="1"/>
  <c r="F678" i="62" s="1"/>
  <c r="F679" i="62" s="1"/>
  <c r="F680" i="62" s="1"/>
  <c r="F681" i="62" s="1"/>
  <c r="F682" i="62" s="1"/>
  <c r="F683" i="62" s="1"/>
  <c r="F684" i="62" s="1"/>
  <c r="F685" i="62" s="1"/>
  <c r="F686" i="62" s="1"/>
  <c r="F687" i="62" s="1"/>
  <c r="F688" i="62" s="1"/>
  <c r="F689" i="62" s="1"/>
  <c r="F690" i="62" s="1"/>
  <c r="F691" i="62" s="1"/>
  <c r="F692" i="62" s="1"/>
  <c r="F693" i="62" s="1"/>
  <c r="F694" i="62" s="1"/>
  <c r="F695" i="62" s="1"/>
  <c r="F696" i="62" s="1"/>
  <c r="F697" i="62" s="1"/>
  <c r="F698" i="62" s="1"/>
  <c r="F699" i="62" s="1"/>
  <c r="F700" i="62" s="1"/>
  <c r="F701" i="62" s="1"/>
  <c r="F702" i="62" s="1"/>
  <c r="F703" i="62" s="1"/>
  <c r="F704" i="62" s="1"/>
  <c r="F705" i="62" s="1"/>
  <c r="F706" i="62" s="1"/>
  <c r="F707" i="62" s="1"/>
  <c r="F708" i="62" s="1"/>
  <c r="F709" i="62" s="1"/>
  <c r="F710" i="62" s="1"/>
  <c r="F711" i="62" s="1"/>
  <c r="F712" i="62" s="1"/>
  <c r="F713" i="62" s="1"/>
  <c r="F714" i="62" s="1"/>
  <c r="F715" i="62" s="1"/>
  <c r="F716" i="62" s="1"/>
  <c r="F717" i="62" s="1"/>
  <c r="F718" i="62" s="1"/>
  <c r="F719" i="62" s="1"/>
  <c r="F720" i="62" s="1"/>
  <c r="F721" i="62" s="1"/>
  <c r="F722" i="62" s="1"/>
  <c r="F723" i="62" s="1"/>
  <c r="F724" i="62" s="1"/>
  <c r="F725" i="62" s="1"/>
  <c r="F726" i="62" s="1"/>
  <c r="F727" i="62" s="1"/>
  <c r="F728" i="62" s="1"/>
  <c r="F729" i="62" s="1"/>
  <c r="F730" i="62" s="1"/>
  <c r="F731" i="62" s="1"/>
  <c r="F732" i="62" s="1"/>
  <c r="F733" i="62" s="1"/>
  <c r="F734" i="62" s="1"/>
  <c r="F735" i="62" s="1"/>
  <c r="F736" i="62" s="1"/>
  <c r="F737" i="62" s="1"/>
  <c r="F738" i="62" s="1"/>
  <c r="F739" i="62" s="1"/>
  <c r="F740" i="62" s="1"/>
  <c r="F741" i="62" s="1"/>
  <c r="F742" i="62" s="1"/>
  <c r="F743" i="62" s="1"/>
  <c r="F744" i="62" s="1"/>
  <c r="F745" i="62" s="1"/>
  <c r="F746" i="62" s="1"/>
  <c r="F747" i="62" s="1"/>
  <c r="F748" i="62" s="1"/>
  <c r="F749" i="62" s="1"/>
  <c r="F750" i="62" s="1"/>
  <c r="F751" i="62" s="1"/>
  <c r="F752" i="62" s="1"/>
  <c r="F753" i="62" s="1"/>
  <c r="F754" i="62" s="1"/>
  <c r="F755" i="62" s="1"/>
  <c r="F756" i="62" s="1"/>
  <c r="F757" i="62" s="1"/>
  <c r="F758" i="62" s="1"/>
  <c r="F759" i="62" s="1"/>
  <c r="F760" i="62" s="1"/>
  <c r="F761" i="62" s="1"/>
  <c r="F762" i="62" s="1"/>
  <c r="F763" i="62" s="1"/>
  <c r="F764" i="62" s="1"/>
  <c r="F765" i="62" s="1"/>
  <c r="F766" i="62" s="1"/>
  <c r="F767" i="62" s="1"/>
  <c r="F768" i="62" s="1"/>
  <c r="F769" i="62" s="1"/>
  <c r="F770" i="62" s="1"/>
  <c r="F771" i="62" s="1"/>
  <c r="F772" i="62" s="1"/>
  <c r="F773" i="62" s="1"/>
  <c r="F774" i="62" s="1"/>
  <c r="F775" i="62" s="1"/>
  <c r="F776" i="62" s="1"/>
  <c r="F777" i="62" s="1"/>
  <c r="F778" i="62" s="1"/>
  <c r="F779" i="62" s="1"/>
  <c r="F780" i="62" s="1"/>
  <c r="F781" i="62" s="1"/>
  <c r="F782" i="62" s="1"/>
  <c r="F783" i="62" s="1"/>
  <c r="F784" i="62" s="1"/>
  <c r="F785" i="62" s="1"/>
  <c r="F786" i="62" s="1"/>
  <c r="F787" i="62" s="1"/>
  <c r="F788" i="62" s="1"/>
  <c r="F789" i="62" s="1"/>
  <c r="F790" i="62" s="1"/>
  <c r="F791" i="62" s="1"/>
  <c r="F792" i="62" s="1"/>
  <c r="F793" i="62" s="1"/>
  <c r="F794" i="62" s="1"/>
  <c r="F795" i="62" s="1"/>
  <c r="F796" i="62" s="1"/>
  <c r="F797" i="62" s="1"/>
  <c r="F798" i="62" s="1"/>
  <c r="F799" i="62" s="1"/>
  <c r="F800" i="62" s="1"/>
  <c r="F801" i="62" s="1"/>
  <c r="F802" i="62" s="1"/>
  <c r="F803" i="62" s="1"/>
  <c r="F804" i="62" s="1"/>
  <c r="F805" i="62" s="1"/>
  <c r="F806" i="62" s="1"/>
  <c r="F807" i="62" s="1"/>
  <c r="F808" i="62" s="1"/>
  <c r="F809" i="62" s="1"/>
  <c r="F810" i="62" s="1"/>
  <c r="F811" i="62" s="1"/>
  <c r="F812" i="62" s="1"/>
  <c r="F813" i="62" s="1"/>
  <c r="F814" i="62" s="1"/>
  <c r="F815" i="62" s="1"/>
  <c r="F816" i="62" s="1"/>
  <c r="F817" i="62" s="1"/>
  <c r="F818" i="62" s="1"/>
  <c r="F819" i="62" s="1"/>
  <c r="F820" i="62" s="1"/>
  <c r="F821" i="62" s="1"/>
  <c r="F822" i="62" s="1"/>
  <c r="F823" i="62" s="1"/>
  <c r="F824" i="62" s="1"/>
  <c r="F825" i="62" s="1"/>
  <c r="F826" i="62" s="1"/>
  <c r="F827" i="62" s="1"/>
  <c r="F828" i="62" s="1"/>
  <c r="F829" i="62" s="1"/>
  <c r="F830" i="62" s="1"/>
  <c r="F831" i="62" s="1"/>
  <c r="F832" i="62" s="1"/>
  <c r="F833" i="62" s="1"/>
  <c r="F834" i="62" s="1"/>
  <c r="F835" i="62" s="1"/>
  <c r="F836" i="62" s="1"/>
  <c r="F837" i="62" s="1"/>
  <c r="F838" i="62" s="1"/>
  <c r="F839" i="62" s="1"/>
  <c r="F840" i="62" s="1"/>
  <c r="F841" i="62" s="1"/>
  <c r="F842" i="62" s="1"/>
  <c r="F843" i="62" s="1"/>
  <c r="F844" i="62" s="1"/>
  <c r="F845" i="62" s="1"/>
  <c r="F846" i="62" s="1"/>
  <c r="F847" i="62" s="1"/>
  <c r="F848" i="62" s="1"/>
  <c r="F849" i="62" s="1"/>
  <c r="F850" i="62" s="1"/>
  <c r="F851" i="62" s="1"/>
  <c r="F852" i="62" s="1"/>
  <c r="F853" i="62" s="1"/>
  <c r="F854" i="62" s="1"/>
  <c r="F855" i="62" s="1"/>
  <c r="F856" i="62" s="1"/>
  <c r="F857" i="62" s="1"/>
  <c r="F858" i="62" s="1"/>
  <c r="F859" i="62" s="1"/>
  <c r="F860" i="62" s="1"/>
  <c r="F861" i="62" s="1"/>
  <c r="F862" i="62" s="1"/>
  <c r="F863" i="62" s="1"/>
  <c r="F864" i="62" s="1"/>
  <c r="F865" i="62" s="1"/>
  <c r="F866" i="62" s="1"/>
  <c r="F867" i="62" s="1"/>
  <c r="F868" i="62" s="1"/>
  <c r="F869" i="62" s="1"/>
  <c r="F870" i="62" s="1"/>
  <c r="F871" i="62" s="1"/>
  <c r="F872" i="62" s="1"/>
  <c r="F873" i="62" s="1"/>
  <c r="F874" i="62" s="1"/>
  <c r="F875" i="62" s="1"/>
  <c r="F876" i="62" s="1"/>
  <c r="F877" i="62" s="1"/>
  <c r="F878" i="62" s="1"/>
  <c r="F879" i="62" s="1"/>
  <c r="F880" i="62" s="1"/>
  <c r="F881" i="62" s="1"/>
  <c r="F882" i="62" s="1"/>
  <c r="F883" i="62" s="1"/>
  <c r="F884" i="62" s="1"/>
  <c r="F885" i="62" s="1"/>
  <c r="F886" i="62" s="1"/>
  <c r="F887" i="62" s="1"/>
  <c r="F888" i="62" s="1"/>
  <c r="F889" i="62" s="1"/>
  <c r="F890" i="62" s="1"/>
  <c r="F891" i="62" s="1"/>
  <c r="F892" i="62" s="1"/>
  <c r="F893" i="62" s="1"/>
  <c r="F894" i="62" s="1"/>
  <c r="F895" i="62" s="1"/>
  <c r="F896" i="62" s="1"/>
  <c r="F897" i="62" s="1"/>
  <c r="F898" i="62" s="1"/>
  <c r="F899" i="62" s="1"/>
  <c r="F900" i="62" s="1"/>
  <c r="F901" i="62" s="1"/>
  <c r="F902" i="62" s="1"/>
  <c r="F903" i="62" s="1"/>
  <c r="F904" i="62" s="1"/>
  <c r="F905" i="62" s="1"/>
  <c r="F906" i="62" s="1"/>
  <c r="F907" i="62" s="1"/>
  <c r="F908" i="62" s="1"/>
  <c r="F909" i="62" s="1"/>
  <c r="F910" i="62" s="1"/>
  <c r="F911" i="62" s="1"/>
  <c r="F912" i="62" s="1"/>
  <c r="F913" i="62" s="1"/>
  <c r="F914" i="62" s="1"/>
  <c r="F915" i="62" s="1"/>
  <c r="F916" i="62" s="1"/>
  <c r="F917" i="62" s="1"/>
  <c r="F918" i="62" s="1"/>
  <c r="F919" i="62" s="1"/>
  <c r="F920" i="62" s="1"/>
  <c r="F921" i="62" s="1"/>
  <c r="F922" i="62" s="1"/>
  <c r="F923" i="62" s="1"/>
  <c r="F924" i="62" s="1"/>
  <c r="F925" i="62" s="1"/>
  <c r="F926" i="62" s="1"/>
  <c r="F927" i="62" s="1"/>
  <c r="F928" i="62" s="1"/>
  <c r="F929" i="62" s="1"/>
  <c r="F930" i="62" s="1"/>
  <c r="F931" i="62" s="1"/>
  <c r="F932" i="62" s="1"/>
  <c r="F933" i="62" s="1"/>
  <c r="F934" i="62" s="1"/>
  <c r="F935" i="62" s="1"/>
  <c r="F936" i="62" s="1"/>
  <c r="F937" i="62" s="1"/>
  <c r="F938" i="62" s="1"/>
  <c r="F939" i="62" s="1"/>
  <c r="F940" i="62" s="1"/>
  <c r="F941" i="62" s="1"/>
  <c r="F942" i="62" s="1"/>
  <c r="F943" i="62" s="1"/>
  <c r="F944" i="62" s="1"/>
  <c r="F945" i="62" s="1"/>
  <c r="F946" i="62" s="1"/>
  <c r="F947" i="62" s="1"/>
  <c r="F948" i="62" s="1"/>
  <c r="F949" i="62" s="1"/>
  <c r="F950" i="62" s="1"/>
  <c r="F951" i="62" s="1"/>
  <c r="F952" i="62" s="1"/>
  <c r="F953" i="62" s="1"/>
  <c r="F954" i="62" s="1"/>
  <c r="F955" i="62" s="1"/>
  <c r="F956" i="62" s="1"/>
  <c r="F957" i="62" s="1"/>
  <c r="F958" i="62" s="1"/>
  <c r="F959" i="62" s="1"/>
  <c r="F960" i="62" s="1"/>
  <c r="F961" i="62" s="1"/>
  <c r="F962" i="62" s="1"/>
  <c r="F963" i="62" s="1"/>
  <c r="F964" i="62" s="1"/>
  <c r="F965" i="62" s="1"/>
  <c r="F966" i="62" s="1"/>
  <c r="F967" i="62" s="1"/>
  <c r="F968" i="62" s="1"/>
  <c r="F969" i="62" s="1"/>
  <c r="F970" i="62" s="1"/>
  <c r="F971" i="62" s="1"/>
  <c r="F972" i="62" s="1"/>
  <c r="F973" i="62" s="1"/>
  <c r="F974" i="62" s="1"/>
  <c r="F975" i="62" s="1"/>
  <c r="F976" i="62" s="1"/>
  <c r="F977" i="62" s="1"/>
  <c r="F978" i="62" s="1"/>
  <c r="F979" i="62" s="1"/>
  <c r="F980" i="62" s="1"/>
  <c r="F981" i="62" s="1"/>
  <c r="F982" i="62" s="1"/>
  <c r="F983" i="62" s="1"/>
  <c r="F984" i="62" s="1"/>
  <c r="F985" i="62" s="1"/>
  <c r="F986" i="62" s="1"/>
  <c r="F987" i="62" s="1"/>
  <c r="F988" i="62" s="1"/>
  <c r="F989" i="62" s="1"/>
  <c r="F990" i="62" s="1"/>
  <c r="F991" i="62" s="1"/>
  <c r="F992" i="62" s="1"/>
  <c r="F993" i="62" s="1"/>
  <c r="F994" i="62" s="1"/>
  <c r="F995" i="62" s="1"/>
  <c r="F996" i="62" s="1"/>
  <c r="F997" i="62" s="1"/>
  <c r="F998" i="62" s="1"/>
  <c r="F999" i="62" s="1"/>
  <c r="F1000" i="62" s="1"/>
  <c r="F1001" i="62" s="1"/>
  <c r="F1002" i="62" s="1"/>
  <c r="F1003" i="62" s="1"/>
  <c r="F1004" i="62" s="1"/>
  <c r="F1005" i="62" s="1"/>
  <c r="F1006" i="62" s="1"/>
  <c r="F1007" i="62" s="1"/>
  <c r="F1008" i="62" s="1"/>
  <c r="F1009" i="62" s="1"/>
  <c r="F1010" i="62" s="1"/>
  <c r="F1011" i="62" s="1"/>
  <c r="F1012" i="62" s="1"/>
  <c r="F1013" i="62" s="1"/>
  <c r="F1014" i="62" s="1"/>
  <c r="F1015" i="62" s="1"/>
  <c r="F1016" i="62" s="1"/>
  <c r="F1017" i="62" s="1"/>
  <c r="F1018" i="62" s="1"/>
  <c r="F1019" i="62" s="1"/>
  <c r="F1020" i="62" s="1"/>
  <c r="F1021" i="62" s="1"/>
  <c r="F1022" i="62" s="1"/>
  <c r="F1023" i="62" s="1"/>
  <c r="F1024" i="62" s="1"/>
  <c r="F1025" i="62" s="1"/>
  <c r="F1026" i="62" s="1"/>
  <c r="F1027" i="62" s="1"/>
  <c r="F1028" i="62" s="1"/>
  <c r="F1029" i="62" s="1"/>
  <c r="F1030" i="62" s="1"/>
  <c r="F1031" i="62" s="1"/>
  <c r="F1032" i="62" s="1"/>
  <c r="F1033" i="62" s="1"/>
  <c r="F1034" i="62" s="1"/>
  <c r="F1035" i="62" s="1"/>
  <c r="F1036" i="62" s="1"/>
  <c r="F1037" i="62" s="1"/>
  <c r="F1038" i="62" s="1"/>
  <c r="F1039" i="62" s="1"/>
  <c r="F1040" i="62" s="1"/>
  <c r="F1041" i="62" s="1"/>
  <c r="F1042" i="62" s="1"/>
  <c r="F1043" i="62" s="1"/>
  <c r="F1044" i="62" s="1"/>
  <c r="F1045" i="62" s="1"/>
  <c r="F1046" i="62" s="1"/>
  <c r="F1047" i="62" s="1"/>
  <c r="F1048" i="62" s="1"/>
  <c r="F1049" i="62" s="1"/>
  <c r="F1050" i="62" s="1"/>
  <c r="F1051" i="62" s="1"/>
  <c r="F1052" i="62" s="1"/>
  <c r="F1053" i="62" s="1"/>
  <c r="F1054" i="62" s="1"/>
  <c r="F1055" i="62" s="1"/>
  <c r="F1056" i="62" s="1"/>
  <c r="F1057" i="62" s="1"/>
  <c r="F1058" i="62" s="1"/>
  <c r="F1059" i="62" s="1"/>
  <c r="F1060" i="62" s="1"/>
  <c r="F1061" i="62" s="1"/>
  <c r="F1062" i="62" s="1"/>
  <c r="F1063" i="62" s="1"/>
  <c r="F1064" i="62" s="1"/>
  <c r="F1065" i="62" s="1"/>
  <c r="F1066" i="62" s="1"/>
  <c r="F1067" i="62" s="1"/>
  <c r="F1068" i="62" s="1"/>
  <c r="F1069" i="62" s="1"/>
  <c r="F1070" i="62" s="1"/>
  <c r="F1071" i="62" s="1"/>
  <c r="F1072" i="62" s="1"/>
  <c r="F1073" i="62" s="1"/>
  <c r="F1074" i="62" s="1"/>
  <c r="F1075" i="62" s="1"/>
  <c r="F1076" i="62" s="1"/>
  <c r="F1077" i="62" s="1"/>
  <c r="F1078" i="62" s="1"/>
  <c r="F1079" i="62" s="1"/>
  <c r="F1080" i="62" s="1"/>
  <c r="F1081" i="62" s="1"/>
  <c r="F1082" i="62" s="1"/>
  <c r="F1083" i="62" s="1"/>
  <c r="F1084" i="62" s="1"/>
  <c r="F1085" i="62" s="1"/>
  <c r="F1086" i="62" s="1"/>
  <c r="F1087" i="62" s="1"/>
  <c r="F1088" i="62" s="1"/>
  <c r="F1089" i="62" s="1"/>
  <c r="F1090" i="62" s="1"/>
  <c r="F1091" i="62" s="1"/>
  <c r="F1092" i="62" s="1"/>
  <c r="F1093" i="62" s="1"/>
  <c r="F1094" i="62" s="1"/>
  <c r="F1095" i="62" s="1"/>
  <c r="F1096" i="62" s="1"/>
  <c r="F1097" i="62" s="1"/>
  <c r="F1098" i="62" s="1"/>
  <c r="F1099" i="62" s="1"/>
  <c r="F1100" i="62" s="1"/>
  <c r="F1101" i="62" s="1"/>
  <c r="F1102" i="62" s="1"/>
  <c r="F1103" i="62" s="1"/>
  <c r="F1104" i="62" s="1"/>
  <c r="F1105" i="62" s="1"/>
  <c r="F1106" i="62" s="1"/>
  <c r="F1107" i="62" s="1"/>
  <c r="F1108" i="62" s="1"/>
  <c r="F1109" i="62" s="1"/>
  <c r="F1110" i="62" s="1"/>
  <c r="F1111" i="62" s="1"/>
  <c r="F1112" i="62" s="1"/>
  <c r="F1113" i="62" s="1"/>
  <c r="F1114" i="62" s="1"/>
  <c r="F1115" i="62" s="1"/>
  <c r="F1116" i="62" s="1"/>
  <c r="F1117" i="62" s="1"/>
  <c r="F1118" i="62" s="1"/>
  <c r="F1119" i="62" s="1"/>
  <c r="F1120" i="62" s="1"/>
  <c r="F1121" i="62" s="1"/>
  <c r="F1122" i="62" s="1"/>
  <c r="F1123" i="62" s="1"/>
  <c r="F1124" i="62" s="1"/>
  <c r="F1125" i="62" s="1"/>
  <c r="F1126" i="62" s="1"/>
  <c r="F1127" i="62" s="1"/>
  <c r="F1128" i="62" s="1"/>
  <c r="F1129" i="62" s="1"/>
  <c r="F1130" i="62" s="1"/>
  <c r="F1131" i="62" s="1"/>
  <c r="F1132" i="62" s="1"/>
  <c r="F1133" i="62" s="1"/>
  <c r="F1134" i="62" s="1"/>
  <c r="F1135" i="62" s="1"/>
  <c r="F1136" i="62" s="1"/>
  <c r="F1137" i="62" s="1"/>
  <c r="F1138" i="62" s="1"/>
  <c r="F1139" i="62" s="1"/>
  <c r="F1140" i="62" s="1"/>
  <c r="F1141" i="62" s="1"/>
  <c r="F1142" i="62" s="1"/>
  <c r="F1143" i="62" s="1"/>
  <c r="F1144" i="62" s="1"/>
  <c r="F1145" i="62" s="1"/>
  <c r="F1146" i="62" s="1"/>
  <c r="F1147" i="62" s="1"/>
  <c r="F1148" i="62" s="1"/>
  <c r="F1149" i="62" s="1"/>
  <c r="F1150" i="62" s="1"/>
  <c r="F1151" i="62" s="1"/>
  <c r="F1152" i="62" s="1"/>
  <c r="F1153" i="62" s="1"/>
  <c r="F1154" i="62" s="1"/>
  <c r="F1155" i="62" s="1"/>
  <c r="F1156" i="62" s="1"/>
  <c r="F1157" i="62" s="1"/>
  <c r="F1158" i="62" s="1"/>
  <c r="F1159" i="62" s="1"/>
  <c r="F1160" i="62" s="1"/>
  <c r="F1161" i="62" s="1"/>
  <c r="F1162" i="62" s="1"/>
  <c r="F1163" i="62" s="1"/>
  <c r="F1164" i="62" s="1"/>
  <c r="F1165" i="62" s="1"/>
  <c r="F1166" i="62" s="1"/>
  <c r="F1167" i="62" s="1"/>
  <c r="F1168" i="62" s="1"/>
  <c r="F1169" i="62" s="1"/>
  <c r="F1170" i="62" s="1"/>
  <c r="F1171" i="62" s="1"/>
  <c r="F1172" i="62" s="1"/>
  <c r="F1173" i="62" s="1"/>
  <c r="F1174" i="62" s="1"/>
  <c r="F1175" i="62" s="1"/>
  <c r="F1176" i="62" s="1"/>
  <c r="F1177" i="62" s="1"/>
  <c r="F1178" i="62" s="1"/>
  <c r="F1179" i="62" s="1"/>
  <c r="F1180" i="62" s="1"/>
  <c r="F1181" i="62" s="1"/>
  <c r="F1182" i="62" s="1"/>
  <c r="F1183" i="62" s="1"/>
  <c r="F1184" i="62" s="1"/>
  <c r="F1185" i="62" s="1"/>
  <c r="F1186" i="62" s="1"/>
  <c r="F1187" i="62" s="1"/>
  <c r="F1188" i="62" s="1"/>
  <c r="F1189" i="62" s="1"/>
  <c r="F1190" i="62" s="1"/>
  <c r="F1191" i="62" s="1"/>
  <c r="F1192" i="62" s="1"/>
  <c r="F1193" i="62" s="1"/>
  <c r="F1194" i="62" s="1"/>
  <c r="F1195" i="62" s="1"/>
  <c r="F1196" i="62" s="1"/>
  <c r="F1197" i="62" s="1"/>
  <c r="F1198" i="62" s="1"/>
  <c r="F1199" i="62" s="1"/>
  <c r="F1200" i="62" s="1"/>
  <c r="F1201" i="62" s="1"/>
  <c r="F1202" i="62" s="1"/>
  <c r="F1203" i="62" s="1"/>
  <c r="F1204" i="62" s="1"/>
  <c r="F1205" i="62" s="1"/>
  <c r="F1206" i="62" s="1"/>
  <c r="F1207" i="62" s="1"/>
  <c r="F1208" i="62" s="1"/>
  <c r="F1209" i="62" s="1"/>
  <c r="F1210" i="62" s="1"/>
  <c r="F1211" i="62" s="1"/>
  <c r="F1212" i="62" s="1"/>
  <c r="F1213" i="62" s="1"/>
  <c r="F1214" i="62" s="1"/>
  <c r="F1215" i="62" s="1"/>
  <c r="F1216" i="62" s="1"/>
  <c r="F1217" i="62" s="1"/>
  <c r="F1218" i="62" s="1"/>
  <c r="F1219" i="62" s="1"/>
  <c r="F1220" i="62" s="1"/>
  <c r="F1221" i="62" s="1"/>
  <c r="F1222" i="62" s="1"/>
  <c r="F1223" i="62" s="1"/>
  <c r="F1224" i="62" s="1"/>
  <c r="F1225" i="62" s="1"/>
  <c r="F1226" i="62" s="1"/>
  <c r="F1227" i="62" s="1"/>
  <c r="F1228" i="62" s="1"/>
  <c r="F1229" i="62" s="1"/>
  <c r="F1230" i="62" s="1"/>
  <c r="F1231" i="62" s="1"/>
  <c r="F1232" i="62" s="1"/>
  <c r="F1233" i="62" s="1"/>
  <c r="F1234" i="62" s="1"/>
  <c r="F1235" i="62" s="1"/>
  <c r="F1236" i="62" s="1"/>
  <c r="F1237" i="62" s="1"/>
  <c r="F1238" i="62" s="1"/>
  <c r="F1239" i="62" s="1"/>
  <c r="F1240" i="62" s="1"/>
  <c r="F1241" i="62" s="1"/>
  <c r="F1242" i="62" s="1"/>
  <c r="F1243" i="62" s="1"/>
  <c r="F1244" i="62" s="1"/>
  <c r="F1245" i="62" s="1"/>
  <c r="F1246" i="62" s="1"/>
  <c r="F1247" i="62" s="1"/>
  <c r="F1248" i="62" s="1"/>
  <c r="F1249" i="62" s="1"/>
  <c r="F1250" i="62" s="1"/>
  <c r="F1251" i="62" s="1"/>
  <c r="F1252" i="62" s="1"/>
  <c r="F1253" i="62" s="1"/>
  <c r="F1254" i="62" s="1"/>
  <c r="F1255" i="62" s="1"/>
  <c r="F1256" i="62" s="1"/>
  <c r="F1257" i="62" s="1"/>
  <c r="F1258" i="62" s="1"/>
  <c r="F1259" i="62" s="1"/>
  <c r="F1260" i="62" s="1"/>
  <c r="F1261" i="62" s="1"/>
  <c r="F1262" i="62" s="1"/>
  <c r="F1263" i="62" s="1"/>
  <c r="F1264" i="62" s="1"/>
  <c r="F1265" i="62" s="1"/>
  <c r="F1266" i="62" s="1"/>
  <c r="F1267" i="62" s="1"/>
  <c r="F1268" i="62" s="1"/>
  <c r="F1269" i="62" s="1"/>
  <c r="F1270" i="62" s="1"/>
  <c r="F1271" i="62" s="1"/>
  <c r="F1272" i="62" s="1"/>
  <c r="F1273" i="62" s="1"/>
  <c r="F1274" i="62" s="1"/>
  <c r="F1275" i="62" s="1"/>
  <c r="F1276" i="62" s="1"/>
  <c r="F1277" i="62" s="1"/>
  <c r="F1278" i="62" s="1"/>
  <c r="F1279" i="62" s="1"/>
  <c r="F1280" i="62" s="1"/>
  <c r="F1281" i="62" s="1"/>
  <c r="F1282" i="62" s="1"/>
  <c r="F1283" i="62" s="1"/>
  <c r="F1284" i="62" s="1"/>
  <c r="F1285" i="62" s="1"/>
  <c r="F1286" i="62" s="1"/>
  <c r="F1287" i="62" s="1"/>
  <c r="F1288" i="62" s="1"/>
  <c r="F1289" i="62" s="1"/>
  <c r="F1290" i="62" s="1"/>
  <c r="F1291" i="62" s="1"/>
  <c r="F1292" i="62" s="1"/>
  <c r="F1293" i="62" s="1"/>
  <c r="F1294" i="62" s="1"/>
  <c r="F1295" i="62" s="1"/>
  <c r="F1296" i="62" s="1"/>
  <c r="F1297" i="62" s="1"/>
  <c r="F1298" i="62" s="1"/>
  <c r="F1299" i="62" s="1"/>
  <c r="F1300" i="62" s="1"/>
  <c r="F1301" i="62" s="1"/>
  <c r="F1302" i="62" s="1"/>
  <c r="F1303" i="62" s="1"/>
  <c r="F1304" i="62" s="1"/>
  <c r="F1305" i="62" s="1"/>
  <c r="F1306" i="62" s="1"/>
  <c r="F1307" i="62" s="1"/>
  <c r="F1308" i="62" s="1"/>
  <c r="F1309" i="62" s="1"/>
  <c r="F1310" i="62" s="1"/>
  <c r="F1311" i="62" s="1"/>
  <c r="F1312" i="62" s="1"/>
  <c r="F1313" i="62" s="1"/>
  <c r="F1314" i="62" s="1"/>
  <c r="F1315" i="62" s="1"/>
  <c r="F1316" i="62" s="1"/>
  <c r="F1317" i="62" s="1"/>
  <c r="F1318" i="62" s="1"/>
  <c r="F1319" i="62" s="1"/>
  <c r="F1320" i="62" s="1"/>
  <c r="F1321" i="62" s="1"/>
  <c r="F1322" i="62" s="1"/>
  <c r="F1323" i="62" s="1"/>
  <c r="F1324" i="62" s="1"/>
  <c r="F1325" i="62" s="1"/>
  <c r="F1326" i="62" s="1"/>
  <c r="F1327" i="62" s="1"/>
  <c r="F1328" i="62" s="1"/>
  <c r="F1329" i="62" s="1"/>
  <c r="F1330" i="62" s="1"/>
  <c r="F1331" i="62" s="1"/>
  <c r="F1332" i="62" s="1"/>
  <c r="F1333" i="62" s="1"/>
  <c r="F1334" i="62" s="1"/>
  <c r="F1335" i="62" s="1"/>
  <c r="F1815" i="62"/>
  <c r="F12" i="73" s="1"/>
  <c r="I7" i="64"/>
  <c r="I15" i="64"/>
  <c r="I35" i="64"/>
  <c r="I38" i="64" s="1"/>
  <c r="I42" i="64"/>
  <c r="I58" i="64"/>
  <c r="I61" i="64" s="1"/>
  <c r="I69" i="64"/>
  <c r="I52" i="64"/>
  <c r="I54" i="64" s="1"/>
  <c r="I75" i="64"/>
  <c r="I78" i="64" s="1"/>
  <c r="H106" i="59" l="1"/>
  <c r="H116" i="59" s="1"/>
  <c r="I71" i="64"/>
  <c r="I48" i="49"/>
  <c r="I49" i="49" s="1"/>
  <c r="I50" i="49" s="1"/>
  <c r="I51" i="49" s="1"/>
  <c r="I52" i="49" s="1"/>
  <c r="I53" i="49" s="1"/>
  <c r="I54" i="49" s="1"/>
  <c r="I55" i="49" s="1"/>
  <c r="I56" i="49" s="1"/>
  <c r="I57" i="49" s="1"/>
  <c r="H58" i="49" s="1"/>
  <c r="I58" i="49" s="1"/>
  <c r="I59" i="49" s="1"/>
  <c r="I60" i="49" s="1"/>
  <c r="F13" i="73"/>
  <c r="F14" i="73" s="1"/>
  <c r="F15" i="73" s="1"/>
  <c r="F16" i="73" s="1"/>
  <c r="F17" i="73" s="1"/>
  <c r="F18" i="73" s="1"/>
  <c r="F19" i="73" s="1"/>
  <c r="F20" i="73" s="1"/>
  <c r="F21" i="73" s="1"/>
  <c r="F22" i="73" s="1"/>
  <c r="F23" i="73" s="1"/>
  <c r="F24" i="73" s="1"/>
  <c r="F25" i="73" s="1"/>
  <c r="F26" i="73" s="1"/>
  <c r="F27" i="73" s="1"/>
  <c r="F28" i="73" s="1"/>
  <c r="F29" i="73" s="1"/>
  <c r="F30" i="73" s="1"/>
  <c r="F31" i="73" s="1"/>
  <c r="F32" i="73" s="1"/>
  <c r="F33" i="73" s="1"/>
  <c r="F34" i="73" s="1"/>
  <c r="F35" i="73" s="1"/>
  <c r="F36" i="73" s="1"/>
  <c r="F37" i="73" s="1"/>
  <c r="F38" i="73" s="1"/>
  <c r="F39" i="73" s="1"/>
  <c r="F40" i="73" s="1"/>
  <c r="F41" i="73" s="1"/>
  <c r="F42" i="73" s="1"/>
  <c r="F43" i="73" s="1"/>
  <c r="F44" i="73" s="1"/>
  <c r="F45" i="73" s="1"/>
  <c r="F46" i="73" s="1"/>
  <c r="F47" i="73" s="1"/>
  <c r="F48" i="73" s="1"/>
  <c r="F49" i="73" s="1"/>
  <c r="F50" i="73" s="1"/>
  <c r="F51" i="73" s="1"/>
  <c r="F52" i="73" s="1"/>
  <c r="F53" i="73" s="1"/>
  <c r="F54" i="73" s="1"/>
  <c r="F55" i="73" s="1"/>
  <c r="F56" i="73" s="1"/>
  <c r="F57" i="73" s="1"/>
  <c r="F58" i="73" s="1"/>
  <c r="F59" i="73" s="1"/>
  <c r="F60" i="73" s="1"/>
  <c r="F61" i="73" s="1"/>
  <c r="F62" i="73" s="1"/>
  <c r="F63" i="73" s="1"/>
  <c r="F64" i="73" s="1"/>
  <c r="F65" i="73" s="1"/>
  <c r="F66" i="73" s="1"/>
  <c r="F67" i="73" s="1"/>
  <c r="F68" i="73" s="1"/>
  <c r="F69" i="73" s="1"/>
  <c r="F70" i="73" s="1"/>
  <c r="F71" i="73" s="1"/>
  <c r="F72" i="73" s="1"/>
  <c r="F73" i="73" s="1"/>
  <c r="F74" i="73" s="1"/>
  <c r="F75" i="73" s="1"/>
  <c r="F76" i="73" s="1"/>
  <c r="F77" i="73" s="1"/>
  <c r="F78" i="73" s="1"/>
  <c r="F79" i="73" s="1"/>
  <c r="F80" i="73" s="1"/>
  <c r="F81" i="73" s="1"/>
  <c r="F82" i="73" s="1"/>
  <c r="F83" i="73" s="1"/>
  <c r="F84" i="73" s="1"/>
  <c r="F85" i="73" s="1"/>
  <c r="F86" i="73" s="1"/>
  <c r="F87" i="73" s="1"/>
  <c r="F88" i="73" s="1"/>
  <c r="F89" i="73" s="1"/>
  <c r="F90" i="73" s="1"/>
  <c r="F91" i="73" s="1"/>
  <c r="F92" i="73" s="1"/>
  <c r="F93" i="73" s="1"/>
  <c r="F94" i="73" s="1"/>
  <c r="F95" i="73" s="1"/>
  <c r="F96" i="73" s="1"/>
  <c r="F97" i="73" s="1"/>
  <c r="F98" i="73" s="1"/>
  <c r="F99" i="73" s="1"/>
  <c r="F100" i="73" s="1"/>
  <c r="F101" i="73" s="1"/>
  <c r="F102" i="73" s="1"/>
  <c r="F103" i="73" s="1"/>
  <c r="F104" i="73" s="1"/>
  <c r="F105" i="73" s="1"/>
  <c r="F106" i="73" s="1"/>
  <c r="F107" i="73" s="1"/>
  <c r="F108" i="73" s="1"/>
  <c r="F109" i="73" s="1"/>
  <c r="F110" i="73" s="1"/>
  <c r="F111" i="73" s="1"/>
  <c r="F112" i="73" s="1"/>
  <c r="F113" i="73" s="1"/>
  <c r="F114" i="73" s="1"/>
  <c r="F115" i="73" s="1"/>
  <c r="F116" i="73" s="1"/>
  <c r="F117" i="73" s="1"/>
  <c r="F118" i="73" s="1"/>
  <c r="F119" i="73" s="1"/>
  <c r="F120" i="73" s="1"/>
  <c r="F121" i="73" s="1"/>
  <c r="F122" i="73" s="1"/>
  <c r="F123" i="73" s="1"/>
  <c r="F124" i="73" s="1"/>
  <c r="F125" i="73" s="1"/>
  <c r="F126" i="73" s="1"/>
  <c r="F127" i="73" s="1"/>
  <c r="F128" i="73" s="1"/>
  <c r="F129" i="73" s="1"/>
  <c r="F1823" i="73"/>
  <c r="I9" i="64"/>
  <c r="I44" i="64"/>
  <c r="I17" i="64"/>
  <c r="E22" i="50"/>
  <c r="F22" i="50" s="1"/>
  <c r="F23" i="50" s="1"/>
  <c r="F24" i="50" s="1"/>
  <c r="F25" i="50" s="1"/>
  <c r="E49" i="50"/>
  <c r="F49" i="50" s="1"/>
  <c r="F50" i="50" s="1"/>
  <c r="F1336" i="62"/>
  <c r="F1337" i="62" s="1"/>
  <c r="F1338" i="62" s="1"/>
  <c r="F1339" i="62" s="1"/>
  <c r="F1340" i="62" s="1"/>
  <c r="F1341" i="62" s="1"/>
  <c r="F1342" i="62" s="1"/>
  <c r="F1343" i="62" s="1"/>
  <c r="F1344" i="62" s="1"/>
  <c r="F1345" i="62" s="1"/>
  <c r="F1346" i="62" s="1"/>
  <c r="F1347" i="62" s="1"/>
  <c r="F1348" i="62" s="1"/>
  <c r="F1349" i="62" s="1"/>
  <c r="F1350" i="62" s="1"/>
  <c r="F1351" i="62" s="1"/>
  <c r="F1352" i="62" s="1"/>
  <c r="F1353" i="62" s="1"/>
  <c r="F1354" i="62" s="1"/>
  <c r="F1355" i="62" s="1"/>
  <c r="F1356" i="62" s="1"/>
  <c r="F1357" i="62" s="1"/>
  <c r="F1358" i="62" s="1"/>
  <c r="F1359" i="62" s="1"/>
  <c r="F1360" i="62" s="1"/>
  <c r="F1361" i="62" s="1"/>
  <c r="F1362" i="62" s="1"/>
  <c r="F1363" i="62" s="1"/>
  <c r="F1364" i="62" s="1"/>
  <c r="F1365" i="62" s="1"/>
  <c r="F1366" i="62" s="1"/>
  <c r="F1367" i="62" s="1"/>
  <c r="F1368" i="62" s="1"/>
  <c r="F1369" i="62" s="1"/>
  <c r="F1370" i="62" s="1"/>
  <c r="F1371" i="62" s="1"/>
  <c r="F1372" i="62" s="1"/>
  <c r="F1373" i="62" s="1"/>
  <c r="F1374" i="62" s="1"/>
  <c r="F1375" i="62" s="1"/>
  <c r="F1376" i="62" s="1"/>
  <c r="F1377" i="62" s="1"/>
  <c r="F1378" i="62" s="1"/>
  <c r="F1379" i="62" s="1"/>
  <c r="F1380" i="62" s="1"/>
  <c r="F1381" i="62" s="1"/>
  <c r="F1382" i="62" s="1"/>
  <c r="F1383" i="62" s="1"/>
  <c r="F1384" i="62" s="1"/>
  <c r="F1385" i="62" s="1"/>
  <c r="F1386" i="62" s="1"/>
  <c r="F1387" i="62" s="1"/>
  <c r="F1388" i="62" s="1"/>
  <c r="F1389" i="62" s="1"/>
  <c r="F1390" i="62" s="1"/>
  <c r="F1391" i="62" s="1"/>
  <c r="F1392" i="62" s="1"/>
  <c r="F1393" i="62" s="1"/>
  <c r="F1394" i="62" s="1"/>
  <c r="F1395" i="62" s="1"/>
  <c r="F1396" i="62" s="1"/>
  <c r="F1397" i="62" s="1"/>
  <c r="F1398" i="62" s="1"/>
  <c r="F1399" i="62" s="1"/>
  <c r="F1400" i="62" s="1"/>
  <c r="F1401" i="62" s="1"/>
  <c r="F1402" i="62" s="1"/>
  <c r="F1403" i="62" s="1"/>
  <c r="F1404" i="62" s="1"/>
  <c r="F1405" i="62" s="1"/>
  <c r="F1406" i="62" s="1"/>
  <c r="F1407" i="62" s="1"/>
  <c r="F1408" i="62" s="1"/>
  <c r="F1409" i="62" s="1"/>
  <c r="F1410" i="62" s="1"/>
  <c r="F1411" i="62" s="1"/>
  <c r="F1412" i="62" s="1"/>
  <c r="F1413" i="62" s="1"/>
  <c r="F1414" i="62" s="1"/>
  <c r="F1415" i="62" s="1"/>
  <c r="F1416" i="62" s="1"/>
  <c r="F1417" i="62" s="1"/>
  <c r="F1418" i="62" s="1"/>
  <c r="F1419" i="62" s="1"/>
  <c r="F1420" i="62" s="1"/>
  <c r="F1421" i="62" s="1"/>
  <c r="F1422" i="62" s="1"/>
  <c r="F1423" i="62" s="1"/>
  <c r="F1424" i="62" s="1"/>
  <c r="F1425" i="62" s="1"/>
  <c r="F1426" i="62" s="1"/>
  <c r="F1427" i="62" s="1"/>
  <c r="F1428" i="62" s="1"/>
  <c r="F1429" i="62" s="1"/>
  <c r="F1430" i="62" s="1"/>
  <c r="F1431" i="62" s="1"/>
  <c r="F1432" i="62" s="1"/>
  <c r="F1433" i="62" s="1"/>
  <c r="F1434" i="62" s="1"/>
  <c r="F1435" i="62" s="1"/>
  <c r="F1436" i="62" s="1"/>
  <c r="F1437" i="62" s="1"/>
  <c r="F1438" i="62" s="1"/>
  <c r="F1439" i="62" s="1"/>
  <c r="F1440" i="62" s="1"/>
  <c r="F1441" i="62" s="1"/>
  <c r="F1442" i="62" s="1"/>
  <c r="F1443" i="62" s="1"/>
  <c r="F1444" i="62" s="1"/>
  <c r="F1445" i="62" s="1"/>
  <c r="F1446" i="62" s="1"/>
  <c r="F1447" i="62" s="1"/>
  <c r="F1448" i="62" s="1"/>
  <c r="F1449" i="62" s="1"/>
  <c r="F1450" i="62" s="1"/>
  <c r="F1451" i="62" s="1"/>
  <c r="F1452" i="62" s="1"/>
  <c r="F1453" i="62" s="1"/>
  <c r="F1454" i="62" s="1"/>
  <c r="F1455" i="62" s="1"/>
  <c r="F1456" i="62" s="1"/>
  <c r="F1457" i="62" s="1"/>
  <c r="F1458" i="62" s="1"/>
  <c r="F1459" i="62" s="1"/>
  <c r="F1460" i="62" s="1"/>
  <c r="F1461" i="62" s="1"/>
  <c r="F1462" i="62" s="1"/>
  <c r="F1463" i="62" s="1"/>
  <c r="F1464" i="62" s="1"/>
  <c r="F1465" i="62" s="1"/>
  <c r="F1466" i="62" s="1"/>
  <c r="F1467" i="62" s="1"/>
  <c r="F1468" i="62" s="1"/>
  <c r="F1469" i="62" s="1"/>
  <c r="F1470" i="62" s="1"/>
  <c r="F1471" i="62" s="1"/>
  <c r="F1472" i="62" s="1"/>
  <c r="F1473" i="62" s="1"/>
  <c r="F1474" i="62" s="1"/>
  <c r="F1475" i="62" s="1"/>
  <c r="F1476" i="62" s="1"/>
  <c r="F1477" i="62" s="1"/>
  <c r="F1478" i="62" s="1"/>
  <c r="F1479" i="62" s="1"/>
  <c r="F1480" i="62" s="1"/>
  <c r="F1481" i="62" s="1"/>
  <c r="F1482" i="62" s="1"/>
  <c r="F1483" i="62" s="1"/>
  <c r="F1484" i="62" s="1"/>
  <c r="F1485" i="62" s="1"/>
  <c r="F1486" i="62" s="1"/>
  <c r="F1487" i="62" s="1"/>
  <c r="F1488" i="62" s="1"/>
  <c r="F1489" i="62" s="1"/>
  <c r="F1490" i="62" s="1"/>
  <c r="F1491" i="62" s="1"/>
  <c r="F1492" i="62" s="1"/>
  <c r="F1493" i="62" s="1"/>
  <c r="F1494" i="62" s="1"/>
  <c r="F1495" i="62" s="1"/>
  <c r="F1496" i="62" s="1"/>
  <c r="F1497" i="62" s="1"/>
  <c r="F1498" i="62" s="1"/>
  <c r="F1499" i="62" s="1"/>
  <c r="F1500" i="62" s="1"/>
  <c r="F1501" i="62" s="1"/>
  <c r="F1502" i="62" s="1"/>
  <c r="F1503" i="62" s="1"/>
  <c r="F1504" i="62" s="1"/>
  <c r="F1505" i="62" s="1"/>
  <c r="F1506" i="62" s="1"/>
  <c r="F1507" i="62" s="1"/>
  <c r="F1508" i="62" s="1"/>
  <c r="F1509" i="62" s="1"/>
  <c r="F1510" i="62" s="1"/>
  <c r="F1511" i="62" s="1"/>
  <c r="F1512" i="62" s="1"/>
  <c r="F1513" i="62" s="1"/>
  <c r="F1514" i="62" s="1"/>
  <c r="F1515" i="62" s="1"/>
  <c r="F1516" i="62" s="1"/>
  <c r="F1517" i="62" s="1"/>
  <c r="F1518" i="62" s="1"/>
  <c r="F1519" i="62" s="1"/>
  <c r="F1520" i="62" s="1"/>
  <c r="F1521" i="62" s="1"/>
  <c r="F1522" i="62" s="1"/>
  <c r="F1523" i="62" s="1"/>
  <c r="F1524" i="62" s="1"/>
  <c r="F1525" i="62" s="1"/>
  <c r="F1526" i="62" s="1"/>
  <c r="F1527" i="62" s="1"/>
  <c r="F1528" i="62" s="1"/>
  <c r="F1529" i="62" s="1"/>
  <c r="F1530" i="62" s="1"/>
  <c r="F1531" i="62" s="1"/>
  <c r="F1532" i="62" s="1"/>
  <c r="F1533" i="62" s="1"/>
  <c r="F1534" i="62" s="1"/>
  <c r="F1535" i="62" s="1"/>
  <c r="F1536" i="62" s="1"/>
  <c r="F1537" i="62" s="1"/>
  <c r="F1538" i="62" s="1"/>
  <c r="F1539" i="62" s="1"/>
  <c r="F1540" i="62" s="1"/>
  <c r="F1541" i="62" s="1"/>
  <c r="F1542" i="62" s="1"/>
  <c r="F1543" i="62" s="1"/>
  <c r="F1544" i="62" s="1"/>
  <c r="F1545" i="62" s="1"/>
  <c r="F1546" i="62" s="1"/>
  <c r="F1547" i="62" s="1"/>
  <c r="F1548" i="62" s="1"/>
  <c r="F1549" i="62" s="1"/>
  <c r="F1550" i="62" s="1"/>
  <c r="F1551" i="62" s="1"/>
  <c r="F1552" i="62" s="1"/>
  <c r="F1553" i="62" s="1"/>
  <c r="F1554" i="62" s="1"/>
  <c r="F1555" i="62" s="1"/>
  <c r="F1556" i="62" s="1"/>
  <c r="F1557" i="62" s="1"/>
  <c r="F1558" i="62" s="1"/>
  <c r="F1559" i="62" s="1"/>
  <c r="F1560" i="62" s="1"/>
  <c r="F1561" i="62" s="1"/>
  <c r="F1562" i="62" s="1"/>
  <c r="F1563" i="62" s="1"/>
  <c r="F1564" i="62" s="1"/>
  <c r="F1565" i="62" s="1"/>
  <c r="F1566" i="62" s="1"/>
  <c r="F1567" i="62" s="1"/>
  <c r="F1568" i="62" s="1"/>
  <c r="F1569" i="62" s="1"/>
  <c r="F1570" i="62" s="1"/>
  <c r="F1571" i="62" s="1"/>
  <c r="F1572" i="62" s="1"/>
  <c r="F1573" i="62" s="1"/>
  <c r="F1574" i="62" s="1"/>
  <c r="F1575" i="62" s="1"/>
  <c r="F1576" i="62" s="1"/>
  <c r="F1577" i="62" s="1"/>
  <c r="F1578" i="62" s="1"/>
  <c r="F1579" i="62" s="1"/>
  <c r="F1580" i="62" s="1"/>
  <c r="F1581" i="62" s="1"/>
  <c r="F1582" i="62" s="1"/>
  <c r="F1583" i="62" s="1"/>
  <c r="F1584" i="62" s="1"/>
  <c r="F1585" i="62" s="1"/>
  <c r="F1586" i="62" s="1"/>
  <c r="F1587" i="62" s="1"/>
  <c r="F1588" i="62" s="1"/>
  <c r="F1589" i="62" s="1"/>
  <c r="F1590" i="62" s="1"/>
  <c r="F1591" i="62" s="1"/>
  <c r="F1592" i="62" s="1"/>
  <c r="F1593" i="62" s="1"/>
  <c r="F1594" i="62" s="1"/>
  <c r="F1595" i="62" s="1"/>
  <c r="F1596" i="62" s="1"/>
  <c r="F1597" i="62" s="1"/>
  <c r="F1598" i="62" s="1"/>
  <c r="F1599" i="62" s="1"/>
  <c r="F1600" i="62" s="1"/>
  <c r="F1601" i="62" s="1"/>
  <c r="F1602" i="62" s="1"/>
  <c r="F1603" i="62" s="1"/>
  <c r="F1604" i="62" s="1"/>
  <c r="F1605" i="62" s="1"/>
  <c r="F1606" i="62" s="1"/>
  <c r="F1607" i="62" s="1"/>
  <c r="F1608" i="62" s="1"/>
  <c r="F1609" i="62" s="1"/>
  <c r="F1610" i="62" s="1"/>
  <c r="F1611" i="62" s="1"/>
  <c r="F1612" i="62" s="1"/>
  <c r="F1613" i="62" s="1"/>
  <c r="F1614" i="62" s="1"/>
  <c r="F1615" i="62" s="1"/>
  <c r="F1616" i="62" s="1"/>
  <c r="F1617" i="62" s="1"/>
  <c r="F1618" i="62" s="1"/>
  <c r="F1619" i="62" s="1"/>
  <c r="F1620" i="62" s="1"/>
  <c r="F1621" i="62" s="1"/>
  <c r="F1622" i="62" s="1"/>
  <c r="F1623" i="62" s="1"/>
  <c r="F1624" i="62" s="1"/>
  <c r="F1625" i="62" s="1"/>
  <c r="F1626" i="62" s="1"/>
  <c r="F1627" i="62" s="1"/>
  <c r="F1628" i="62" s="1"/>
  <c r="F1629" i="62" s="1"/>
  <c r="F1630" i="62" s="1"/>
  <c r="F1631" i="62" s="1"/>
  <c r="F1632" i="62" s="1"/>
  <c r="F1633" i="62" s="1"/>
  <c r="F1634" i="62" s="1"/>
  <c r="F1635" i="62" s="1"/>
  <c r="F1636" i="62" s="1"/>
  <c r="F1637" i="62" s="1"/>
  <c r="F1638" i="62" s="1"/>
  <c r="F1639" i="62" s="1"/>
  <c r="F1640" i="62" s="1"/>
  <c r="F1641" i="62" s="1"/>
  <c r="F1642" i="62" s="1"/>
  <c r="F1643" i="62" s="1"/>
  <c r="F1644" i="62" s="1"/>
  <c r="F1645" i="62" s="1"/>
  <c r="F1646" i="62" s="1"/>
  <c r="F1647" i="62" s="1"/>
  <c r="F1648" i="62" s="1"/>
  <c r="F1649" i="62" s="1"/>
  <c r="F1650" i="62" s="1"/>
  <c r="F1651" i="62" s="1"/>
  <c r="F1652" i="62" s="1"/>
  <c r="F1653" i="62" s="1"/>
  <c r="F1654" i="62" s="1"/>
  <c r="F1655" i="62" s="1"/>
  <c r="F1656" i="62" s="1"/>
  <c r="F1657" i="62" s="1"/>
  <c r="F1658" i="62" s="1"/>
  <c r="F1659" i="62" s="1"/>
  <c r="F1660" i="62" s="1"/>
  <c r="F1661" i="62" s="1"/>
  <c r="F1662" i="62" s="1"/>
  <c r="F1663" i="62" s="1"/>
  <c r="F1664" i="62" s="1"/>
  <c r="F1665" i="62" s="1"/>
  <c r="F1666" i="62" s="1"/>
  <c r="F1667" i="62" s="1"/>
  <c r="F1668" i="62" s="1"/>
  <c r="F1669" i="62" s="1"/>
  <c r="F1670" i="62" s="1"/>
  <c r="F1671" i="62" s="1"/>
  <c r="F1672" i="62" s="1"/>
  <c r="F1673" i="62" s="1"/>
  <c r="F1674" i="62" s="1"/>
  <c r="F1675" i="62" s="1"/>
  <c r="F1676" i="62" s="1"/>
  <c r="F1677" i="62" s="1"/>
  <c r="F1678" i="62" s="1"/>
  <c r="F1679" i="62" s="1"/>
  <c r="F1680" i="62" s="1"/>
  <c r="F1681" i="62" s="1"/>
  <c r="F1682" i="62" s="1"/>
  <c r="F1683" i="62" s="1"/>
  <c r="F1684" i="62" s="1"/>
  <c r="F1685" i="62" s="1"/>
  <c r="F1686" i="62" s="1"/>
  <c r="F1687" i="62" s="1"/>
  <c r="F1688" i="62" s="1"/>
  <c r="F1689" i="62" s="1"/>
  <c r="F1690" i="62" s="1"/>
  <c r="F1691" i="62" s="1"/>
  <c r="F1692" i="62" s="1"/>
  <c r="F1693" i="62" s="1"/>
  <c r="F1694" i="62" s="1"/>
  <c r="F1695" i="62" s="1"/>
  <c r="F1696" i="62" s="1"/>
  <c r="F1697" i="62" s="1"/>
  <c r="F1698" i="62" s="1"/>
  <c r="F1699" i="62" s="1"/>
  <c r="F1700" i="62" s="1"/>
  <c r="F1701" i="62" s="1"/>
  <c r="F1702" i="62" s="1"/>
  <c r="F1703" i="62" s="1"/>
  <c r="F1704" i="62" s="1"/>
  <c r="F1705" i="62" s="1"/>
  <c r="F1706" i="62" s="1"/>
  <c r="F1707" i="62" s="1"/>
  <c r="F1708" i="62" s="1"/>
  <c r="F1709" i="62" s="1"/>
  <c r="F1710" i="62" s="1"/>
  <c r="F1711" i="62" s="1"/>
  <c r="F1712" i="62" s="1"/>
  <c r="F1713" i="62" s="1"/>
  <c r="F1714" i="62" s="1"/>
  <c r="F1715" i="62" s="1"/>
  <c r="F1716" i="62" s="1"/>
  <c r="F1717" i="62" s="1"/>
  <c r="F1718" i="62" s="1"/>
  <c r="F1719" i="62" s="1"/>
  <c r="F1720" i="62" s="1"/>
  <c r="F1721" i="62" s="1"/>
  <c r="F1722" i="62" s="1"/>
  <c r="F1723" i="62" s="1"/>
  <c r="F1724" i="62" s="1"/>
  <c r="F1725" i="62" s="1"/>
  <c r="F1726" i="62" s="1"/>
  <c r="F1727" i="62" s="1"/>
  <c r="F1728" i="62" s="1"/>
  <c r="F1729" i="62" s="1"/>
  <c r="F1730" i="62" s="1"/>
  <c r="F1731" i="62" s="1"/>
  <c r="F1732" i="62" s="1"/>
  <c r="F1733" i="62" s="1"/>
  <c r="F1734" i="62" s="1"/>
  <c r="F1735" i="62" s="1"/>
  <c r="F1736" i="62" s="1"/>
  <c r="F1737" i="62" s="1"/>
  <c r="F1738" i="62" s="1"/>
  <c r="F1739" i="62" s="1"/>
  <c r="F1740" i="62" s="1"/>
  <c r="F1741" i="62" s="1"/>
  <c r="F1742" i="62" s="1"/>
  <c r="F1743" i="62" s="1"/>
  <c r="F1744" i="62" s="1"/>
  <c r="F1745" i="62" s="1"/>
  <c r="F1746" i="62" s="1"/>
  <c r="F1747" i="62" s="1"/>
  <c r="F1748" i="62" s="1"/>
  <c r="F1749" i="62" s="1"/>
  <c r="F1750" i="62" s="1"/>
  <c r="F1751" i="62" s="1"/>
  <c r="F1752" i="62" s="1"/>
  <c r="F1753" i="62" s="1"/>
  <c r="F1754" i="62" s="1"/>
  <c r="F1755" i="62" s="1"/>
  <c r="F1756" i="62" s="1"/>
  <c r="F1757" i="62" s="1"/>
  <c r="F1758" i="62" s="1"/>
  <c r="F1759" i="62" s="1"/>
  <c r="F1760" i="62" s="1"/>
  <c r="F1761" i="62" s="1"/>
  <c r="F1762" i="62" s="1"/>
  <c r="F1763" i="62" s="1"/>
  <c r="F1764" i="62" s="1"/>
  <c r="F1765" i="62" s="1"/>
  <c r="F1766" i="62" s="1"/>
  <c r="F1767" i="62" s="1"/>
  <c r="F1768" i="62" s="1"/>
  <c r="F1769" i="62" s="1"/>
  <c r="F1770" i="62" s="1"/>
  <c r="F1771" i="62" s="1"/>
  <c r="F1772" i="62" s="1"/>
  <c r="F1773" i="62" s="1"/>
  <c r="F1774" i="62" s="1"/>
  <c r="F1775" i="62" s="1"/>
  <c r="F1776" i="62" s="1"/>
  <c r="F1777" i="62" s="1"/>
  <c r="F1778" i="62" s="1"/>
  <c r="F1779" i="62" s="1"/>
  <c r="F1780" i="62" s="1"/>
  <c r="F1781" i="62" s="1"/>
  <c r="F1782" i="62" s="1"/>
  <c r="F1783" i="62" s="1"/>
  <c r="F1784" i="62" s="1"/>
  <c r="F1785" i="62" s="1"/>
  <c r="F1786" i="62" s="1"/>
  <c r="F1787" i="62" s="1"/>
  <c r="F1788" i="62" s="1"/>
  <c r="F1789" i="62" s="1"/>
  <c r="F1790" i="62" s="1"/>
  <c r="F1791" i="62" s="1"/>
  <c r="F1792" i="62" s="1"/>
  <c r="F1793" i="62" s="1"/>
  <c r="F1794" i="62" s="1"/>
  <c r="F1795" i="62" s="1"/>
  <c r="F1796" i="62" s="1"/>
  <c r="F1797" i="62" s="1"/>
  <c r="F1798" i="62" s="1"/>
  <c r="F1799" i="62" s="1"/>
  <c r="F1800" i="62" s="1"/>
  <c r="F1801" i="62" s="1"/>
  <c r="F1802" i="62" s="1"/>
  <c r="F1803" i="62" s="1"/>
  <c r="F1804" i="62" s="1"/>
  <c r="F1805" i="62" s="1"/>
  <c r="F1806" i="62" s="1"/>
  <c r="F1807" i="62" s="1"/>
  <c r="F1808" i="62" s="1"/>
  <c r="F1809" i="62" s="1"/>
  <c r="F1810" i="62" s="1"/>
  <c r="F1811" i="62" s="1"/>
  <c r="F1812" i="62" s="1"/>
  <c r="D118" i="59"/>
  <c r="I106" i="59" l="1"/>
  <c r="F130" i="73"/>
  <c r="F131" i="73" s="1"/>
  <c r="F132" i="73" s="1"/>
  <c r="F133" i="73" s="1"/>
  <c r="F134" i="73" s="1"/>
  <c r="F135" i="73" s="1"/>
  <c r="F136" i="73" s="1"/>
  <c r="F137" i="73" s="1"/>
  <c r="F138" i="73" s="1"/>
  <c r="F139" i="73" s="1"/>
  <c r="F140" i="73" s="1"/>
  <c r="F141" i="73" s="1"/>
  <c r="F142" i="73" s="1"/>
  <c r="F143" i="73" s="1"/>
  <c r="F144" i="73" s="1"/>
  <c r="F145" i="73" s="1"/>
  <c r="F146" i="73" s="1"/>
  <c r="F147" i="73" s="1"/>
  <c r="F148" i="73" s="1"/>
  <c r="F149" i="73" s="1"/>
  <c r="F150" i="73" s="1"/>
  <c r="F151" i="73" s="1"/>
  <c r="F152" i="73" s="1"/>
  <c r="F153" i="73" s="1"/>
  <c r="F154" i="73" s="1"/>
  <c r="F155" i="73" s="1"/>
  <c r="F156" i="73" s="1"/>
  <c r="F157" i="73" s="1"/>
  <c r="F158" i="73" s="1"/>
  <c r="F159" i="73" s="1"/>
  <c r="F160" i="73" s="1"/>
  <c r="F161" i="73" s="1"/>
  <c r="F162" i="73" s="1"/>
  <c r="F163" i="73" s="1"/>
  <c r="F164" i="73" s="1"/>
  <c r="F165" i="73" s="1"/>
  <c r="F166" i="73" s="1"/>
  <c r="F167" i="73" s="1"/>
  <c r="F168" i="73" s="1"/>
  <c r="F169" i="73" s="1"/>
  <c r="F170" i="73" s="1"/>
  <c r="F171" i="73" s="1"/>
  <c r="F172" i="73" s="1"/>
  <c r="F173" i="73" s="1"/>
  <c r="F174" i="73" s="1"/>
  <c r="F175" i="73" s="1"/>
  <c r="F176" i="73" s="1"/>
  <c r="F177" i="73" s="1"/>
  <c r="F178" i="73" s="1"/>
  <c r="F179" i="73" s="1"/>
  <c r="F180" i="73" s="1"/>
  <c r="F181" i="73" s="1"/>
  <c r="F182" i="73" s="1"/>
  <c r="F183" i="73" s="1"/>
  <c r="F184" i="73" s="1"/>
  <c r="F185" i="73" s="1"/>
  <c r="F186" i="73" s="1"/>
  <c r="F187" i="73" s="1"/>
  <c r="F188" i="73" s="1"/>
  <c r="F189" i="73" s="1"/>
  <c r="F190" i="73" s="1"/>
  <c r="F191" i="73" s="1"/>
  <c r="F192" i="73" s="1"/>
  <c r="F193" i="73" s="1"/>
  <c r="F194" i="73" s="1"/>
  <c r="F195" i="73" s="1"/>
  <c r="F196" i="73" s="1"/>
  <c r="F197" i="73" s="1"/>
  <c r="F198" i="73" s="1"/>
  <c r="F199" i="73" s="1"/>
  <c r="F200" i="73" s="1"/>
  <c r="F201" i="73" s="1"/>
  <c r="F202" i="73" s="1"/>
  <c r="F203" i="73" s="1"/>
  <c r="F204" i="73" s="1"/>
  <c r="F205" i="73" s="1"/>
  <c r="F206" i="73" s="1"/>
  <c r="F207" i="73" s="1"/>
  <c r="F208" i="73" s="1"/>
  <c r="F209" i="73" s="1"/>
  <c r="F210" i="73" s="1"/>
  <c r="F211" i="73" s="1"/>
  <c r="F212" i="73" s="1"/>
  <c r="F213" i="73" s="1"/>
  <c r="F214" i="73" s="1"/>
  <c r="F215" i="73" s="1"/>
  <c r="F216" i="73" s="1"/>
  <c r="F217" i="73" s="1"/>
  <c r="F218" i="73" s="1"/>
  <c r="F219" i="73" s="1"/>
  <c r="F220" i="73" s="1"/>
  <c r="F221" i="73" s="1"/>
  <c r="F222" i="73" s="1"/>
  <c r="F223" i="73" s="1"/>
  <c r="F224" i="73" s="1"/>
  <c r="F225" i="73" s="1"/>
  <c r="F226" i="73" s="1"/>
  <c r="F227" i="73" s="1"/>
  <c r="F228" i="73" s="1"/>
  <c r="F229" i="73" s="1"/>
  <c r="F230" i="73" s="1"/>
  <c r="F231" i="73" s="1"/>
  <c r="F232" i="73" s="1"/>
  <c r="F233" i="73" s="1"/>
  <c r="F234" i="73" s="1"/>
  <c r="F235" i="73" s="1"/>
  <c r="F236" i="73" s="1"/>
  <c r="F237" i="73" s="1"/>
  <c r="F238" i="73" s="1"/>
  <c r="F239" i="73" s="1"/>
  <c r="F240" i="73" s="1"/>
  <c r="F241" i="73" s="1"/>
  <c r="F242" i="73" s="1"/>
  <c r="F243" i="73" s="1"/>
  <c r="F244" i="73" s="1"/>
  <c r="F245" i="73" s="1"/>
  <c r="F246" i="73" s="1"/>
  <c r="F247" i="73" s="1"/>
  <c r="F248" i="73" s="1"/>
  <c r="F249" i="73" s="1"/>
  <c r="F250" i="73" s="1"/>
  <c r="F251" i="73" s="1"/>
  <c r="F252" i="73" s="1"/>
  <c r="F253" i="73" s="1"/>
  <c r="F254" i="73" s="1"/>
  <c r="F255" i="73" s="1"/>
  <c r="F256" i="73" s="1"/>
  <c r="F257" i="73" s="1"/>
  <c r="F258" i="73" s="1"/>
  <c r="F259" i="73" s="1"/>
  <c r="F260" i="73" s="1"/>
  <c r="F261" i="73" s="1"/>
  <c r="F262" i="73" s="1"/>
  <c r="F263" i="73" s="1"/>
  <c r="F264" i="73" s="1"/>
  <c r="F265" i="73" s="1"/>
  <c r="F266" i="73" s="1"/>
  <c r="F267" i="73" s="1"/>
  <c r="F268" i="73" s="1"/>
  <c r="F269" i="73" s="1"/>
  <c r="F270" i="73" s="1"/>
  <c r="F271" i="73" s="1"/>
  <c r="F272" i="73" s="1"/>
  <c r="F273" i="73" s="1"/>
  <c r="F274" i="73" s="1"/>
  <c r="F275" i="73" s="1"/>
  <c r="F276" i="73" s="1"/>
  <c r="F277" i="73" s="1"/>
  <c r="F278" i="73" s="1"/>
  <c r="F279" i="73" s="1"/>
  <c r="F280" i="73" s="1"/>
  <c r="F281" i="73" s="1"/>
  <c r="F282" i="73" s="1"/>
  <c r="F283" i="73" s="1"/>
  <c r="F284" i="73" s="1"/>
  <c r="F285" i="73" s="1"/>
  <c r="F286" i="73" s="1"/>
  <c r="F287" i="73" s="1"/>
  <c r="F288" i="73" s="1"/>
  <c r="F289" i="73" s="1"/>
  <c r="F290" i="73" s="1"/>
  <c r="F291" i="73" s="1"/>
  <c r="F292" i="73" s="1"/>
  <c r="F293" i="73" s="1"/>
  <c r="F294" i="73" s="1"/>
  <c r="F295" i="73" s="1"/>
  <c r="F296" i="73" s="1"/>
  <c r="F297" i="73" s="1"/>
  <c r="F298" i="73" s="1"/>
  <c r="F299" i="73" s="1"/>
  <c r="F300" i="73" s="1"/>
  <c r="F301" i="73" s="1"/>
  <c r="F302" i="73" s="1"/>
  <c r="F303" i="73" s="1"/>
  <c r="F304" i="73" s="1"/>
  <c r="F305" i="73" s="1"/>
  <c r="F306" i="73" s="1"/>
  <c r="F307" i="73" s="1"/>
  <c r="F308" i="73" s="1"/>
  <c r="F309" i="73" s="1"/>
  <c r="F310" i="73" s="1"/>
  <c r="F311" i="73" s="1"/>
  <c r="F312" i="73" s="1"/>
  <c r="F313" i="73" s="1"/>
  <c r="F314" i="73" s="1"/>
  <c r="F315" i="73" s="1"/>
  <c r="F316" i="73" s="1"/>
  <c r="F317" i="73" s="1"/>
  <c r="F318" i="73" s="1"/>
  <c r="F319" i="73" s="1"/>
  <c r="F320" i="73" s="1"/>
  <c r="F321" i="73" s="1"/>
  <c r="F322" i="73" s="1"/>
  <c r="F323" i="73" s="1"/>
  <c r="F324" i="73" s="1"/>
  <c r="F325" i="73" s="1"/>
  <c r="F326" i="73" s="1"/>
  <c r="F327" i="73" s="1"/>
  <c r="F328" i="73" s="1"/>
  <c r="F329" i="73" s="1"/>
  <c r="F330" i="73" s="1"/>
  <c r="F331" i="73" s="1"/>
  <c r="F332" i="73" s="1"/>
  <c r="F333" i="73" s="1"/>
  <c r="F334" i="73" s="1"/>
  <c r="F335" i="73" s="1"/>
  <c r="F336" i="73" s="1"/>
  <c r="F337" i="73" s="1"/>
  <c r="F338" i="73" s="1"/>
  <c r="F339" i="73" s="1"/>
  <c r="F340" i="73" s="1"/>
  <c r="F341" i="73" s="1"/>
  <c r="F342" i="73" s="1"/>
  <c r="F343" i="73" s="1"/>
  <c r="F344" i="73" s="1"/>
  <c r="F345" i="73" s="1"/>
  <c r="F346" i="73" s="1"/>
  <c r="F347" i="73" s="1"/>
  <c r="F348" i="73" s="1"/>
  <c r="F349" i="73" s="1"/>
  <c r="F350" i="73" s="1"/>
  <c r="F351" i="73" s="1"/>
  <c r="F352" i="73" s="1"/>
  <c r="F353" i="73" s="1"/>
  <c r="F354" i="73" s="1"/>
  <c r="F355" i="73" s="1"/>
  <c r="F356" i="73" s="1"/>
  <c r="F357" i="73" s="1"/>
  <c r="F358" i="73" s="1"/>
  <c r="F359" i="73" s="1"/>
  <c r="F360" i="73" s="1"/>
  <c r="F361" i="73" s="1"/>
  <c r="F362" i="73" s="1"/>
  <c r="F363" i="73" s="1"/>
  <c r="F364" i="73" s="1"/>
  <c r="F365" i="73" s="1"/>
  <c r="F366" i="73" s="1"/>
  <c r="F367" i="73" s="1"/>
  <c r="F368" i="73" s="1"/>
  <c r="F369" i="73" s="1"/>
  <c r="F370" i="73" s="1"/>
  <c r="F371" i="73" s="1"/>
  <c r="F372" i="73" s="1"/>
  <c r="F373" i="73" s="1"/>
  <c r="F374" i="73" s="1"/>
  <c r="F375" i="73" s="1"/>
  <c r="F376" i="73" s="1"/>
  <c r="F377" i="73" s="1"/>
  <c r="F378" i="73" s="1"/>
  <c r="F379" i="73" s="1"/>
  <c r="F380" i="73" s="1"/>
  <c r="F381" i="73" s="1"/>
  <c r="F382" i="73" s="1"/>
  <c r="F383" i="73" s="1"/>
  <c r="F384" i="73" s="1"/>
  <c r="F385" i="73" s="1"/>
  <c r="F386" i="73" s="1"/>
  <c r="F387" i="73" s="1"/>
  <c r="F388" i="73" s="1"/>
  <c r="F389" i="73" s="1"/>
  <c r="F390" i="73" s="1"/>
  <c r="F391" i="73" s="1"/>
  <c r="F392" i="73" s="1"/>
  <c r="F393" i="73" s="1"/>
  <c r="F394" i="73" s="1"/>
  <c r="F395" i="73" s="1"/>
  <c r="F396" i="73" s="1"/>
  <c r="F397" i="73" s="1"/>
  <c r="F398" i="73" s="1"/>
  <c r="F399" i="73" s="1"/>
  <c r="F400" i="73" s="1"/>
  <c r="F401" i="73" s="1"/>
  <c r="F402" i="73" s="1"/>
  <c r="F403" i="73" s="1"/>
  <c r="F404" i="73" s="1"/>
  <c r="F405" i="73" s="1"/>
  <c r="F406" i="73" s="1"/>
  <c r="F407" i="73" s="1"/>
  <c r="F408" i="73" s="1"/>
  <c r="F409" i="73" s="1"/>
  <c r="F410" i="73" s="1"/>
  <c r="F411" i="73" s="1"/>
  <c r="F412" i="73" s="1"/>
  <c r="F413" i="73" s="1"/>
  <c r="F414" i="73" s="1"/>
  <c r="F415" i="73" s="1"/>
  <c r="F416" i="73" s="1"/>
  <c r="F417" i="73" s="1"/>
  <c r="F418" i="73" s="1"/>
  <c r="F419" i="73" s="1"/>
  <c r="F420" i="73" s="1"/>
  <c r="F421" i="73" s="1"/>
  <c r="F422" i="73" s="1"/>
  <c r="F423" i="73" s="1"/>
  <c r="F424" i="73" s="1"/>
  <c r="F425" i="73" s="1"/>
  <c r="F426" i="73" s="1"/>
  <c r="F427" i="73" s="1"/>
  <c r="F428" i="73" s="1"/>
  <c r="F429" i="73" s="1"/>
  <c r="F430" i="73" s="1"/>
  <c r="F431" i="73" s="1"/>
  <c r="F432" i="73" s="1"/>
  <c r="F433" i="73" s="1"/>
  <c r="F434" i="73" s="1"/>
  <c r="F435" i="73" s="1"/>
  <c r="F436" i="73" s="1"/>
  <c r="F437" i="73" s="1"/>
  <c r="F438" i="73" s="1"/>
  <c r="F439" i="73" s="1"/>
  <c r="F440" i="73" s="1"/>
  <c r="F441" i="73" s="1"/>
  <c r="F442" i="73" s="1"/>
  <c r="F443" i="73" s="1"/>
  <c r="F444" i="73" s="1"/>
  <c r="F445" i="73" s="1"/>
  <c r="F446" i="73" s="1"/>
  <c r="F447" i="73" s="1"/>
  <c r="F448" i="73" s="1"/>
  <c r="F449" i="73" s="1"/>
  <c r="F450" i="73" s="1"/>
  <c r="F451" i="73" s="1"/>
  <c r="F452" i="73" s="1"/>
  <c r="F453" i="73" s="1"/>
  <c r="F454" i="73" s="1"/>
  <c r="F455" i="73" s="1"/>
  <c r="F456" i="73" s="1"/>
  <c r="F457" i="73" s="1"/>
  <c r="F458" i="73" s="1"/>
  <c r="F459" i="73" s="1"/>
  <c r="F460" i="73" s="1"/>
  <c r="F461" i="73" s="1"/>
  <c r="F462" i="73" s="1"/>
  <c r="F463" i="73" s="1"/>
  <c r="F464" i="73" s="1"/>
  <c r="F465" i="73" s="1"/>
  <c r="F466" i="73" s="1"/>
  <c r="F467" i="73" s="1"/>
  <c r="F468" i="73" s="1"/>
  <c r="F469" i="73" s="1"/>
  <c r="F470" i="73" s="1"/>
  <c r="F471" i="73" s="1"/>
  <c r="F472" i="73" s="1"/>
  <c r="F473" i="73" s="1"/>
  <c r="F474" i="73" s="1"/>
  <c r="F475" i="73" s="1"/>
  <c r="F476" i="73" s="1"/>
  <c r="F477" i="73" s="1"/>
  <c r="F478" i="73" s="1"/>
  <c r="F479" i="73" s="1"/>
  <c r="F480" i="73" s="1"/>
  <c r="F481" i="73" s="1"/>
  <c r="F482" i="73" s="1"/>
  <c r="F483" i="73" s="1"/>
  <c r="F484" i="73" s="1"/>
  <c r="F485" i="73" s="1"/>
  <c r="F486" i="73" s="1"/>
  <c r="F487" i="73" s="1"/>
  <c r="F488" i="73" s="1"/>
  <c r="F489" i="73" s="1"/>
  <c r="F490" i="73" s="1"/>
  <c r="F491" i="73" s="1"/>
  <c r="F492" i="73" s="1"/>
  <c r="F493" i="73" s="1"/>
  <c r="F494" i="73" s="1"/>
  <c r="F495" i="73" s="1"/>
  <c r="F496" i="73" s="1"/>
  <c r="F497" i="73" s="1"/>
  <c r="F498" i="73" s="1"/>
  <c r="F499" i="73" s="1"/>
  <c r="F500" i="73" s="1"/>
  <c r="F501" i="73" s="1"/>
  <c r="F502" i="73" s="1"/>
  <c r="F503" i="73" s="1"/>
  <c r="F504" i="73" s="1"/>
  <c r="F505" i="73" s="1"/>
  <c r="F506" i="73" s="1"/>
  <c r="F507" i="73" s="1"/>
  <c r="F508" i="73" s="1"/>
  <c r="F509" i="73" s="1"/>
  <c r="F510" i="73" s="1"/>
  <c r="F511" i="73" s="1"/>
  <c r="F512" i="73" s="1"/>
  <c r="F513" i="73" s="1"/>
  <c r="F514" i="73" s="1"/>
  <c r="F515" i="73" s="1"/>
  <c r="F516" i="73" s="1"/>
  <c r="F517" i="73" s="1"/>
  <c r="F518" i="73" s="1"/>
  <c r="F519" i="73" s="1"/>
  <c r="F520" i="73" s="1"/>
  <c r="F521" i="73" s="1"/>
  <c r="F522" i="73" s="1"/>
  <c r="F523" i="73" s="1"/>
  <c r="F524" i="73" s="1"/>
  <c r="F525" i="73" s="1"/>
  <c r="F526" i="73" s="1"/>
  <c r="F527" i="73" s="1"/>
  <c r="F528" i="73" s="1"/>
  <c r="F529" i="73" s="1"/>
  <c r="F530" i="73" s="1"/>
  <c r="F531" i="73" s="1"/>
  <c r="F532" i="73" s="1"/>
  <c r="F533" i="73" s="1"/>
  <c r="F534" i="73" s="1"/>
  <c r="F535" i="73" s="1"/>
  <c r="F536" i="73" s="1"/>
  <c r="F537" i="73" s="1"/>
  <c r="F538" i="73" s="1"/>
  <c r="F539" i="73" s="1"/>
  <c r="F540" i="73" s="1"/>
  <c r="F541" i="73" s="1"/>
  <c r="F542" i="73" s="1"/>
  <c r="F543" i="73" s="1"/>
  <c r="F544" i="73" s="1"/>
  <c r="F545" i="73" s="1"/>
  <c r="F546" i="73" s="1"/>
  <c r="F547" i="73" s="1"/>
  <c r="F548" i="73" s="1"/>
  <c r="F549" i="73" s="1"/>
  <c r="F550" i="73" s="1"/>
  <c r="F551" i="73" s="1"/>
  <c r="F552" i="73" s="1"/>
  <c r="F553" i="73" s="1"/>
  <c r="F554" i="73" s="1"/>
  <c r="F555" i="73" s="1"/>
  <c r="F556" i="73" s="1"/>
  <c r="F557" i="73" s="1"/>
  <c r="F558" i="73" s="1"/>
  <c r="F559" i="73" s="1"/>
  <c r="F560" i="73" s="1"/>
  <c r="F561" i="73" s="1"/>
  <c r="F562" i="73" s="1"/>
  <c r="F563" i="73" s="1"/>
  <c r="F564" i="73" s="1"/>
  <c r="F565" i="73" s="1"/>
  <c r="F566" i="73" s="1"/>
  <c r="F567" i="73" s="1"/>
  <c r="F568" i="73" s="1"/>
  <c r="F569" i="73" s="1"/>
  <c r="F570" i="73" s="1"/>
  <c r="F571" i="73" s="1"/>
  <c r="F572" i="73" s="1"/>
  <c r="F573" i="73" s="1"/>
  <c r="F574" i="73" s="1"/>
  <c r="F575" i="73" s="1"/>
  <c r="F576" i="73" s="1"/>
  <c r="F577" i="73" s="1"/>
  <c r="F578" i="73" s="1"/>
  <c r="F579" i="73" s="1"/>
  <c r="F580" i="73" s="1"/>
  <c r="F581" i="73" s="1"/>
  <c r="F582" i="73" s="1"/>
  <c r="F583" i="73" s="1"/>
  <c r="F584" i="73" s="1"/>
  <c r="F585" i="73" s="1"/>
  <c r="F586" i="73" s="1"/>
  <c r="F587" i="73" s="1"/>
  <c r="F588" i="73" s="1"/>
  <c r="F589" i="73" s="1"/>
  <c r="F590" i="73" s="1"/>
  <c r="F591" i="73" s="1"/>
  <c r="F592" i="73" s="1"/>
  <c r="F593" i="73" s="1"/>
  <c r="F594" i="73" s="1"/>
  <c r="F595" i="73" s="1"/>
  <c r="F596" i="73" s="1"/>
  <c r="F597" i="73" s="1"/>
  <c r="F598" i="73" s="1"/>
  <c r="F599" i="73" s="1"/>
  <c r="F600" i="73" s="1"/>
  <c r="F601" i="73" s="1"/>
  <c r="F602" i="73" s="1"/>
  <c r="F603" i="73" s="1"/>
  <c r="F604" i="73" s="1"/>
  <c r="F605" i="73" s="1"/>
  <c r="F606" i="73" s="1"/>
  <c r="F607" i="73" s="1"/>
  <c r="F608" i="73" s="1"/>
  <c r="F609" i="73" s="1"/>
  <c r="F610" i="73" s="1"/>
  <c r="F611" i="73" s="1"/>
  <c r="F612" i="73" s="1"/>
  <c r="F613" i="73" s="1"/>
  <c r="F614" i="73" s="1"/>
  <c r="F615" i="73" s="1"/>
  <c r="F616" i="73" s="1"/>
  <c r="F617" i="73" s="1"/>
  <c r="F618" i="73" s="1"/>
  <c r="F619" i="73" s="1"/>
  <c r="F620" i="73" s="1"/>
  <c r="F621" i="73" s="1"/>
  <c r="F622" i="73" s="1"/>
  <c r="F623" i="73" s="1"/>
  <c r="F624" i="73" s="1"/>
  <c r="F625" i="73" s="1"/>
  <c r="F626" i="73" s="1"/>
  <c r="F627" i="73" s="1"/>
  <c r="F628" i="73" s="1"/>
  <c r="F629" i="73" s="1"/>
  <c r="F630" i="73" s="1"/>
  <c r="H61" i="49"/>
  <c r="I61" i="49" s="1"/>
  <c r="I62" i="49" s="1"/>
  <c r="I63" i="49" s="1"/>
  <c r="I64" i="49" s="1"/>
  <c r="I65" i="49" s="1"/>
  <c r="E26" i="50"/>
  <c r="F26" i="50" s="1"/>
  <c r="F27" i="50" s="1"/>
  <c r="F28" i="50" s="1"/>
  <c r="E51" i="50"/>
  <c r="F51" i="50" s="1"/>
  <c r="F52" i="50" s="1"/>
  <c r="F53" i="50" s="1"/>
  <c r="F631" i="73" l="1"/>
  <c r="F632" i="73" s="1"/>
  <c r="F633" i="73" s="1"/>
  <c r="F634" i="73" s="1"/>
  <c r="F635" i="73" s="1"/>
  <c r="F636" i="73" s="1"/>
  <c r="F637" i="73" s="1"/>
  <c r="F638" i="73" s="1"/>
  <c r="F639" i="73" s="1"/>
  <c r="F640" i="73" s="1"/>
  <c r="F641" i="73" s="1"/>
  <c r="F642" i="73" s="1"/>
  <c r="F643" i="73" s="1"/>
  <c r="F644" i="73" s="1"/>
  <c r="F645" i="73" s="1"/>
  <c r="F646" i="73" s="1"/>
  <c r="F647" i="73" s="1"/>
  <c r="F648" i="73" s="1"/>
  <c r="F649" i="73" s="1"/>
  <c r="F650" i="73" s="1"/>
  <c r="F651" i="73" s="1"/>
  <c r="F652" i="73" s="1"/>
  <c r="F653" i="73" s="1"/>
  <c r="F654" i="73" s="1"/>
  <c r="F655" i="73" s="1"/>
  <c r="F656" i="73" s="1"/>
  <c r="F657" i="73" s="1"/>
  <c r="F658" i="73" s="1"/>
  <c r="F659" i="73" s="1"/>
  <c r="F660" i="73" s="1"/>
  <c r="F661" i="73" s="1"/>
  <c r="F662" i="73" s="1"/>
  <c r="F663" i="73" s="1"/>
  <c r="F664" i="73" s="1"/>
  <c r="F665" i="73" s="1"/>
  <c r="F666" i="73" s="1"/>
  <c r="F667" i="73" s="1"/>
  <c r="F668" i="73" s="1"/>
  <c r="F669" i="73" s="1"/>
  <c r="F670" i="73" s="1"/>
  <c r="F671" i="73" s="1"/>
  <c r="F672" i="73" s="1"/>
  <c r="F673" i="73" s="1"/>
  <c r="F674" i="73" s="1"/>
  <c r="F675" i="73" s="1"/>
  <c r="F676" i="73" s="1"/>
  <c r="F677" i="73" s="1"/>
  <c r="F678" i="73" s="1"/>
  <c r="F679" i="73" s="1"/>
  <c r="F680" i="73" s="1"/>
  <c r="F681" i="73" s="1"/>
  <c r="F682" i="73" s="1"/>
  <c r="F683" i="73" s="1"/>
  <c r="F684" i="73" s="1"/>
  <c r="F685" i="73" s="1"/>
  <c r="F686" i="73" s="1"/>
  <c r="F687" i="73" s="1"/>
  <c r="F688" i="73" s="1"/>
  <c r="F689" i="73" s="1"/>
  <c r="F690" i="73" s="1"/>
  <c r="F691" i="73" s="1"/>
  <c r="F692" i="73" s="1"/>
  <c r="F693" i="73" s="1"/>
  <c r="E54" i="50"/>
  <c r="F54" i="50" s="1"/>
  <c r="F55" i="50" s="1"/>
  <c r="E29" i="50"/>
  <c r="F29" i="50" s="1"/>
  <c r="F30" i="50" s="1"/>
  <c r="H66" i="49"/>
  <c r="I66" i="49" s="1"/>
  <c r="I67" i="49" s="1"/>
  <c r="I68" i="49" s="1"/>
  <c r="I69" i="49" s="1"/>
  <c r="F694" i="73" l="1"/>
  <c r="F695" i="73" s="1"/>
  <c r="F696" i="73" s="1"/>
  <c r="F697" i="73" s="1"/>
  <c r="F698" i="73" s="1"/>
  <c r="F699" i="73" s="1"/>
  <c r="F700" i="73" s="1"/>
  <c r="F701" i="73" s="1"/>
  <c r="F702" i="73" s="1"/>
  <c r="F703" i="73" s="1"/>
  <c r="F704" i="73" s="1"/>
  <c r="F705" i="73" s="1"/>
  <c r="F706" i="73" s="1"/>
  <c r="F707" i="73" s="1"/>
  <c r="F708" i="73" s="1"/>
  <c r="F709" i="73" s="1"/>
  <c r="F710" i="73" s="1"/>
  <c r="F711" i="73" s="1"/>
  <c r="F712" i="73" s="1"/>
  <c r="F713" i="73" s="1"/>
  <c r="F714" i="73" s="1"/>
  <c r="F715" i="73" s="1"/>
  <c r="F716" i="73" s="1"/>
  <c r="F717" i="73" s="1"/>
  <c r="F718" i="73" s="1"/>
  <c r="F719" i="73" s="1"/>
  <c r="F720" i="73" s="1"/>
  <c r="F721" i="73" s="1"/>
  <c r="F722" i="73" s="1"/>
  <c r="F723" i="73" s="1"/>
  <c r="F724" i="73" s="1"/>
  <c r="F725" i="73" s="1"/>
  <c r="F726" i="73" s="1"/>
  <c r="F727" i="73" s="1"/>
  <c r="F728" i="73" s="1"/>
  <c r="F729" i="73" s="1"/>
  <c r="F730" i="73" s="1"/>
  <c r="F731" i="73" s="1"/>
  <c r="F732" i="73" s="1"/>
  <c r="F733" i="73" s="1"/>
  <c r="F734" i="73" s="1"/>
  <c r="F735" i="73" s="1"/>
  <c r="F736" i="73" s="1"/>
  <c r="F737" i="73" s="1"/>
  <c r="F738" i="73" s="1"/>
  <c r="F739" i="73" s="1"/>
  <c r="F740" i="73" s="1"/>
  <c r="F741" i="73" s="1"/>
  <c r="F742" i="73" s="1"/>
  <c r="F743" i="73" s="1"/>
  <c r="F744" i="73" s="1"/>
  <c r="F745" i="73" s="1"/>
  <c r="F746" i="73" s="1"/>
  <c r="F747" i="73" s="1"/>
  <c r="F748" i="73" s="1"/>
  <c r="F749" i="73" s="1"/>
  <c r="F750" i="73" s="1"/>
  <c r="F751" i="73" s="1"/>
  <c r="F752" i="73" s="1"/>
  <c r="F753" i="73" s="1"/>
  <c r="F754" i="73" s="1"/>
  <c r="F755" i="73" s="1"/>
  <c r="F756" i="73" s="1"/>
  <c r="F757" i="73" s="1"/>
  <c r="F758" i="73" s="1"/>
  <c r="F759" i="73" s="1"/>
  <c r="E31" i="50"/>
  <c r="F31" i="50" s="1"/>
  <c r="F32" i="50" s="1"/>
  <c r="E56" i="50"/>
  <c r="F56" i="50" s="1"/>
  <c r="F57" i="50" s="1"/>
  <c r="H70" i="49"/>
  <c r="I70" i="49" s="1"/>
  <c r="I71" i="49" s="1"/>
  <c r="I72" i="49" s="1"/>
  <c r="F760" i="73" l="1"/>
  <c r="F761" i="73" s="1"/>
  <c r="F762" i="73" s="1"/>
  <c r="F763" i="73" s="1"/>
  <c r="F764" i="73" s="1"/>
  <c r="F765" i="73" s="1"/>
  <c r="F766" i="73" s="1"/>
  <c r="F767" i="73" s="1"/>
  <c r="F768" i="73" s="1"/>
  <c r="F769" i="73" s="1"/>
  <c r="F770" i="73" s="1"/>
  <c r="F771" i="73" s="1"/>
  <c r="F772" i="73" s="1"/>
  <c r="F773" i="73" s="1"/>
  <c r="F774" i="73" s="1"/>
  <c r="F775" i="73" s="1"/>
  <c r="F776" i="73" s="1"/>
  <c r="F777" i="73" s="1"/>
  <c r="F778" i="73" s="1"/>
  <c r="F779" i="73" s="1"/>
  <c r="F780" i="73" s="1"/>
  <c r="F781" i="73" s="1"/>
  <c r="F782" i="73" s="1"/>
  <c r="F783" i="73" s="1"/>
  <c r="F784" i="73" s="1"/>
  <c r="F785" i="73" s="1"/>
  <c r="F786" i="73" s="1"/>
  <c r="F787" i="73" s="1"/>
  <c r="F788" i="73" s="1"/>
  <c r="F789" i="73" s="1"/>
  <c r="F790" i="73" s="1"/>
  <c r="F791" i="73" s="1"/>
  <c r="F792" i="73" s="1"/>
  <c r="F793" i="73" s="1"/>
  <c r="F794" i="73" s="1"/>
  <c r="F795" i="73" s="1"/>
  <c r="F796" i="73" s="1"/>
  <c r="F797" i="73" s="1"/>
  <c r="F798" i="73" s="1"/>
  <c r="F799" i="73" s="1"/>
  <c r="F800" i="73" s="1"/>
  <c r="F801" i="73" s="1"/>
  <c r="F802" i="73" s="1"/>
  <c r="F803" i="73" s="1"/>
  <c r="F804" i="73" s="1"/>
  <c r="F805" i="73" s="1"/>
  <c r="F806" i="73" s="1"/>
  <c r="F807" i="73" s="1"/>
  <c r="F808" i="73" s="1"/>
  <c r="F809" i="73" s="1"/>
  <c r="F810" i="73" s="1"/>
  <c r="F811" i="73" s="1"/>
  <c r="F812" i="73" s="1"/>
  <c r="F813" i="73" s="1"/>
  <c r="F814" i="73" s="1"/>
  <c r="F815" i="73" s="1"/>
  <c r="F816" i="73" s="1"/>
  <c r="F817" i="73" s="1"/>
  <c r="F818" i="73" s="1"/>
  <c r="F819" i="73" s="1"/>
  <c r="F820" i="73" s="1"/>
  <c r="F821" i="73" s="1"/>
  <c r="F822" i="73" s="1"/>
  <c r="F823" i="73" s="1"/>
  <c r="F824" i="73" s="1"/>
  <c r="F825" i="73" s="1"/>
  <c r="F826" i="73" s="1"/>
  <c r="F827" i="73" s="1"/>
  <c r="F828" i="73" s="1"/>
  <c r="F829" i="73" s="1"/>
  <c r="F830" i="73" s="1"/>
  <c r="F831" i="73" s="1"/>
  <c r="F832" i="73" s="1"/>
  <c r="F833" i="73" s="1"/>
  <c r="F834" i="73" s="1"/>
  <c r="F835" i="73" s="1"/>
  <c r="F836" i="73" s="1"/>
  <c r="F837" i="73" s="1"/>
  <c r="F838" i="73" s="1"/>
  <c r="F839" i="73" s="1"/>
  <c r="F840" i="73" s="1"/>
  <c r="F841" i="73" s="1"/>
  <c r="F842" i="73" s="1"/>
  <c r="F843" i="73" s="1"/>
  <c r="F844" i="73" s="1"/>
  <c r="F845" i="73" s="1"/>
  <c r="F846" i="73" s="1"/>
  <c r="F847" i="73" s="1"/>
  <c r="F848" i="73" s="1"/>
  <c r="F849" i="73" s="1"/>
  <c r="F850" i="73" s="1"/>
  <c r="F851" i="73" s="1"/>
  <c r="F852" i="73" s="1"/>
  <c r="F853" i="73" s="1"/>
  <c r="F854" i="73" s="1"/>
  <c r="E33" i="50"/>
  <c r="F33" i="50" s="1"/>
  <c r="F34" i="50" s="1"/>
  <c r="E58" i="50"/>
  <c r="F58" i="50" s="1"/>
  <c r="F59" i="50" s="1"/>
  <c r="F60" i="50" s="1"/>
  <c r="F61" i="50" s="1"/>
  <c r="F62" i="50" s="1"/>
  <c r="H73" i="49"/>
  <c r="I73" i="49" s="1"/>
  <c r="I74" i="49" s="1"/>
  <c r="F855" i="73" l="1"/>
  <c r="F856" i="73" s="1"/>
  <c r="F857" i="73" s="1"/>
  <c r="F858" i="73" s="1"/>
  <c r="F859" i="73" s="1"/>
  <c r="F860" i="73" s="1"/>
  <c r="F861" i="73" s="1"/>
  <c r="F862" i="73" s="1"/>
  <c r="F863" i="73" s="1"/>
  <c r="F864" i="73" s="1"/>
  <c r="F865" i="73" s="1"/>
  <c r="F866" i="73" s="1"/>
  <c r="F867" i="73" s="1"/>
  <c r="F868" i="73" s="1"/>
  <c r="F869" i="73" s="1"/>
  <c r="F870" i="73" s="1"/>
  <c r="F871" i="73" s="1"/>
  <c r="F872" i="73" s="1"/>
  <c r="F873" i="73" s="1"/>
  <c r="F874" i="73" s="1"/>
  <c r="F875" i="73" s="1"/>
  <c r="F876" i="73" s="1"/>
  <c r="F877" i="73" s="1"/>
  <c r="F878" i="73" s="1"/>
  <c r="F879" i="73" s="1"/>
  <c r="F880" i="73" s="1"/>
  <c r="F881" i="73" s="1"/>
  <c r="F882" i="73" s="1"/>
  <c r="F883" i="73" s="1"/>
  <c r="F884" i="73" s="1"/>
  <c r="F885" i="73" s="1"/>
  <c r="F886" i="73" s="1"/>
  <c r="F887" i="73" s="1"/>
  <c r="F888" i="73" s="1"/>
  <c r="F889" i="73" s="1"/>
  <c r="F890" i="73" s="1"/>
  <c r="F891" i="73" s="1"/>
  <c r="F892" i="73" s="1"/>
  <c r="F893" i="73" s="1"/>
  <c r="F894" i="73" s="1"/>
  <c r="F895" i="73" s="1"/>
  <c r="F896" i="73" s="1"/>
  <c r="F897" i="73" s="1"/>
  <c r="F898" i="73" s="1"/>
  <c r="F899" i="73" s="1"/>
  <c r="F900" i="73" s="1"/>
  <c r="F901" i="73" s="1"/>
  <c r="F902" i="73" s="1"/>
  <c r="F903" i="73" s="1"/>
  <c r="F904" i="73" s="1"/>
  <c r="F905" i="73" s="1"/>
  <c r="F906" i="73" s="1"/>
  <c r="F907" i="73" s="1"/>
  <c r="F908" i="73" s="1"/>
  <c r="F909" i="73" s="1"/>
  <c r="F910" i="73" s="1"/>
  <c r="F911" i="73" s="1"/>
  <c r="F912" i="73" s="1"/>
  <c r="F913" i="73" s="1"/>
  <c r="F914" i="73" s="1"/>
  <c r="F915" i="73" s="1"/>
  <c r="F916" i="73" s="1"/>
  <c r="F917" i="73" s="1"/>
  <c r="F918" i="73" s="1"/>
  <c r="F919" i="73" s="1"/>
  <c r="F920" i="73" s="1"/>
  <c r="F921" i="73" s="1"/>
  <c r="F922" i="73" s="1"/>
  <c r="F923" i="73" s="1"/>
  <c r="F924" i="73" s="1"/>
  <c r="F925" i="73" s="1"/>
  <c r="F926" i="73" s="1"/>
  <c r="F927" i="73" s="1"/>
  <c r="F928" i="73" s="1"/>
  <c r="F929" i="73" s="1"/>
  <c r="F930" i="73" s="1"/>
  <c r="F931" i="73" s="1"/>
  <c r="F932" i="73" s="1"/>
  <c r="F933" i="73" s="1"/>
  <c r="F934" i="73" s="1"/>
  <c r="F935" i="73" s="1"/>
  <c r="F936" i="73" s="1"/>
  <c r="F937" i="73" s="1"/>
  <c r="F938" i="73" s="1"/>
  <c r="F939" i="73" s="1"/>
  <c r="F940" i="73" s="1"/>
  <c r="F941" i="73" s="1"/>
  <c r="F942" i="73" s="1"/>
  <c r="F943" i="73" s="1"/>
  <c r="F944" i="73" s="1"/>
  <c r="F945" i="73" s="1"/>
  <c r="F946" i="73" s="1"/>
  <c r="F947" i="73" s="1"/>
  <c r="F948" i="73" s="1"/>
  <c r="F949" i="73" s="1"/>
  <c r="F950" i="73" s="1"/>
  <c r="F951" i="73" s="1"/>
  <c r="F952" i="73" s="1"/>
  <c r="F953" i="73" s="1"/>
  <c r="F954" i="73" s="1"/>
  <c r="F955" i="73" s="1"/>
  <c r="F956" i="73" s="1"/>
  <c r="F957" i="73" s="1"/>
  <c r="F958" i="73" s="1"/>
  <c r="F959" i="73" s="1"/>
  <c r="F960" i="73" s="1"/>
  <c r="F961" i="73" s="1"/>
  <c r="F962" i="73" s="1"/>
  <c r="F963" i="73" s="1"/>
  <c r="F964" i="73" s="1"/>
  <c r="F965" i="73" s="1"/>
  <c r="F966" i="73" s="1"/>
  <c r="F967" i="73" s="1"/>
  <c r="F968" i="73" s="1"/>
  <c r="F969" i="73" s="1"/>
  <c r="F970" i="73" s="1"/>
  <c r="F971" i="73" s="1"/>
  <c r="F972" i="73" s="1"/>
  <c r="F973" i="73" s="1"/>
  <c r="F974" i="73" s="1"/>
  <c r="F975" i="73" s="1"/>
  <c r="F976" i="73" s="1"/>
  <c r="F977" i="73" s="1"/>
  <c r="F978" i="73" s="1"/>
  <c r="F979" i="73" s="1"/>
  <c r="F980" i="73" s="1"/>
  <c r="F981" i="73" s="1"/>
  <c r="F982" i="73" s="1"/>
  <c r="F983" i="73" s="1"/>
  <c r="F984" i="73" s="1"/>
  <c r="F985" i="73" s="1"/>
  <c r="F986" i="73" s="1"/>
  <c r="F987" i="73" s="1"/>
  <c r="F988" i="73" s="1"/>
  <c r="F989" i="73" s="1"/>
  <c r="F990" i="73" s="1"/>
  <c r="F991" i="73" s="1"/>
  <c r="F992" i="73" s="1"/>
  <c r="F993" i="73" s="1"/>
  <c r="F994" i="73" s="1"/>
  <c r="F995" i="73" s="1"/>
  <c r="F996" i="73" s="1"/>
  <c r="F997" i="73" s="1"/>
  <c r="F998" i="73" s="1"/>
  <c r="F999" i="73" s="1"/>
  <c r="F1000" i="73" s="1"/>
  <c r="F1001" i="73" s="1"/>
  <c r="F1002" i="73" s="1"/>
  <c r="F1003" i="73" s="1"/>
  <c r="F1004" i="73" s="1"/>
  <c r="F1005" i="73" s="1"/>
  <c r="F1006" i="73" s="1"/>
  <c r="F1007" i="73" s="1"/>
  <c r="F1008" i="73" s="1"/>
  <c r="F1009" i="73" s="1"/>
  <c r="F1010" i="73" s="1"/>
  <c r="F1011" i="73" s="1"/>
  <c r="F1012" i="73" s="1"/>
  <c r="F1013" i="73" s="1"/>
  <c r="F1014" i="73" s="1"/>
  <c r="F1015" i="73" s="1"/>
  <c r="F1016" i="73" s="1"/>
  <c r="F1017" i="73" s="1"/>
  <c r="F1018" i="73" s="1"/>
  <c r="F1019" i="73" s="1"/>
  <c r="F1020" i="73" s="1"/>
  <c r="F1021" i="73" s="1"/>
  <c r="F1022" i="73" s="1"/>
  <c r="F1023" i="73" s="1"/>
  <c r="F1024" i="73" s="1"/>
  <c r="F1025" i="73" s="1"/>
  <c r="F1026" i="73" s="1"/>
  <c r="F1027" i="73" s="1"/>
  <c r="F1028" i="73" s="1"/>
  <c r="F1029" i="73" s="1"/>
  <c r="F1030" i="73" s="1"/>
  <c r="F1031" i="73" s="1"/>
  <c r="F1032" i="73" s="1"/>
  <c r="F1033" i="73" s="1"/>
  <c r="F1034" i="73" s="1"/>
  <c r="F1035" i="73" s="1"/>
  <c r="F1036" i="73" s="1"/>
  <c r="F1037" i="73" s="1"/>
  <c r="F1038" i="73" s="1"/>
  <c r="F1039" i="73" s="1"/>
  <c r="F1040" i="73" s="1"/>
  <c r="F1041" i="73" s="1"/>
  <c r="F1042" i="73" s="1"/>
  <c r="F1043" i="73" s="1"/>
  <c r="F1044" i="73" s="1"/>
  <c r="F1045" i="73" s="1"/>
  <c r="F1046" i="73" s="1"/>
  <c r="F1047" i="73" s="1"/>
  <c r="F1048" i="73" s="1"/>
  <c r="F1049" i="73" s="1"/>
  <c r="F1050" i="73" s="1"/>
  <c r="F1051" i="73" s="1"/>
  <c r="F1052" i="73" s="1"/>
  <c r="F1053" i="73" s="1"/>
  <c r="F1054" i="73" s="1"/>
  <c r="F1055" i="73" s="1"/>
  <c r="F1056" i="73" s="1"/>
  <c r="F1057" i="73" s="1"/>
  <c r="F1058" i="73" s="1"/>
  <c r="F1059" i="73" s="1"/>
  <c r="F1060" i="73" s="1"/>
  <c r="F1061" i="73" s="1"/>
  <c r="F1062" i="73" s="1"/>
  <c r="F1063" i="73" s="1"/>
  <c r="F1064" i="73" s="1"/>
  <c r="F1065" i="73" s="1"/>
  <c r="F1066" i="73" s="1"/>
  <c r="F1067" i="73" s="1"/>
  <c r="F1068" i="73" s="1"/>
  <c r="F1069" i="73" s="1"/>
  <c r="F1070" i="73" s="1"/>
  <c r="F1071" i="73" s="1"/>
  <c r="F1072" i="73" s="1"/>
  <c r="F1073" i="73" s="1"/>
  <c r="F1074" i="73" s="1"/>
  <c r="F1075" i="73" s="1"/>
  <c r="F1076" i="73" s="1"/>
  <c r="F1077" i="73" s="1"/>
  <c r="F1078" i="73" s="1"/>
  <c r="F1079" i="73" s="1"/>
  <c r="F1080" i="73" s="1"/>
  <c r="F1081" i="73" s="1"/>
  <c r="F1082" i="73" s="1"/>
  <c r="F1083" i="73" s="1"/>
  <c r="F1084" i="73" s="1"/>
  <c r="F1085" i="73" s="1"/>
  <c r="F1086" i="73" s="1"/>
  <c r="F1087" i="73" s="1"/>
  <c r="F1088" i="73" s="1"/>
  <c r="F1089" i="73" s="1"/>
  <c r="F1090" i="73" s="1"/>
  <c r="F1091" i="73" s="1"/>
  <c r="F1092" i="73" s="1"/>
  <c r="F1093" i="73" s="1"/>
  <c r="F1094" i="73" s="1"/>
  <c r="F1095" i="73" s="1"/>
  <c r="F1096" i="73" s="1"/>
  <c r="F1097" i="73" s="1"/>
  <c r="F1098" i="73" s="1"/>
  <c r="F1099" i="73" s="1"/>
  <c r="F1100" i="73" s="1"/>
  <c r="F1101" i="73" s="1"/>
  <c r="F1102" i="73" s="1"/>
  <c r="F1103" i="73" s="1"/>
  <c r="F1104" i="73" s="1"/>
  <c r="F1105" i="73" s="1"/>
  <c r="F1106" i="73" s="1"/>
  <c r="F1107" i="73" s="1"/>
  <c r="F1108" i="73" s="1"/>
  <c r="F1109" i="73" s="1"/>
  <c r="F1110" i="73" s="1"/>
  <c r="F1111" i="73" s="1"/>
  <c r="F1112" i="73" s="1"/>
  <c r="F1113" i="73" s="1"/>
  <c r="F1114" i="73" s="1"/>
  <c r="F1115" i="73" s="1"/>
  <c r="F1116" i="73" s="1"/>
  <c r="F1117" i="73" s="1"/>
  <c r="F1118" i="73" s="1"/>
  <c r="F1119" i="73" s="1"/>
  <c r="F1120" i="73" s="1"/>
  <c r="F1121" i="73" s="1"/>
  <c r="F1122" i="73" s="1"/>
  <c r="F1123" i="73" s="1"/>
  <c r="F1124" i="73" s="1"/>
  <c r="F1125" i="73" s="1"/>
  <c r="F1126" i="73" s="1"/>
  <c r="F1127" i="73" s="1"/>
  <c r="F1128" i="73" s="1"/>
  <c r="F1129" i="73" s="1"/>
  <c r="F1130" i="73" s="1"/>
  <c r="F1131" i="73" s="1"/>
  <c r="F1132" i="73" s="1"/>
  <c r="F1133" i="73" s="1"/>
  <c r="F1134" i="73" s="1"/>
  <c r="F1135" i="73" s="1"/>
  <c r="F1136" i="73" s="1"/>
  <c r="F1137" i="73" s="1"/>
  <c r="F1138" i="73" s="1"/>
  <c r="F1139" i="73" s="1"/>
  <c r="F1140" i="73" s="1"/>
  <c r="F1141" i="73" s="1"/>
  <c r="F1142" i="73" s="1"/>
  <c r="F1143" i="73" s="1"/>
  <c r="F1144" i="73" s="1"/>
  <c r="F1145" i="73" s="1"/>
  <c r="F1146" i="73" s="1"/>
  <c r="F1147" i="73" s="1"/>
  <c r="F1148" i="73" s="1"/>
  <c r="F1149" i="73" s="1"/>
  <c r="F1150" i="73" s="1"/>
  <c r="F1151" i="73" s="1"/>
  <c r="F1152" i="73" s="1"/>
  <c r="F1153" i="73" s="1"/>
  <c r="F1154" i="73" s="1"/>
  <c r="F1155" i="73" s="1"/>
  <c r="F1156" i="73" s="1"/>
  <c r="F1157" i="73" s="1"/>
  <c r="F1158" i="73" s="1"/>
  <c r="F1159" i="73" s="1"/>
  <c r="F1160" i="73" s="1"/>
  <c r="F1161" i="73" s="1"/>
  <c r="F1162" i="73" s="1"/>
  <c r="F1163" i="73" s="1"/>
  <c r="F1164" i="73" s="1"/>
  <c r="F1165" i="73" s="1"/>
  <c r="F1166" i="73" s="1"/>
  <c r="F1167" i="73" s="1"/>
  <c r="F1168" i="73" s="1"/>
  <c r="F1169" i="73" s="1"/>
  <c r="F1170" i="73" s="1"/>
  <c r="F1171" i="73" s="1"/>
  <c r="F1172" i="73" s="1"/>
  <c r="F1173" i="73" s="1"/>
  <c r="F1174" i="73" s="1"/>
  <c r="F1175" i="73" s="1"/>
  <c r="F1176" i="73" s="1"/>
  <c r="F1177" i="73" s="1"/>
  <c r="F1178" i="73" s="1"/>
  <c r="F1179" i="73" s="1"/>
  <c r="F1180" i="73" s="1"/>
  <c r="F1181" i="73" s="1"/>
  <c r="F1182" i="73" s="1"/>
  <c r="F1183" i="73" s="1"/>
  <c r="F1184" i="73" s="1"/>
  <c r="F1185" i="73" s="1"/>
  <c r="F1186" i="73" s="1"/>
  <c r="F1187" i="73" s="1"/>
  <c r="F1188" i="73" s="1"/>
  <c r="F1189" i="73" s="1"/>
  <c r="F1190" i="73" s="1"/>
  <c r="F1191" i="73" s="1"/>
  <c r="F1192" i="73" s="1"/>
  <c r="F1193" i="73" s="1"/>
  <c r="F1194" i="73" s="1"/>
  <c r="F1195" i="73" s="1"/>
  <c r="F1196" i="73" s="1"/>
  <c r="F1197" i="73" s="1"/>
  <c r="F1198" i="73" s="1"/>
  <c r="F1199" i="73" s="1"/>
  <c r="F1200" i="73" s="1"/>
  <c r="F1201" i="73" s="1"/>
  <c r="F1202" i="73" s="1"/>
  <c r="F1203" i="73" s="1"/>
  <c r="F1204" i="73" s="1"/>
  <c r="F1205" i="73" s="1"/>
  <c r="F1206" i="73" s="1"/>
  <c r="F1207" i="73" s="1"/>
  <c r="F1208" i="73" s="1"/>
  <c r="F1209" i="73" s="1"/>
  <c r="F1210" i="73" s="1"/>
  <c r="F1211" i="73" s="1"/>
  <c r="F1212" i="73" s="1"/>
  <c r="F1213" i="73" s="1"/>
  <c r="F1214" i="73" s="1"/>
  <c r="F1215" i="73" s="1"/>
  <c r="F1216" i="73" s="1"/>
  <c r="F1217" i="73" s="1"/>
  <c r="F1218" i="73" s="1"/>
  <c r="F1219" i="73" s="1"/>
  <c r="F1220" i="73" s="1"/>
  <c r="F1221" i="73" s="1"/>
  <c r="F1222" i="73" s="1"/>
  <c r="F1223" i="73" s="1"/>
  <c r="F1224" i="73" s="1"/>
  <c r="F1225" i="73" s="1"/>
  <c r="F1226" i="73" s="1"/>
  <c r="F1227" i="73" s="1"/>
  <c r="F1228" i="73" s="1"/>
  <c r="F1229" i="73" s="1"/>
  <c r="F1230" i="73" s="1"/>
  <c r="F1231" i="73" s="1"/>
  <c r="F1232" i="73" s="1"/>
  <c r="F1233" i="73" s="1"/>
  <c r="F1234" i="73" s="1"/>
  <c r="F1235" i="73" s="1"/>
  <c r="F1236" i="73" s="1"/>
  <c r="F1237" i="73" s="1"/>
  <c r="F1238" i="73" s="1"/>
  <c r="F1239" i="73" s="1"/>
  <c r="F1240" i="73" s="1"/>
  <c r="F1241" i="73" s="1"/>
  <c r="F1242" i="73" s="1"/>
  <c r="F1243" i="73" s="1"/>
  <c r="F1244" i="73" s="1"/>
  <c r="F1245" i="73" s="1"/>
  <c r="F1246" i="73" s="1"/>
  <c r="F1247" i="73" s="1"/>
  <c r="F1248" i="73" s="1"/>
  <c r="F1249" i="73" s="1"/>
  <c r="F1250" i="73" s="1"/>
  <c r="F1251" i="73" s="1"/>
  <c r="F1252" i="73" s="1"/>
  <c r="F1253" i="73" s="1"/>
  <c r="F1254" i="73" s="1"/>
  <c r="F1255" i="73" s="1"/>
  <c r="F1256" i="73" s="1"/>
  <c r="F1257" i="73" s="1"/>
  <c r="F1258" i="73" s="1"/>
  <c r="F1259" i="73" s="1"/>
  <c r="F1260" i="73" s="1"/>
  <c r="F1261" i="73" s="1"/>
  <c r="F1262" i="73" s="1"/>
  <c r="F1263" i="73" s="1"/>
  <c r="F1264" i="73" s="1"/>
  <c r="F1265" i="73" s="1"/>
  <c r="F1266" i="73" s="1"/>
  <c r="F1267" i="73" s="1"/>
  <c r="F1268" i="73" s="1"/>
  <c r="F1269" i="73" s="1"/>
  <c r="F1270" i="73" s="1"/>
  <c r="F1271" i="73" s="1"/>
  <c r="F1272" i="73" s="1"/>
  <c r="F1273" i="73" s="1"/>
  <c r="F1274" i="73" s="1"/>
  <c r="F1275" i="73" s="1"/>
  <c r="F1276" i="73" s="1"/>
  <c r="F1277" i="73" s="1"/>
  <c r="F1278" i="73" s="1"/>
  <c r="F1279" i="73" s="1"/>
  <c r="F1280" i="73" s="1"/>
  <c r="F1281" i="73" s="1"/>
  <c r="F1282" i="73" s="1"/>
  <c r="F1283" i="73" s="1"/>
  <c r="F1284" i="73" s="1"/>
  <c r="F1285" i="73" s="1"/>
  <c r="F1286" i="73" s="1"/>
  <c r="F1287" i="73" s="1"/>
  <c r="F1288" i="73" s="1"/>
  <c r="F1289" i="73" s="1"/>
  <c r="F1290" i="73" s="1"/>
  <c r="F1291" i="73" s="1"/>
  <c r="F1292" i="73" s="1"/>
  <c r="F1293" i="73" s="1"/>
  <c r="F1294" i="73" s="1"/>
  <c r="F1295" i="73" s="1"/>
  <c r="F1296" i="73" s="1"/>
  <c r="F1297" i="73" s="1"/>
  <c r="F1298" i="73" s="1"/>
  <c r="F1299" i="73" s="1"/>
  <c r="F1300" i="73" s="1"/>
  <c r="F1301" i="73" s="1"/>
  <c r="F1302" i="73" s="1"/>
  <c r="F1303" i="73" s="1"/>
  <c r="F1304" i="73" s="1"/>
  <c r="F1305" i="73" s="1"/>
  <c r="F1306" i="73" s="1"/>
  <c r="F1307" i="73" s="1"/>
  <c r="F1308" i="73" s="1"/>
  <c r="F1309" i="73" s="1"/>
  <c r="F1310" i="73" s="1"/>
  <c r="F1311" i="73" s="1"/>
  <c r="F1312" i="73" s="1"/>
  <c r="F1313" i="73" s="1"/>
  <c r="F1314" i="73" s="1"/>
  <c r="F1315" i="73" s="1"/>
  <c r="F1316" i="73" s="1"/>
  <c r="F1317" i="73" s="1"/>
  <c r="F1318" i="73" s="1"/>
  <c r="F1319" i="73" s="1"/>
  <c r="F1320" i="73" s="1"/>
  <c r="F1321" i="73" s="1"/>
  <c r="F1322" i="73" s="1"/>
  <c r="F1323" i="73" s="1"/>
  <c r="F1324" i="73" s="1"/>
  <c r="F1325" i="73" s="1"/>
  <c r="F1326" i="73" s="1"/>
  <c r="F1327" i="73" s="1"/>
  <c r="F1328" i="73" s="1"/>
  <c r="F1329" i="73" s="1"/>
  <c r="F1330" i="73" s="1"/>
  <c r="F1331" i="73" s="1"/>
  <c r="F1332" i="73" s="1"/>
  <c r="F1333" i="73" s="1"/>
  <c r="F1334" i="73" s="1"/>
  <c r="F1335" i="73" s="1"/>
  <c r="F1336" i="73" s="1"/>
  <c r="F1337" i="73" s="1"/>
  <c r="F1338" i="73" s="1"/>
  <c r="F1339" i="73" s="1"/>
  <c r="F1340" i="73" s="1"/>
  <c r="F1341" i="73" s="1"/>
  <c r="F1342" i="73" s="1"/>
  <c r="F1343" i="73" s="1"/>
  <c r="F1344" i="73" s="1"/>
  <c r="F1345" i="73" s="1"/>
  <c r="F1346" i="73" s="1"/>
  <c r="F1347" i="73" s="1"/>
  <c r="F1348" i="73" s="1"/>
  <c r="F1349" i="73" s="1"/>
  <c r="F1350" i="73" s="1"/>
  <c r="F1351" i="73" s="1"/>
  <c r="F1352" i="73" s="1"/>
  <c r="F1353" i="73" s="1"/>
  <c r="F1354" i="73" s="1"/>
  <c r="F1355" i="73" s="1"/>
  <c r="F1356" i="73" s="1"/>
  <c r="F1357" i="73" s="1"/>
  <c r="F1358" i="73" s="1"/>
  <c r="F1359" i="73" s="1"/>
  <c r="F1360" i="73" s="1"/>
  <c r="F1361" i="73" s="1"/>
  <c r="F1362" i="73" s="1"/>
  <c r="F1363" i="73" s="1"/>
  <c r="F1364" i="73" s="1"/>
  <c r="F1365" i="73" s="1"/>
  <c r="F1366" i="73" s="1"/>
  <c r="F1367" i="73" s="1"/>
  <c r="F1368" i="73" s="1"/>
  <c r="F1369" i="73" s="1"/>
  <c r="F1370" i="73" s="1"/>
  <c r="F1371" i="73" s="1"/>
  <c r="F1372" i="73" s="1"/>
  <c r="F1373" i="73" s="1"/>
  <c r="F1374" i="73" s="1"/>
  <c r="F1375" i="73" s="1"/>
  <c r="F1376" i="73" s="1"/>
  <c r="F1377" i="73" s="1"/>
  <c r="F1378" i="73" s="1"/>
  <c r="F1379" i="73" s="1"/>
  <c r="F1380" i="73" s="1"/>
  <c r="F1381" i="73" s="1"/>
  <c r="F1382" i="73" s="1"/>
  <c r="F1383" i="73" s="1"/>
  <c r="F1384" i="73" s="1"/>
  <c r="F1385" i="73" s="1"/>
  <c r="F1386" i="73" s="1"/>
  <c r="F1387" i="73" s="1"/>
  <c r="F1388" i="73" s="1"/>
  <c r="F1389" i="73" s="1"/>
  <c r="F1390" i="73" s="1"/>
  <c r="F1391" i="73" s="1"/>
  <c r="F1392" i="73" s="1"/>
  <c r="F1393" i="73" s="1"/>
  <c r="F1394" i="73" s="1"/>
  <c r="F1395" i="73" s="1"/>
  <c r="F1396" i="73" s="1"/>
  <c r="F1397" i="73" s="1"/>
  <c r="F1398" i="73" s="1"/>
  <c r="F1399" i="73" s="1"/>
  <c r="F1400" i="73" s="1"/>
  <c r="F1401" i="73" s="1"/>
  <c r="F1402" i="73" s="1"/>
  <c r="F1403" i="73" s="1"/>
  <c r="F1404" i="73" s="1"/>
  <c r="F1405" i="73" s="1"/>
  <c r="F1406" i="73" s="1"/>
  <c r="F1407" i="73" s="1"/>
  <c r="F1408" i="73" s="1"/>
  <c r="F1409" i="73" s="1"/>
  <c r="F1410" i="73" s="1"/>
  <c r="F1411" i="73" s="1"/>
  <c r="F1412" i="73" s="1"/>
  <c r="F1413" i="73" s="1"/>
  <c r="F1414" i="73" s="1"/>
  <c r="F1415" i="73" s="1"/>
  <c r="F1416" i="73" s="1"/>
  <c r="F1417" i="73" s="1"/>
  <c r="F1418" i="73" s="1"/>
  <c r="F1419" i="73" s="1"/>
  <c r="F1420" i="73" s="1"/>
  <c r="F1421" i="73" s="1"/>
  <c r="F1422" i="73" s="1"/>
  <c r="F1423" i="73" s="1"/>
  <c r="F1424" i="73" s="1"/>
  <c r="F1425" i="73" s="1"/>
  <c r="F1426" i="73" s="1"/>
  <c r="F1427" i="73" s="1"/>
  <c r="F1428" i="73" s="1"/>
  <c r="F1429" i="73" s="1"/>
  <c r="F1430" i="73" s="1"/>
  <c r="F1431" i="73" s="1"/>
  <c r="F1432" i="73" s="1"/>
  <c r="F1433" i="73" s="1"/>
  <c r="F1434" i="73" s="1"/>
  <c r="F1435" i="73" s="1"/>
  <c r="F1436" i="73" s="1"/>
  <c r="F1437" i="73" s="1"/>
  <c r="F1438" i="73" s="1"/>
  <c r="F1439" i="73" s="1"/>
  <c r="F1440" i="73" s="1"/>
  <c r="F1441" i="73" s="1"/>
  <c r="F1442" i="73" s="1"/>
  <c r="F1443" i="73" s="1"/>
  <c r="F1444" i="73" s="1"/>
  <c r="F1445" i="73" s="1"/>
  <c r="F1446" i="73" s="1"/>
  <c r="F1447" i="73" s="1"/>
  <c r="F1448" i="73" s="1"/>
  <c r="F1449" i="73" s="1"/>
  <c r="F1450" i="73" s="1"/>
  <c r="F1451" i="73" s="1"/>
  <c r="F1452" i="73" s="1"/>
  <c r="F1453" i="73" s="1"/>
  <c r="F1454" i="73" s="1"/>
  <c r="F1455" i="73" s="1"/>
  <c r="F1456" i="73" s="1"/>
  <c r="F1457" i="73" s="1"/>
  <c r="F1458" i="73" s="1"/>
  <c r="F1459" i="73" s="1"/>
  <c r="F1460" i="73" s="1"/>
  <c r="F1461" i="73" s="1"/>
  <c r="F1462" i="73" s="1"/>
  <c r="F1463" i="73" s="1"/>
  <c r="F1464" i="73" s="1"/>
  <c r="F1465" i="73" s="1"/>
  <c r="F1466" i="73" s="1"/>
  <c r="F1467" i="73" s="1"/>
  <c r="F1468" i="73" s="1"/>
  <c r="F1469" i="73" s="1"/>
  <c r="F1470" i="73" s="1"/>
  <c r="F1471" i="73" s="1"/>
  <c r="F1472" i="73" s="1"/>
  <c r="F1473" i="73" s="1"/>
  <c r="F1474" i="73" s="1"/>
  <c r="F1475" i="73" s="1"/>
  <c r="F1476" i="73" s="1"/>
  <c r="F1477" i="73" s="1"/>
  <c r="F1478" i="73" s="1"/>
  <c r="F1479" i="73" s="1"/>
  <c r="F1480" i="73" s="1"/>
  <c r="F1481" i="73" s="1"/>
  <c r="F1482" i="73" s="1"/>
  <c r="F1483" i="73" s="1"/>
  <c r="F1484" i="73" s="1"/>
  <c r="F1485" i="73" s="1"/>
  <c r="F1486" i="73" s="1"/>
  <c r="F1487" i="73" s="1"/>
  <c r="F1488" i="73" s="1"/>
  <c r="F1489" i="73" s="1"/>
  <c r="F1490" i="73" s="1"/>
  <c r="F1491" i="73" s="1"/>
  <c r="F1492" i="73" s="1"/>
  <c r="F1493" i="73" s="1"/>
  <c r="F1494" i="73" s="1"/>
  <c r="F1495" i="73" s="1"/>
  <c r="F1496" i="73" s="1"/>
  <c r="F1497" i="73" s="1"/>
  <c r="F1498" i="73" s="1"/>
  <c r="F1499" i="73" s="1"/>
  <c r="F1500" i="73" s="1"/>
  <c r="F1501" i="73" s="1"/>
  <c r="F1502" i="73" s="1"/>
  <c r="F1503" i="73" s="1"/>
  <c r="F1504" i="73" s="1"/>
  <c r="F1505" i="73" s="1"/>
  <c r="F1506" i="73" s="1"/>
  <c r="F1507" i="73" s="1"/>
  <c r="F1508" i="73" s="1"/>
  <c r="F1509" i="73" s="1"/>
  <c r="F1510" i="73" s="1"/>
  <c r="F1511" i="73" s="1"/>
  <c r="F1512" i="73" s="1"/>
  <c r="F1513" i="73" s="1"/>
  <c r="F1514" i="73" s="1"/>
  <c r="F1515" i="73" s="1"/>
  <c r="F1516" i="73" s="1"/>
  <c r="F1517" i="73" s="1"/>
  <c r="F1518" i="73" s="1"/>
  <c r="F1519" i="73" s="1"/>
  <c r="F1520" i="73" s="1"/>
  <c r="F1521" i="73" s="1"/>
  <c r="F1522" i="73" s="1"/>
  <c r="F1523" i="73" s="1"/>
  <c r="F1524" i="73" s="1"/>
  <c r="F1525" i="73" s="1"/>
  <c r="F1526" i="73" s="1"/>
  <c r="F1527" i="73" s="1"/>
  <c r="F1528" i="73" s="1"/>
  <c r="F1529" i="73" s="1"/>
  <c r="F1530" i="73" s="1"/>
  <c r="F1531" i="73" s="1"/>
  <c r="F1532" i="73" s="1"/>
  <c r="F1533" i="73" s="1"/>
  <c r="F1534" i="73" s="1"/>
  <c r="F1535" i="73" s="1"/>
  <c r="F1536" i="73" s="1"/>
  <c r="F1537" i="73" s="1"/>
  <c r="F1538" i="73" s="1"/>
  <c r="F1539" i="73" s="1"/>
  <c r="F1540" i="73" s="1"/>
  <c r="F1541" i="73" s="1"/>
  <c r="F1542" i="73" s="1"/>
  <c r="F1543" i="73" s="1"/>
  <c r="F1544" i="73" s="1"/>
  <c r="F1545" i="73" s="1"/>
  <c r="F1546" i="73" s="1"/>
  <c r="F1547" i="73" s="1"/>
  <c r="F1548" i="73" s="1"/>
  <c r="F1549" i="73" s="1"/>
  <c r="F1550" i="73" s="1"/>
  <c r="F1551" i="73" s="1"/>
  <c r="F1552" i="73" s="1"/>
  <c r="F1553" i="73" s="1"/>
  <c r="F1554" i="73" s="1"/>
  <c r="F1555" i="73" s="1"/>
  <c r="F1556" i="73" s="1"/>
  <c r="F1557" i="73" s="1"/>
  <c r="F1558" i="73" s="1"/>
  <c r="F1559" i="73" s="1"/>
  <c r="F1560" i="73" s="1"/>
  <c r="F1561" i="73" s="1"/>
  <c r="F1562" i="73" s="1"/>
  <c r="F1563" i="73" s="1"/>
  <c r="F1564" i="73" s="1"/>
  <c r="F1565" i="73" s="1"/>
  <c r="F1566" i="73" s="1"/>
  <c r="F1567" i="73" s="1"/>
  <c r="F1568" i="73" s="1"/>
  <c r="F1569" i="73" s="1"/>
  <c r="F1570" i="73" s="1"/>
  <c r="F1571" i="73" s="1"/>
  <c r="F1572" i="73" s="1"/>
  <c r="F1573" i="73" s="1"/>
  <c r="F1574" i="73" s="1"/>
  <c r="F1575" i="73" s="1"/>
  <c r="F1576" i="73" s="1"/>
  <c r="F1577" i="73" s="1"/>
  <c r="F1578" i="73" s="1"/>
  <c r="F1579" i="73" s="1"/>
  <c r="F1580" i="73" s="1"/>
  <c r="F1581" i="73" s="1"/>
  <c r="F1582" i="73" s="1"/>
  <c r="F1583" i="73" s="1"/>
  <c r="F1584" i="73" s="1"/>
  <c r="F1585" i="73" s="1"/>
  <c r="F1586" i="73" s="1"/>
  <c r="F1587" i="73" s="1"/>
  <c r="F1588" i="73" s="1"/>
  <c r="F1589" i="73" s="1"/>
  <c r="F1590" i="73" s="1"/>
  <c r="F1591" i="73" s="1"/>
  <c r="F1592" i="73" s="1"/>
  <c r="F1593" i="73" s="1"/>
  <c r="F1594" i="73" s="1"/>
  <c r="F1595" i="73" s="1"/>
  <c r="F1596" i="73" s="1"/>
  <c r="F1597" i="73" s="1"/>
  <c r="F1598" i="73" s="1"/>
  <c r="F1599" i="73" s="1"/>
  <c r="F1600" i="73" s="1"/>
  <c r="F1601" i="73" s="1"/>
  <c r="F1602" i="73" s="1"/>
  <c r="F1603" i="73" s="1"/>
  <c r="F1604" i="73" s="1"/>
  <c r="F1605" i="73" s="1"/>
  <c r="F1606" i="73" s="1"/>
  <c r="F1607" i="73" s="1"/>
  <c r="F1608" i="73" s="1"/>
  <c r="F1609" i="73" s="1"/>
  <c r="F1610" i="73" s="1"/>
  <c r="F1611" i="73" s="1"/>
  <c r="F1612" i="73" s="1"/>
  <c r="F1613" i="73" s="1"/>
  <c r="F1614" i="73" s="1"/>
  <c r="F1615" i="73" s="1"/>
  <c r="F1616" i="73" s="1"/>
  <c r="F1617" i="73" s="1"/>
  <c r="F1618" i="73" s="1"/>
  <c r="F1619" i="73" s="1"/>
  <c r="F1620" i="73" s="1"/>
  <c r="F1621" i="73" s="1"/>
  <c r="F1622" i="73" s="1"/>
  <c r="F1623" i="73" s="1"/>
  <c r="F1624" i="73" s="1"/>
  <c r="F1625" i="73" s="1"/>
  <c r="F1626" i="73" s="1"/>
  <c r="F1627" i="73" s="1"/>
  <c r="F1628" i="73" s="1"/>
  <c r="F1629" i="73" s="1"/>
  <c r="F1630" i="73" s="1"/>
  <c r="F1631" i="73" s="1"/>
  <c r="F1632" i="73" s="1"/>
  <c r="F1633" i="73" s="1"/>
  <c r="F1634" i="73" s="1"/>
  <c r="F1635" i="73" s="1"/>
  <c r="F1636" i="73" s="1"/>
  <c r="F1637" i="73" s="1"/>
  <c r="F1638" i="73" s="1"/>
  <c r="F1639" i="73" s="1"/>
  <c r="F1640" i="73" s="1"/>
  <c r="F1641" i="73" s="1"/>
  <c r="F1642" i="73" s="1"/>
  <c r="F1643" i="73" s="1"/>
  <c r="F1644" i="73" s="1"/>
  <c r="F1645" i="73" s="1"/>
  <c r="F1646" i="73" s="1"/>
  <c r="F1647" i="73" s="1"/>
  <c r="F1648" i="73" s="1"/>
  <c r="F1649" i="73" s="1"/>
  <c r="F1650" i="73" s="1"/>
  <c r="F1651" i="73" s="1"/>
  <c r="F1652" i="73" s="1"/>
  <c r="F1653" i="73" s="1"/>
  <c r="F1654" i="73" s="1"/>
  <c r="F1655" i="73" s="1"/>
  <c r="F1656" i="73" s="1"/>
  <c r="F1657" i="73" s="1"/>
  <c r="F1658" i="73" s="1"/>
  <c r="F1659" i="73" s="1"/>
  <c r="F1660" i="73" s="1"/>
  <c r="F1661" i="73" s="1"/>
  <c r="F1662" i="73" s="1"/>
  <c r="F1663" i="73" s="1"/>
  <c r="F1664" i="73" s="1"/>
  <c r="F1665" i="73" s="1"/>
  <c r="F1666" i="73" s="1"/>
  <c r="F1667" i="73" s="1"/>
  <c r="F1668" i="73" s="1"/>
  <c r="F1669" i="73" s="1"/>
  <c r="F1670" i="73" s="1"/>
  <c r="F1671" i="73" s="1"/>
  <c r="F1672" i="73" s="1"/>
  <c r="F1673" i="73" s="1"/>
  <c r="F1674" i="73" s="1"/>
  <c r="F1675" i="73" s="1"/>
  <c r="F1676" i="73" s="1"/>
  <c r="F1677" i="73" s="1"/>
  <c r="F1678" i="73" s="1"/>
  <c r="F1679" i="73" s="1"/>
  <c r="F1680" i="73" s="1"/>
  <c r="F1681" i="73" s="1"/>
  <c r="F1682" i="73" s="1"/>
  <c r="F1683" i="73" s="1"/>
  <c r="F1684" i="73" s="1"/>
  <c r="F1685" i="73" s="1"/>
  <c r="F1686" i="73" s="1"/>
  <c r="F1687" i="73" s="1"/>
  <c r="F1688" i="73" s="1"/>
  <c r="F1689" i="73" s="1"/>
  <c r="F1690" i="73" s="1"/>
  <c r="F1691" i="73" s="1"/>
  <c r="F1692" i="73" s="1"/>
  <c r="F1693" i="73" s="1"/>
  <c r="F1694" i="73" s="1"/>
  <c r="F1695" i="73" s="1"/>
  <c r="F1696" i="73" s="1"/>
  <c r="F1697" i="73" s="1"/>
  <c r="F1698" i="73" s="1"/>
  <c r="F1699" i="73" s="1"/>
  <c r="F1700" i="73" s="1"/>
  <c r="F1701" i="73" s="1"/>
  <c r="F1702" i="73" s="1"/>
  <c r="F1703" i="73" s="1"/>
  <c r="F1704" i="73" s="1"/>
  <c r="F1705" i="73" s="1"/>
  <c r="F1706" i="73" s="1"/>
  <c r="F1707" i="73" s="1"/>
  <c r="F1708" i="73" s="1"/>
  <c r="F1709" i="73" s="1"/>
  <c r="F1710" i="73" s="1"/>
  <c r="F1711" i="73" s="1"/>
  <c r="F1712" i="73" s="1"/>
  <c r="F1713" i="73" s="1"/>
  <c r="F1714" i="73" s="1"/>
  <c r="F1715" i="73" s="1"/>
  <c r="F1716" i="73" s="1"/>
  <c r="F1717" i="73" s="1"/>
  <c r="F1718" i="73" s="1"/>
  <c r="F1719" i="73" s="1"/>
  <c r="F1720" i="73" s="1"/>
  <c r="F1721" i="73" s="1"/>
  <c r="F1722" i="73" s="1"/>
  <c r="F1723" i="73" s="1"/>
  <c r="F1724" i="73" s="1"/>
  <c r="F1725" i="73" s="1"/>
  <c r="F1726" i="73" s="1"/>
  <c r="F1727" i="73" s="1"/>
  <c r="F1728" i="73" s="1"/>
  <c r="F1729" i="73" s="1"/>
  <c r="F1730" i="73" s="1"/>
  <c r="F1731" i="73" s="1"/>
  <c r="F1732" i="73" s="1"/>
  <c r="F1733" i="73" s="1"/>
  <c r="F1734" i="73" s="1"/>
  <c r="F1735" i="73" s="1"/>
  <c r="F1736" i="73" s="1"/>
  <c r="F1737" i="73" s="1"/>
  <c r="F1738" i="73" s="1"/>
  <c r="F1739" i="73" s="1"/>
  <c r="F1740" i="73" s="1"/>
  <c r="F1741" i="73" s="1"/>
  <c r="F1742" i="73" s="1"/>
  <c r="F1743" i="73" s="1"/>
  <c r="F1744" i="73" s="1"/>
  <c r="F1745" i="73" s="1"/>
  <c r="F1746" i="73" s="1"/>
  <c r="F1747" i="73" s="1"/>
  <c r="F1748" i="73" s="1"/>
  <c r="F1749" i="73" s="1"/>
  <c r="F1750" i="73" s="1"/>
  <c r="F1751" i="73" s="1"/>
  <c r="F1752" i="73" s="1"/>
  <c r="F1753" i="73" s="1"/>
  <c r="F1754" i="73" s="1"/>
  <c r="F1755" i="73" s="1"/>
  <c r="F1756" i="73" s="1"/>
  <c r="F1757" i="73" s="1"/>
  <c r="F1758" i="73" s="1"/>
  <c r="F1759" i="73" s="1"/>
  <c r="F1760" i="73" s="1"/>
  <c r="F1761" i="73" s="1"/>
  <c r="F1762" i="73" s="1"/>
  <c r="F1763" i="73" s="1"/>
  <c r="F1764" i="73" s="1"/>
  <c r="F1765" i="73" s="1"/>
  <c r="F1766" i="73" s="1"/>
  <c r="F1767" i="73" s="1"/>
  <c r="F1768" i="73" s="1"/>
  <c r="F1769" i="73" s="1"/>
  <c r="F1770" i="73" s="1"/>
  <c r="F1771" i="73" s="1"/>
  <c r="F1772" i="73" s="1"/>
  <c r="F1773" i="73" s="1"/>
  <c r="F1774" i="73" s="1"/>
  <c r="F1775" i="73" s="1"/>
  <c r="F1776" i="73" s="1"/>
  <c r="F1777" i="73" s="1"/>
  <c r="F1778" i="73" s="1"/>
  <c r="F1779" i="73" s="1"/>
  <c r="F1780" i="73" s="1"/>
  <c r="F1781" i="73" s="1"/>
  <c r="F1782" i="73" s="1"/>
  <c r="F1783" i="73" s="1"/>
  <c r="F1784" i="73" s="1"/>
  <c r="F1785" i="73" s="1"/>
  <c r="F1786" i="73" s="1"/>
  <c r="F1787" i="73" s="1"/>
  <c r="F1788" i="73" s="1"/>
  <c r="F1789" i="73" s="1"/>
  <c r="F1790" i="73" s="1"/>
  <c r="F1791" i="73" s="1"/>
  <c r="F1792" i="73" s="1"/>
  <c r="F1793" i="73" s="1"/>
  <c r="F1794" i="73" s="1"/>
  <c r="F1795" i="73" s="1"/>
  <c r="F1796" i="73" s="1"/>
  <c r="F1797" i="73" s="1"/>
  <c r="F1798" i="73" s="1"/>
  <c r="F1799" i="73" s="1"/>
  <c r="F1800" i="73" s="1"/>
  <c r="F1801" i="73" s="1"/>
  <c r="F1802" i="73" s="1"/>
  <c r="F1803" i="73" s="1"/>
  <c r="F1804" i="73" s="1"/>
  <c r="F1805" i="73" s="1"/>
  <c r="F1806" i="73" s="1"/>
  <c r="F1807" i="73" s="1"/>
  <c r="F1808" i="73" s="1"/>
  <c r="F1809" i="73" s="1"/>
  <c r="F1810" i="73" s="1"/>
  <c r="F1811" i="73" s="1"/>
  <c r="F1812" i="73" s="1"/>
  <c r="F1813" i="73" s="1"/>
  <c r="F1814" i="73" s="1"/>
  <c r="F1815" i="73" s="1"/>
  <c r="F1816" i="73" s="1"/>
  <c r="F1817" i="73" s="1"/>
  <c r="F1818" i="73" s="1"/>
  <c r="F1819" i="73" s="1"/>
  <c r="F1820" i="73" s="1"/>
  <c r="E35" i="50"/>
  <c r="F35" i="50" s="1"/>
  <c r="F36" i="50" s="1"/>
  <c r="C26" i="34"/>
  <c r="H75" i="49"/>
  <c r="I75" i="49" s="1"/>
  <c r="I76" i="49" s="1"/>
  <c r="E63" i="50"/>
  <c r="F63" i="50" s="1"/>
  <c r="F64" i="50" s="1"/>
  <c r="F65" i="50" s="1"/>
  <c r="E66" i="50" l="1"/>
  <c r="F66" i="50" s="1"/>
  <c r="F67" i="50" s="1"/>
  <c r="H77" i="49"/>
  <c r="I77" i="49" s="1"/>
  <c r="I78" i="49" s="1"/>
  <c r="E37" i="50"/>
  <c r="F37" i="50" s="1"/>
  <c r="F38" i="50" s="1"/>
  <c r="F39" i="50" s="1"/>
  <c r="E40" i="50" l="1"/>
  <c r="F40" i="50" s="1"/>
  <c r="F41" i="50" s="1"/>
  <c r="E68" i="50"/>
  <c r="F68" i="50" s="1"/>
  <c r="F69" i="50" s="1"/>
  <c r="F70" i="50" s="1"/>
  <c r="H79" i="49"/>
  <c r="I79" i="49" s="1"/>
  <c r="I80" i="49" s="1"/>
  <c r="I81" i="49" s="1"/>
  <c r="I82" i="49" s="1"/>
  <c r="I83" i="49" s="1"/>
  <c r="I84" i="49" s="1"/>
  <c r="I85" i="49" s="1"/>
  <c r="I86" i="49" s="1"/>
  <c r="I87" i="49" s="1"/>
  <c r="I88" i="49" s="1"/>
  <c r="C40" i="34"/>
  <c r="E71" i="50" l="1"/>
  <c r="F71" i="50" s="1"/>
  <c r="F72" i="50" s="1"/>
  <c r="F73" i="50" s="1"/>
  <c r="E42" i="50"/>
  <c r="F42" i="50" s="1"/>
  <c r="F43" i="50" s="1"/>
  <c r="E44" i="50" s="1"/>
  <c r="H89" i="49"/>
  <c r="I89" i="49" s="1"/>
  <c r="I90" i="49" s="1"/>
  <c r="I91" i="49" s="1"/>
  <c r="A40" i="34" a="1"/>
  <c r="A40" i="34" s="1"/>
  <c r="H92" i="49" l="1"/>
  <c r="I92" i="49" s="1"/>
  <c r="I93" i="49" s="1"/>
  <c r="H94" i="49" s="1"/>
  <c r="E74" i="50"/>
  <c r="F74" i="50" s="1"/>
  <c r="F75" i="50" s="1"/>
  <c r="F76" i="50" s="1"/>
  <c r="G33" i="34"/>
  <c r="C41" i="34"/>
  <c r="E77" i="50" l="1"/>
  <c r="F77" i="50" s="1"/>
  <c r="F78" i="50" s="1"/>
  <c r="F79" i="50" s="1"/>
  <c r="I94" i="49"/>
  <c r="I95" i="49" s="1"/>
  <c r="I96" i="49" s="1"/>
  <c r="I97" i="49" s="1"/>
  <c r="I98" i="49" s="1"/>
  <c r="I99" i="49" s="1"/>
  <c r="I100" i="49" s="1"/>
  <c r="I101" i="49" s="1"/>
  <c r="I102" i="49" s="1"/>
  <c r="I103" i="49" s="1"/>
  <c r="I104" i="49" s="1"/>
  <c r="I105" i="49" s="1"/>
  <c r="I106" i="49" s="1"/>
  <c r="I107" i="49" s="1"/>
  <c r="I108" i="49" s="1"/>
  <c r="I109" i="49" s="1"/>
  <c r="I110" i="49" s="1"/>
  <c r="I111" i="49" s="1"/>
  <c r="I112" i="49" s="1"/>
  <c r="I113" i="49" s="1"/>
  <c r="I114" i="49" s="1"/>
  <c r="I115" i="49" s="1"/>
  <c r="I116" i="49" s="1"/>
  <c r="I117" i="49" s="1"/>
  <c r="I118" i="49" s="1"/>
  <c r="I119" i="49" s="1"/>
  <c r="I120" i="49" s="1"/>
  <c r="I121" i="49" s="1"/>
  <c r="I122" i="49" s="1"/>
  <c r="I123" i="49" s="1"/>
  <c r="I124" i="49" s="1"/>
  <c r="I125" i="49" s="1"/>
  <c r="I126" i="49" s="1"/>
  <c r="I127" i="49" s="1"/>
  <c r="E33" i="34" a="1"/>
  <c r="E33" i="34" s="1"/>
  <c r="G49" i="34"/>
  <c r="A41" i="34" a="1"/>
  <c r="A41" i="34" s="1"/>
  <c r="H128" i="49" l="1"/>
  <c r="I128" i="49" s="1"/>
  <c r="I129" i="49" s="1"/>
  <c r="I130" i="49" s="1"/>
  <c r="I131" i="49" s="1"/>
  <c r="I132" i="49" s="1"/>
  <c r="I133" i="49" s="1"/>
  <c r="I134" i="49" s="1"/>
  <c r="I135" i="49" s="1"/>
  <c r="I136" i="49" s="1"/>
  <c r="I137" i="49" s="1"/>
  <c r="I138" i="49" s="1"/>
  <c r="I139" i="49" s="1"/>
  <c r="I140" i="49" s="1"/>
  <c r="I141" i="49" s="1"/>
  <c r="I142" i="49" s="1"/>
  <c r="I143" i="49" s="1"/>
  <c r="I144" i="49" s="1"/>
  <c r="I145" i="49" s="1"/>
  <c r="I146" i="49" s="1"/>
  <c r="I147" i="49" s="1"/>
  <c r="I148" i="49" s="1"/>
  <c r="I149" i="49" s="1"/>
  <c r="I150" i="49" s="1"/>
  <c r="I151" i="49" s="1"/>
  <c r="I152" i="49" s="1"/>
  <c r="I153" i="49" s="1"/>
  <c r="I154" i="49" s="1"/>
  <c r="I155" i="49" s="1"/>
  <c r="I156" i="49" s="1"/>
  <c r="I157" i="49" s="1"/>
  <c r="E80" i="50"/>
  <c r="F80" i="50" s="1"/>
  <c r="F81" i="50" s="1"/>
  <c r="F82" i="50" s="1"/>
  <c r="E83" i="50" s="1"/>
  <c r="F83" i="50" s="1"/>
  <c r="F84" i="50" s="1"/>
  <c r="F85" i="50" s="1"/>
  <c r="E86" i="50" s="1"/>
  <c r="F86" i="50" s="1"/>
  <c r="F87" i="50" s="1"/>
  <c r="C42" i="34"/>
  <c r="H161" i="49" l="1"/>
  <c r="E88" i="50"/>
  <c r="F88" i="50" s="1"/>
  <c r="F89" i="50" s="1"/>
  <c r="F90" i="50" s="1"/>
  <c r="E91" i="50" s="1"/>
  <c r="A42" i="34" a="1"/>
  <c r="A42" i="34" s="1"/>
  <c r="I161" i="49" l="1"/>
  <c r="F91" i="50"/>
  <c r="C43" i="34"/>
  <c r="F92" i="50" l="1"/>
  <c r="F93" i="50" s="1"/>
  <c r="E94" i="50" s="1"/>
  <c r="F94" i="50" s="1"/>
  <c r="F95" i="50" s="1"/>
  <c r="F96" i="50" s="1"/>
  <c r="F97" i="50" s="1"/>
  <c r="F98" i="50" s="1"/>
  <c r="F99" i="50" s="1"/>
  <c r="F100" i="50" s="1"/>
  <c r="A43" i="34" a="1"/>
  <c r="A43" i="34" s="1"/>
  <c r="A45" i="34" a="1"/>
  <c r="A45" i="34" s="1"/>
  <c r="A47" i="34" a="1"/>
  <c r="A47" i="34" s="1"/>
  <c r="A44" i="34" a="1"/>
  <c r="A44" i="34" s="1"/>
  <c r="A46" i="34" a="1"/>
  <c r="A46" i="34" s="1"/>
  <c r="C49" i="34"/>
  <c r="E101" i="50" l="1"/>
  <c r="F101" i="50" s="1"/>
  <c r="F102" i="50" s="1"/>
  <c r="F103" i="50" s="1"/>
  <c r="F104" i="50" s="1"/>
  <c r="E105" i="50" l="1"/>
  <c r="F105" i="50" s="1"/>
  <c r="F106" i="50" s="1"/>
  <c r="F107" i="50" s="1"/>
  <c r="E108" i="50" l="1"/>
  <c r="F108" i="50" s="1"/>
  <c r="F109" i="50" s="1"/>
  <c r="F110" i="50" s="1"/>
  <c r="E111" i="50" l="1"/>
  <c r="F111" i="50" s="1"/>
  <c r="F112" i="50" s="1"/>
  <c r="F113" i="50" s="1"/>
  <c r="F114" i="50" s="1"/>
  <c r="F115" i="50" s="1"/>
  <c r="E116" i="50" l="1"/>
  <c r="F116" i="50" s="1"/>
  <c r="F117" i="50" s="1"/>
  <c r="F118" i="50" s="1"/>
  <c r="F119" i="50" s="1"/>
  <c r="E120" i="50" l="1"/>
  <c r="F120" i="50" s="1"/>
  <c r="F121" i="50" s="1"/>
  <c r="F122" i="50" s="1"/>
  <c r="F123" i="50" s="1"/>
  <c r="F124" i="50" s="1"/>
  <c r="F125" i="50" s="1"/>
  <c r="F126" i="50" s="1"/>
  <c r="F127" i="50" s="1"/>
  <c r="F128" i="50" s="1"/>
  <c r="F129" i="50" s="1"/>
  <c r="F130" i="50" s="1"/>
  <c r="F131" i="50" s="1"/>
  <c r="F132" i="50" s="1"/>
  <c r="F133" i="50" s="1"/>
  <c r="E141" i="50" l="1"/>
  <c r="F141" i="50" s="1"/>
  <c r="G14" i="34" s="1"/>
</calcChain>
</file>

<file path=xl/sharedStrings.xml><?xml version="1.0" encoding="utf-8"?>
<sst xmlns="http://schemas.openxmlformats.org/spreadsheetml/2006/main" count="7966" uniqueCount="2249">
  <si>
    <t>STT</t>
  </si>
  <si>
    <t>KHÁCH HÀNG</t>
  </si>
  <si>
    <t>SỐ TIỀN</t>
  </si>
  <si>
    <t>TỔNG CỘNG</t>
  </si>
  <si>
    <t>QUANG TIÊN</t>
  </si>
  <si>
    <t>CƠ HÀM TÂN</t>
  </si>
  <si>
    <t>3 Xuyên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</si>
  <si>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</si>
  <si>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</si>
  <si>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</si>
  <si>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</si>
  <si>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</si>
  <si>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</si>
  <si>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</si>
  <si>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</si>
  <si>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</si>
  <si>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</si>
  <si>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</si>
  <si>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</si>
  <si>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</si>
  <si>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</si>
  <si>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</si>
  <si>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</si>
  <si>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</si>
  <si>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</si>
  <si>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</si>
  <si>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</si>
  <si>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</si>
  <si>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</si>
  <si>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</si>
  <si>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</si>
  <si>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</si>
  <si>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</si>
  <si>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</si>
  <si>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</si>
  <si>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</si>
  <si>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</si>
  <si>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</si>
  <si>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</si>
  <si>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</si>
  <si>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</si>
  <si>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</si>
  <si>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</si>
  <si>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</si>
  <si>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</si>
  <si>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</si>
  <si>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</si>
  <si>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</si>
  <si>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</si>
  <si>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</si>
  <si>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</si>
  <si>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</si>
  <si>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</si>
  <si>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</si>
  <si>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</si>
  <si>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</si>
  <si>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</si>
  <si>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</si>
  <si>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</si>
  <si>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</si>
  <si>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</si>
  <si>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</si>
  <si>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Tokai 03</t>
  </si>
  <si>
    <t>0005898</t>
  </si>
  <si>
    <t>0006062</t>
  </si>
  <si>
    <t>Phí phân tích các chỉ tiêu T8</t>
  </si>
  <si>
    <t>Phí phân tích các chỉ tiêu T9</t>
  </si>
  <si>
    <t>0006254</t>
  </si>
  <si>
    <t>Phí phân tích các chỉ tiêu T10</t>
  </si>
  <si>
    <t>Phí phân tích các chỉ tiêu T11</t>
  </si>
  <si>
    <t>TỶ LIÊN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</si>
  <si>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</si>
  <si>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</si>
  <si>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</si>
  <si>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</si>
  <si>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</si>
  <si>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</si>
  <si>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</si>
  <si>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</si>
  <si>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</si>
  <si>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</si>
  <si>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</si>
  <si>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</si>
  <si>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</si>
  <si>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</si>
  <si>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</si>
  <si>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</si>
  <si>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</si>
  <si>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</si>
  <si>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</si>
  <si>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</si>
  <si>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</si>
  <si>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</si>
  <si>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</si>
  <si>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</si>
  <si>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</si>
  <si>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</si>
  <si>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</si>
  <si>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</si>
  <si>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</si>
  <si>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</si>
  <si>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</si>
  <si>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</si>
  <si>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</si>
  <si>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</si>
  <si>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</si>
  <si>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</si>
  <si>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</si>
  <si>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</si>
  <si>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</si>
  <si>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</si>
  <si>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</si>
  <si>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</si>
  <si>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</si>
  <si>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</si>
  <si>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</si>
  <si>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</si>
  <si>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</si>
  <si>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</si>
  <si>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</si>
  <si>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</si>
  <si>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Tokai 04</t>
  </si>
  <si>
    <t>Tokai 05</t>
  </si>
  <si>
    <t>Tokai 06</t>
  </si>
  <si>
    <t>Biovital 01</t>
  </si>
  <si>
    <t>Phí phân tích các chỉ tiêu T3 - DV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</si>
  <si>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</si>
  <si>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</si>
  <si>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</si>
  <si>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</si>
  <si>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</si>
  <si>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</si>
  <si>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</si>
  <si>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</si>
  <si>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</si>
  <si>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</si>
  <si>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</si>
  <si>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</si>
  <si>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</si>
  <si>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</si>
  <si>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</si>
  <si>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</si>
  <si>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</si>
  <si>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</si>
  <si>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</si>
  <si>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</si>
  <si>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</si>
  <si>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</si>
  <si>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</si>
  <si>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</si>
  <si>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</si>
  <si>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</si>
  <si>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</si>
  <si>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</si>
  <si>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</si>
  <si>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</si>
  <si>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</si>
  <si>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</si>
  <si>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</si>
  <si>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</si>
  <si>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</si>
  <si>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</si>
  <si>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</si>
  <si>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</si>
  <si>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</si>
  <si>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</si>
  <si>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</si>
  <si>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</si>
  <si>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</si>
  <si>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</si>
  <si>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</si>
  <si>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</si>
  <si>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</si>
  <si>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</si>
  <si>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</si>
  <si>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</si>
  <si>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</si>
  <si>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</si>
  <si>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</si>
  <si>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</si>
  <si>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</si>
  <si>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</si>
  <si>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</si>
  <si>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</si>
  <si>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</si>
  <si>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</si>
  <si>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</si>
  <si>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</si>
  <si>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</si>
  <si>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</si>
  <si>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</si>
  <si>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</si>
  <si>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</si>
  <si>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</si>
  <si>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</si>
  <si>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</si>
  <si>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</si>
  <si>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</si>
  <si>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</si>
  <si>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</si>
  <si>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</si>
  <si>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</si>
  <si>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</si>
  <si>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</si>
  <si>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</si>
  <si>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</si>
  <si>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</si>
  <si>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</si>
  <si>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</si>
  <si>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</si>
  <si>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</si>
  <si>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</si>
  <si>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</si>
  <si>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</si>
  <si>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</si>
  <si>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</si>
  <si>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</si>
  <si>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</si>
  <si>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</si>
  <si>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</si>
  <si>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</si>
  <si>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</si>
  <si>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</si>
  <si>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</si>
  <si>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</si>
  <si>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</si>
  <si>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</si>
  <si>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</si>
  <si>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</si>
  <si>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</si>
  <si>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</si>
  <si>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</si>
  <si>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</si>
  <si>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</si>
  <si>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</si>
  <si>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</si>
  <si>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</si>
  <si>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</si>
  <si>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</si>
  <si>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</si>
  <si>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</si>
  <si>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</si>
  <si>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</si>
  <si>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</si>
  <si>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</si>
  <si>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</si>
  <si>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</si>
  <si>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</si>
  <si>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</si>
  <si>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</si>
  <si>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</si>
  <si>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</si>
  <si>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</si>
  <si>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</si>
  <si>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</si>
  <si>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</si>
  <si>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</si>
  <si>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</si>
  <si>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</si>
  <si>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</si>
  <si>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</si>
  <si>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</si>
  <si>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</si>
  <si>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</si>
  <si>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</si>
  <si>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</si>
  <si>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</si>
  <si>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</si>
  <si>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</si>
  <si>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</si>
  <si>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</si>
  <si>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</si>
  <si>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</si>
  <si>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</si>
  <si>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</si>
  <si>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</si>
  <si>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</si>
  <si>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</si>
  <si>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</si>
  <si>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</si>
  <si>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</si>
  <si>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</si>
  <si>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</si>
  <si>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</si>
  <si>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</si>
  <si>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</si>
  <si>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</si>
  <si>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</si>
  <si>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</si>
  <si>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</si>
  <si>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</si>
  <si>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</si>
  <si>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</si>
  <si>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</si>
  <si>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</si>
  <si>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</si>
  <si>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</si>
  <si>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</si>
  <si>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</si>
  <si>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</si>
  <si>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</si>
  <si>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</si>
  <si>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</si>
  <si>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</si>
  <si>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</si>
  <si>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</si>
  <si>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</si>
  <si>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</si>
  <si>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</si>
  <si>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</si>
  <si>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</si>
  <si>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</si>
  <si>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</si>
  <si>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</si>
  <si>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</si>
  <si>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</si>
  <si>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</si>
  <si>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</si>
  <si>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</si>
  <si>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</si>
  <si>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</si>
  <si>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</si>
  <si>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</si>
  <si>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</si>
  <si>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</si>
  <si>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</si>
  <si>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</si>
  <si>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</si>
  <si>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</si>
  <si>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</si>
  <si>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</si>
  <si>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</si>
  <si>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</si>
  <si>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</si>
  <si>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</si>
  <si>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</si>
  <si>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</si>
  <si>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</si>
  <si>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</si>
  <si>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</si>
  <si>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</si>
  <si>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</si>
  <si>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</si>
  <si>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</si>
  <si>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</si>
  <si>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</si>
  <si>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</si>
  <si>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</si>
  <si>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</si>
  <si>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</si>
  <si>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</si>
  <si>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</si>
  <si>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</si>
  <si>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</si>
  <si>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</si>
  <si>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</si>
  <si>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</si>
  <si>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</si>
  <si>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</si>
  <si>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</si>
  <si>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</si>
  <si>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</si>
  <si>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</si>
  <si>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</si>
  <si>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</si>
  <si>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</si>
  <si>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</si>
  <si>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</si>
  <si>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</si>
  <si>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</si>
  <si>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</si>
  <si>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</si>
  <si>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</si>
  <si>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</si>
  <si>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</si>
  <si>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</si>
  <si>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</si>
  <si>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</si>
  <si>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</si>
  <si>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</si>
  <si>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</si>
  <si>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</si>
  <si>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</si>
  <si>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</si>
  <si>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</si>
  <si>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</si>
  <si>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</si>
  <si>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</si>
  <si>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</si>
  <si>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</si>
  <si>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</si>
  <si>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</si>
  <si>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</si>
  <si>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</si>
  <si>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</si>
  <si>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</si>
  <si>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</si>
  <si>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</si>
  <si>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</si>
  <si>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</si>
  <si>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</si>
  <si>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</si>
  <si>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</si>
  <si>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</si>
  <si>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</si>
  <si>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</si>
  <si>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</si>
  <si>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</si>
  <si>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</si>
  <si>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</si>
  <si>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</si>
  <si>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</si>
  <si>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</si>
  <si>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</si>
  <si>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</si>
  <si>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</si>
  <si>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</si>
  <si>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</si>
  <si>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</si>
  <si>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</si>
  <si>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</si>
  <si>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</si>
  <si>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</si>
  <si>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</si>
  <si>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</si>
  <si>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</si>
  <si>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</si>
  <si>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</si>
  <si>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</si>
  <si>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</si>
  <si>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</si>
  <si>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</si>
  <si>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</si>
  <si>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</si>
  <si>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</si>
  <si>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</si>
  <si>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</si>
  <si>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</si>
  <si>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</si>
  <si>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</si>
  <si>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</si>
  <si>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</si>
  <si>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</si>
  <si>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</si>
  <si>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</si>
  <si>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</si>
  <si>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</si>
  <si>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</si>
  <si>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</si>
  <si>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</si>
  <si>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</si>
  <si>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</si>
  <si>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</si>
  <si>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</si>
  <si>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</si>
  <si>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</si>
  <si>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</si>
  <si>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</si>
  <si>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</si>
  <si>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</si>
  <si>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</si>
  <si>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</si>
  <si>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</si>
  <si>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</si>
  <si>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</si>
  <si>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</si>
  <si>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</si>
  <si>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</si>
  <si>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</si>
  <si>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</si>
  <si>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</si>
  <si>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</si>
  <si>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</si>
  <si>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</si>
  <si>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</si>
  <si>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</si>
  <si>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</si>
  <si>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</si>
  <si>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</si>
  <si>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</si>
  <si>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</si>
  <si>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</si>
  <si>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</si>
  <si>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</si>
  <si>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</si>
  <si>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</si>
  <si>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</si>
  <si>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</si>
  <si>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</si>
  <si>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</si>
  <si>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</si>
  <si>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</si>
  <si>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</si>
  <si>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</si>
  <si>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</si>
  <si>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</si>
  <si>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</si>
  <si>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</si>
  <si>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</si>
  <si>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</si>
  <si>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</si>
  <si>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</si>
  <si>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</si>
  <si>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</si>
  <si>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</si>
  <si>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</si>
  <si>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</si>
  <si>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</si>
  <si>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</si>
  <si>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</si>
  <si>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</si>
  <si>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</si>
  <si>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</si>
  <si>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</si>
  <si>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</si>
  <si>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</si>
  <si>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</si>
  <si>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Công ty chúng tôi còn nợ số tiền:</t>
  </si>
  <si>
    <t xml:space="preserve">Bằng chữ : </t>
  </si>
  <si>
    <t>kg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</si>
  <si>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</si>
  <si>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</si>
  <si>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</si>
  <si>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</si>
  <si>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</si>
  <si>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</si>
  <si>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</si>
  <si>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</si>
  <si>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</si>
  <si>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</si>
  <si>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</si>
  <si>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</si>
  <si>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</si>
  <si>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</si>
  <si>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</si>
  <si>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</si>
  <si>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</si>
  <si>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</si>
  <si>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</si>
  <si>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</si>
  <si>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</si>
  <si>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</si>
  <si>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</si>
  <si>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</si>
  <si>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</si>
  <si>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</si>
  <si>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</si>
  <si>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</si>
  <si>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</si>
  <si>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</si>
  <si>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</si>
  <si>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</si>
  <si>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</si>
  <si>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</si>
  <si>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</si>
  <si>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</si>
  <si>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</si>
  <si>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</si>
  <si>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</si>
  <si>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</si>
  <si>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</si>
  <si>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</si>
  <si>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</si>
  <si>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</si>
  <si>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</si>
  <si>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</si>
  <si>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</si>
  <si>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</si>
  <si>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</si>
  <si>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</si>
  <si>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</si>
  <si>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</si>
  <si>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</si>
  <si>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</si>
  <si>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</si>
  <si>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</si>
  <si>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</si>
  <si>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</si>
  <si>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</si>
  <si>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</si>
  <si>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</si>
  <si>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</si>
  <si>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</si>
  <si>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</si>
  <si>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</si>
  <si>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</si>
  <si>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</si>
  <si>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</si>
  <si>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</si>
  <si>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</si>
  <si>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</si>
  <si>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</si>
  <si>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</si>
  <si>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</si>
  <si>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</si>
  <si>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</si>
  <si>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</si>
  <si>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</si>
  <si>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</si>
  <si>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</si>
  <si>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</si>
  <si>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</si>
  <si>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</si>
  <si>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</si>
  <si>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</si>
  <si>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</si>
  <si>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</si>
  <si>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</si>
  <si>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</si>
  <si>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</si>
  <si>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</si>
  <si>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</si>
  <si>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</si>
  <si>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</si>
  <si>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</si>
  <si>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</si>
  <si>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</si>
  <si>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</si>
  <si>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</si>
  <si>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</si>
  <si>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</si>
  <si>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</si>
  <si>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</si>
  <si>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</si>
  <si>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</si>
  <si>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</si>
  <si>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</si>
  <si>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</si>
  <si>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</si>
  <si>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</si>
  <si>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</si>
  <si>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</si>
  <si>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</si>
  <si>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</si>
  <si>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</si>
  <si>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</si>
  <si>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</si>
  <si>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</si>
  <si>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</si>
  <si>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</si>
  <si>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</si>
  <si>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</si>
  <si>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</si>
  <si>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</si>
  <si>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</si>
  <si>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</si>
  <si>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</si>
  <si>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</si>
  <si>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</si>
  <si>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</si>
  <si>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</si>
  <si>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</si>
  <si>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</si>
  <si>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</si>
  <si>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</si>
  <si>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</si>
  <si>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</si>
  <si>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</si>
  <si>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</si>
  <si>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</si>
  <si>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</si>
  <si>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</si>
  <si>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</si>
  <si>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</si>
  <si>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</si>
  <si>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</si>
  <si>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</si>
  <si>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</si>
  <si>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</si>
  <si>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</si>
  <si>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</si>
  <si>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</si>
  <si>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</si>
  <si>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</si>
  <si>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</si>
  <si>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</si>
  <si>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</si>
  <si>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</si>
  <si>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</si>
  <si>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</si>
  <si>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</si>
  <si>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</si>
  <si>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</si>
  <si>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</si>
  <si>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</si>
  <si>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</si>
  <si>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</si>
  <si>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</si>
  <si>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</si>
  <si>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</si>
  <si>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</si>
  <si>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</si>
  <si>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</si>
  <si>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jintatsu 03</t>
  </si>
  <si>
    <t>Tokai 02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</si>
  <si>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</si>
  <si>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</si>
  <si>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</si>
  <si>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</si>
  <si>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</si>
  <si>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</si>
  <si>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</si>
  <si>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</si>
  <si>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</si>
  <si>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</si>
  <si>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</si>
  <si>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</si>
  <si>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</si>
  <si>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</si>
  <si>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</si>
  <si>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</si>
  <si>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</si>
  <si>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</si>
  <si>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</si>
  <si>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</si>
  <si>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</si>
  <si>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</si>
  <si>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</si>
  <si>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</si>
  <si>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</si>
  <si>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</si>
  <si>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</si>
  <si>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</si>
  <si>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</si>
  <si>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</si>
  <si>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</si>
  <si>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</si>
  <si>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</si>
  <si>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</si>
  <si>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</si>
  <si>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</si>
  <si>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</si>
  <si>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</si>
  <si>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</si>
  <si>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</si>
  <si>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</si>
  <si>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</si>
  <si>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</si>
  <si>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</si>
  <si>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</si>
  <si>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</si>
  <si>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</si>
  <si>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</si>
  <si>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</si>
  <si>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</si>
  <si>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</si>
  <si>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</si>
  <si>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</si>
  <si>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</si>
  <si>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</si>
  <si>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</si>
  <si>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</si>
  <si>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</si>
  <si>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</si>
  <si>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</si>
  <si>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</si>
  <si>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</si>
  <si>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</si>
  <si>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</si>
  <si>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</si>
  <si>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</si>
  <si>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</si>
  <si>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</si>
  <si>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</si>
  <si>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</si>
  <si>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</si>
  <si>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</si>
  <si>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</si>
  <si>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</si>
  <si>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</si>
  <si>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</si>
  <si>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</si>
  <si>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</si>
  <si>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</si>
  <si>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</si>
  <si>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</si>
  <si>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</si>
  <si>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</si>
  <si>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</si>
  <si>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</si>
  <si>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</si>
  <si>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</si>
  <si>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</si>
  <si>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</si>
  <si>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</si>
  <si>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</si>
  <si>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</si>
  <si>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</si>
  <si>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</si>
  <si>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</si>
  <si>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</si>
  <si>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</si>
  <si>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</si>
  <si>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</si>
  <si>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</si>
  <si>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</si>
  <si>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</si>
  <si>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</si>
  <si>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</si>
  <si>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</si>
  <si>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</si>
  <si>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</si>
  <si>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</si>
  <si>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</si>
  <si>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</si>
  <si>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</si>
  <si>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</si>
  <si>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</si>
  <si>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</si>
  <si>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</si>
  <si>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</si>
  <si>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</si>
  <si>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</si>
  <si>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</si>
  <si>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</si>
  <si>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</si>
  <si>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</si>
  <si>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</si>
  <si>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</si>
  <si>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</si>
  <si>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</si>
  <si>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</si>
  <si>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</si>
  <si>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</si>
  <si>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</si>
  <si>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</si>
  <si>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</si>
  <si>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</si>
  <si>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</si>
  <si>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</si>
  <si>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</si>
  <si>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</si>
  <si>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</si>
  <si>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</si>
  <si>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</si>
  <si>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</si>
  <si>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</si>
  <si>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</si>
  <si>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</si>
  <si>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</si>
  <si>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</si>
  <si>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</si>
  <si>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</si>
  <si>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</si>
  <si>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</si>
  <si>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</si>
  <si>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</si>
  <si>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</si>
  <si>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</si>
  <si>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</si>
  <si>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</si>
  <si>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</si>
  <si>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</si>
  <si>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</si>
  <si>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</si>
  <si>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</si>
  <si>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</si>
  <si>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</si>
  <si>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</si>
  <si>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</si>
  <si>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</si>
  <si>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</si>
  <si>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</si>
  <si>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</si>
  <si>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</si>
  <si>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</si>
  <si>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</si>
  <si>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</si>
  <si>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</si>
  <si>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</si>
  <si>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</si>
  <si>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</si>
  <si>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</si>
  <si>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</si>
  <si>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</si>
  <si>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</si>
  <si>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</si>
  <si>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</si>
  <si>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</si>
  <si>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</si>
  <si>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</si>
  <si>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</si>
  <si>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</si>
  <si>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</si>
  <si>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</si>
  <si>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</si>
  <si>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</si>
  <si>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</si>
  <si>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</si>
  <si>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</si>
  <si>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</si>
  <si>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</si>
  <si>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</si>
  <si>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</si>
  <si>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</si>
  <si>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</si>
  <si>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</si>
  <si>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</si>
  <si>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</si>
  <si>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</si>
  <si>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</si>
  <si>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</si>
  <si>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</si>
  <si>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</si>
  <si>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</si>
  <si>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</si>
  <si>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</si>
  <si>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</si>
  <si>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</si>
  <si>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</si>
  <si>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</si>
  <si>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</si>
  <si>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</si>
  <si>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</si>
  <si>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</si>
  <si>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</si>
  <si>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</si>
  <si>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</si>
  <si>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</si>
  <si>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</si>
  <si>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</si>
  <si>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</si>
  <si>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Ghẹ khô lạt</t>
  </si>
  <si>
    <t>Ngày xuất</t>
  </si>
  <si>
    <t>GIÁ XÍ NGHIỆP</t>
  </si>
  <si>
    <t>GIÁ LC</t>
  </si>
  <si>
    <t>Công Ty TNHH Bao Bì Nhựa Thành Phú</t>
  </si>
  <si>
    <t>Cty TNHH SX TM Nghị Hoà</t>
  </si>
  <si>
    <t>Cty Minh Thành Nam</t>
  </si>
  <si>
    <t>Mè, đường ( Phát)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</si>
  <si>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</si>
  <si>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</si>
  <si>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</si>
  <si>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</si>
  <si>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</si>
  <si>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</si>
  <si>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</si>
  <si>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</si>
  <si>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</si>
  <si>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</si>
  <si>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</si>
  <si>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</si>
  <si>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</si>
  <si>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</si>
  <si>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</si>
  <si>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</si>
  <si>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</si>
  <si>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</si>
  <si>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</si>
  <si>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</si>
  <si>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</si>
  <si>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</si>
  <si>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</si>
  <si>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</si>
  <si>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</si>
  <si>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</si>
  <si>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</si>
  <si>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</si>
  <si>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</si>
  <si>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</si>
  <si>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</si>
  <si>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</si>
  <si>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</si>
  <si>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</si>
  <si>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</si>
  <si>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</si>
  <si>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</si>
  <si>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</si>
  <si>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</si>
  <si>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</si>
  <si>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</si>
  <si>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</si>
  <si>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</si>
  <si>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</si>
  <si>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</si>
  <si>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</si>
  <si>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</si>
  <si>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</si>
  <si>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</si>
  <si>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</si>
  <si>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</si>
  <si>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</si>
  <si>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</si>
  <si>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</si>
  <si>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</si>
  <si>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</si>
  <si>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</si>
  <si>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</si>
  <si>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</si>
  <si>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</si>
  <si>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</si>
  <si>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</si>
  <si>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</si>
  <si>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</si>
  <si>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</si>
  <si>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</si>
  <si>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</si>
  <si>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</si>
  <si>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</si>
  <si>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</si>
  <si>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</si>
  <si>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</si>
  <si>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</si>
  <si>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</si>
  <si>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</si>
  <si>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</si>
  <si>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</si>
  <si>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</si>
  <si>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</si>
  <si>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</si>
  <si>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</si>
  <si>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</si>
  <si>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</si>
  <si>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</si>
  <si>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</si>
  <si>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</si>
  <si>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</si>
  <si>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</si>
  <si>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</si>
  <si>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</si>
  <si>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</si>
  <si>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</si>
  <si>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</si>
  <si>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</si>
  <si>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</si>
  <si>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</si>
  <si>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</si>
  <si>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</si>
  <si>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</si>
  <si>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</si>
  <si>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</si>
  <si>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</si>
  <si>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</si>
  <si>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</si>
  <si>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</si>
  <si>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</si>
  <si>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</si>
  <si>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</si>
  <si>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</si>
  <si>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</si>
  <si>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</si>
  <si>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</si>
  <si>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</si>
  <si>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</si>
  <si>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</si>
  <si>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</si>
  <si>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</si>
  <si>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</si>
  <si>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</si>
  <si>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</si>
  <si>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</si>
  <si>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</si>
  <si>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</si>
  <si>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</si>
  <si>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</si>
  <si>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</si>
  <si>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</si>
  <si>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</si>
  <si>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</si>
  <si>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</si>
  <si>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</si>
  <si>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</si>
  <si>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</si>
  <si>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</si>
  <si>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</si>
  <si>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</si>
  <si>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</si>
  <si>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</si>
  <si>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</si>
  <si>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</si>
  <si>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</si>
  <si>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</si>
  <si>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</si>
  <si>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</si>
  <si>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</si>
  <si>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</si>
  <si>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</si>
  <si>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</si>
  <si>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</si>
  <si>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</si>
  <si>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</si>
  <si>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</si>
  <si>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</si>
  <si>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</si>
  <si>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</si>
  <si>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</si>
  <si>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</si>
  <si>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</si>
  <si>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</si>
  <si>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</si>
  <si>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</si>
  <si>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</si>
  <si>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</si>
  <si>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</si>
  <si>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</si>
  <si>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</si>
  <si>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</si>
  <si>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</si>
  <si>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</si>
  <si>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</si>
  <si>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</si>
  <si>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</si>
  <si>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</si>
  <si>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</si>
  <si>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</si>
  <si>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</si>
  <si>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</si>
  <si>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</si>
  <si>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</si>
  <si>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</si>
  <si>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</si>
  <si>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</si>
  <si>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</si>
  <si>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</si>
  <si>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</si>
  <si>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</si>
  <si>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</si>
  <si>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</si>
  <si>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</si>
  <si>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</si>
  <si>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</si>
  <si>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</si>
  <si>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</si>
  <si>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</si>
  <si>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</si>
  <si>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</si>
  <si>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</si>
  <si>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</si>
  <si>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</si>
  <si>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</si>
  <si>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</si>
  <si>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</si>
  <si>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</si>
  <si>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Zhoushan 01</t>
  </si>
  <si>
    <t>jintatsu 04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</si>
  <si>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</si>
  <si>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</si>
  <si>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</si>
  <si>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</si>
  <si>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</si>
  <si>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</si>
  <si>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</si>
  <si>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</si>
  <si>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</si>
  <si>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</si>
  <si>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</si>
  <si>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</si>
  <si>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</si>
  <si>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</si>
  <si>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</si>
  <si>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</si>
  <si>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</si>
  <si>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</si>
  <si>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</si>
  <si>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</si>
  <si>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</si>
  <si>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</si>
  <si>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</si>
  <si>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</si>
  <si>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</si>
  <si>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</si>
  <si>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</si>
  <si>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</si>
  <si>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</si>
  <si>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</si>
  <si>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</si>
  <si>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</si>
  <si>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</si>
  <si>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</si>
  <si>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</si>
  <si>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</si>
  <si>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</si>
  <si>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</si>
  <si>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</si>
  <si>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</si>
  <si>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</si>
  <si>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</si>
  <si>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</si>
  <si>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</si>
  <si>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</si>
  <si>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</si>
  <si>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</si>
  <si>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</si>
  <si>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</si>
  <si>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</si>
  <si>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</si>
  <si>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</si>
  <si>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</si>
  <si>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</si>
  <si>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</si>
  <si>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</si>
  <si>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</si>
  <si>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</si>
  <si>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</si>
  <si>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</si>
  <si>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</si>
  <si>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</si>
  <si>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</si>
  <si>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</si>
  <si>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</si>
  <si>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</si>
  <si>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</si>
  <si>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</si>
  <si>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</si>
  <si>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</si>
  <si>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</si>
  <si>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</si>
  <si>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</si>
  <si>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</si>
  <si>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</si>
  <si>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</si>
  <si>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</si>
  <si>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</si>
  <si>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</si>
  <si>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</si>
  <si>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</si>
  <si>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</si>
  <si>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</si>
  <si>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</si>
  <si>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</si>
  <si>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</si>
  <si>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</si>
  <si>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</si>
  <si>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</si>
  <si>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</si>
  <si>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</si>
  <si>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</si>
  <si>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</si>
  <si>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</si>
  <si>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</si>
  <si>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</si>
  <si>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</si>
  <si>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</si>
  <si>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</si>
  <si>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</si>
  <si>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</si>
  <si>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</si>
  <si>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</si>
  <si>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</si>
  <si>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</si>
  <si>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</si>
  <si>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</si>
  <si>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</si>
  <si>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</si>
  <si>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</si>
  <si>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</si>
  <si>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</si>
  <si>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</si>
  <si>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</si>
  <si>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</si>
  <si>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</si>
  <si>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</si>
  <si>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</si>
  <si>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</si>
  <si>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</si>
  <si>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</si>
  <si>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</si>
  <si>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</si>
  <si>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</si>
  <si>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</si>
  <si>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</si>
  <si>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</si>
  <si>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</si>
  <si>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</si>
  <si>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</si>
  <si>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</si>
  <si>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</si>
  <si>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</si>
  <si>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</si>
  <si>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</si>
  <si>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</si>
  <si>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</si>
  <si>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</si>
  <si>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</si>
  <si>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</si>
  <si>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</si>
  <si>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</si>
  <si>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</si>
  <si>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</si>
  <si>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</si>
  <si>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</si>
  <si>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</si>
  <si>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</si>
  <si>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</si>
  <si>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</si>
  <si>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</si>
  <si>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</si>
  <si>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</si>
  <si>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</si>
  <si>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Quấn motour tủ sấy</t>
  </si>
  <si>
    <t>Bao Bì Giấy Tân Minh Thư</t>
  </si>
  <si>
    <t>Say.D.S 01</t>
  </si>
  <si>
    <t>OChoen05</t>
  </si>
  <si>
    <t>Mua màu thực phẩm</t>
  </si>
  <si>
    <t>Ngày mượn</t>
  </si>
  <si>
    <t>USD</t>
  </si>
  <si>
    <t>VNĐ</t>
  </si>
  <si>
    <t>Lãi suất %</t>
  </si>
  <si>
    <t>Mr. Vượng</t>
  </si>
  <si>
    <t>15/11/10 &amp; 17/4/12</t>
  </si>
  <si>
    <t>Dượng 3</t>
  </si>
  <si>
    <t>7.000 USD/năm</t>
  </si>
  <si>
    <t>Dì 3</t>
  </si>
  <si>
    <t>10.000 USD/năm</t>
  </si>
  <si>
    <t>Dì Út</t>
  </si>
  <si>
    <t>17/2/13 &amp; 9/8/12</t>
  </si>
  <si>
    <t>14/1/12 &amp; 16/6/12</t>
  </si>
  <si>
    <t>Chú 10</t>
  </si>
  <si>
    <t>Cô Liêng (Bạn Cô)</t>
  </si>
  <si>
    <t>11/9/15 &amp; 4/2/16</t>
  </si>
  <si>
    <t>Chồng C.Liêng (Bạn Cô)</t>
  </si>
  <si>
    <t>28/9/15 &amp; 22/12/15</t>
  </si>
  <si>
    <t>Khanh ( Cậu 2)</t>
  </si>
  <si>
    <t>Bạn Ngân (Dì 3)</t>
  </si>
  <si>
    <t>Quốc (Bạn Cô)</t>
  </si>
  <si>
    <t>Cô Phương</t>
  </si>
  <si>
    <t>TỔNG CỘNG :</t>
  </si>
  <si>
    <t>Địa chỉ : 859 Hương Lộ 2, P. Bình Trị Đông A, Q. Bình Tân, TPHCM</t>
  </si>
  <si>
    <t>ĐT : 08. 3762 0969 - 5426 1022</t>
  </si>
  <si>
    <t>Fax : 08. 3762 0968 - 5426 1023</t>
  </si>
  <si>
    <t>Khách hàng</t>
  </si>
  <si>
    <t>Qui cách</t>
  </si>
  <si>
    <t>Số dư đầu kỳ 01/2013</t>
  </si>
  <si>
    <t>Thùng carton 5 lớp</t>
  </si>
  <si>
    <t>Mr - Park</t>
  </si>
  <si>
    <t>54x34x14</t>
  </si>
  <si>
    <t>thùng</t>
  </si>
  <si>
    <t>3L: 400g</t>
  </si>
  <si>
    <t>47x37x11</t>
  </si>
  <si>
    <t>M : xá</t>
  </si>
  <si>
    <t>37x26x11</t>
  </si>
  <si>
    <t>M : 141g</t>
  </si>
  <si>
    <t>48x32x13.5</t>
  </si>
  <si>
    <t>M : 450g</t>
  </si>
  <si>
    <t>47x37x11 (29320k)</t>
  </si>
  <si>
    <t xml:space="preserve">Bò M </t>
  </si>
  <si>
    <t>40x30x14.5 (27066k)</t>
  </si>
  <si>
    <t>Mực</t>
  </si>
  <si>
    <t>Bò M : xá</t>
  </si>
  <si>
    <t>M : 454g</t>
  </si>
  <si>
    <t>37x26x26</t>
  </si>
  <si>
    <t>M : 283g</t>
  </si>
  <si>
    <t>Bò M</t>
  </si>
  <si>
    <t>Bò M : 283g</t>
  </si>
  <si>
    <t>Bò M : 453g</t>
  </si>
  <si>
    <t>Thùng carton 3 lớp</t>
  </si>
  <si>
    <t>3C</t>
  </si>
  <si>
    <t>30.5x20x15</t>
  </si>
  <si>
    <t>Cơm : 25g</t>
  </si>
  <si>
    <t>Chỉ : 40g</t>
  </si>
  <si>
    <t>Chỉ : 90g</t>
  </si>
  <si>
    <t>49x28x18</t>
  </si>
  <si>
    <t>Cơm</t>
  </si>
  <si>
    <t>Chỉ</t>
  </si>
  <si>
    <t>43x37x16</t>
  </si>
  <si>
    <t>Chỉ 10kg</t>
  </si>
  <si>
    <t>30x20x15</t>
  </si>
  <si>
    <t>Chỉ 40g</t>
  </si>
  <si>
    <t>Chỉ 90g</t>
  </si>
  <si>
    <t>Ochoen</t>
  </si>
  <si>
    <t>45x31x10.5</t>
  </si>
  <si>
    <t>Xác nhận công nợ Cty TNHH SX TM Nghị Hoà</t>
  </si>
  <si>
    <t>DT: 0908440039 (Thạch)</t>
  </si>
  <si>
    <t>Duozon</t>
  </si>
  <si>
    <t>Oxy</t>
  </si>
  <si>
    <t>Clorin</t>
  </si>
  <si>
    <t>PHÁT</t>
  </si>
  <si>
    <t>0937010342</t>
  </si>
  <si>
    <t>Bột ngọt</t>
  </si>
  <si>
    <t>Mè</t>
  </si>
  <si>
    <t>Đường</t>
  </si>
  <si>
    <t>Bột ngọt(bao 25kg)</t>
  </si>
  <si>
    <t>Dầu(can 30l, thung 25 kg)</t>
  </si>
  <si>
    <t>bao</t>
  </si>
  <si>
    <t>Thuế GTGT (Bột ngọt)</t>
  </si>
  <si>
    <t>Thuế GTGT (Đường)</t>
  </si>
  <si>
    <t>Bột gừng</t>
  </si>
  <si>
    <t>Ngũ vị hương</t>
  </si>
  <si>
    <t>Can</t>
  </si>
  <si>
    <t>Ớt</t>
  </si>
  <si>
    <t>Mè trả lại</t>
  </si>
  <si>
    <t>Tiêu</t>
  </si>
  <si>
    <t>Tiêu sọ</t>
  </si>
  <si>
    <t>ớt</t>
  </si>
  <si>
    <t>mè</t>
  </si>
  <si>
    <t>bột ngọt</t>
  </si>
  <si>
    <t>tiêu sọ</t>
  </si>
  <si>
    <t>Bột ớt</t>
  </si>
  <si>
    <t>Thuế GTGT (Mè)</t>
  </si>
  <si>
    <t>bột ớt</t>
  </si>
  <si>
    <t>C.Nguyên</t>
  </si>
  <si>
    <t>Thuế GTGT</t>
  </si>
  <si>
    <t>Dau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</si>
  <si>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</si>
  <si>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</si>
  <si>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</si>
  <si>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</si>
  <si>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</si>
  <si>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</si>
  <si>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</si>
  <si>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</si>
  <si>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</si>
  <si>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</si>
  <si>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</si>
  <si>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</si>
  <si>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</si>
  <si>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Nhãn 2 loại</t>
  </si>
  <si>
    <t>con</t>
  </si>
  <si>
    <t>Nhãn</t>
  </si>
  <si>
    <t>Xác nhận công nợ Cty TNHH TM DV Bao Bì Giấy Tân Minh Thư</t>
  </si>
  <si>
    <t>08/03/16 &amp; 22/03/16 &amp; 4/4/16</t>
  </si>
  <si>
    <t>Phí phân tích các chỉ tiêu T1 - TT</t>
  </si>
  <si>
    <t>46.5x34.5x26.5</t>
  </si>
  <si>
    <t>MiChang 01</t>
  </si>
  <si>
    <t>Mua thức ăn chim, cá</t>
  </si>
  <si>
    <t>B/dưỡng</t>
  </si>
  <si>
    <t>Bồi dưỡng tăng ca sấy ghẹ</t>
  </si>
  <si>
    <t>Mừng sinh nhật - Huy Cường</t>
  </si>
  <si>
    <t>Chi tiền cty - Năm Dũng</t>
  </si>
  <si>
    <t>Mua gạo</t>
  </si>
  <si>
    <t>Chi tiền chợ - Bé Sa</t>
  </si>
  <si>
    <t>chú Duy</t>
  </si>
  <si>
    <t>Tiền điện thoại + Iternet (T12/15)</t>
  </si>
  <si>
    <t>Chi mua tranh cá</t>
  </si>
  <si>
    <t>Chi phí kiểm hàng - Tokai</t>
  </si>
  <si>
    <t>Tăng ca sấy ghẹ + mua nồi</t>
  </si>
  <si>
    <t>Thu tiền - Hoàng (PCCC - TN)</t>
  </si>
  <si>
    <t>Thu tiền  NH - Q11 (TK Q4 -TV)</t>
  </si>
  <si>
    <t>Thu tiền  NH - Q11 (TK Q11 -LA)</t>
  </si>
  <si>
    <t>Thu tiền - M.E</t>
  </si>
  <si>
    <t>Thu tiền - Nghĩa Thành Công</t>
  </si>
  <si>
    <t>CP - xe</t>
  </si>
  <si>
    <t>C.Thu</t>
  </si>
  <si>
    <t>cá</t>
  </si>
  <si>
    <t>chi tiền sửa xe - 51F - 080.56</t>
  </si>
  <si>
    <t>chi tiền chiị Thu (làm răng)</t>
  </si>
  <si>
    <t>Mua gia vị tẩm hàng tết</t>
  </si>
  <si>
    <t>Nộp TK thẻ - chú Duy</t>
  </si>
  <si>
    <t>Chi lương T12/15 (Trà vinh)</t>
  </si>
  <si>
    <t>Thảo GC - Trả tiền cá</t>
  </si>
  <si>
    <t>Chi tiền mừng cưới - Luân</t>
  </si>
  <si>
    <t>Thu tiền  - Tân Gia Nguyên</t>
  </si>
  <si>
    <t>Tạm ứng tiền thuê giàn giáo</t>
  </si>
  <si>
    <t>Chi tiền nước - Hải Sơn</t>
  </si>
  <si>
    <t>Nước</t>
  </si>
  <si>
    <t>Chi tiền cơm - TV</t>
  </si>
  <si>
    <t>Chi lương T12/15 - Long An (VP)</t>
  </si>
  <si>
    <t>Chi lương T12/15 - Long An (TN - TP )</t>
  </si>
  <si>
    <t>Chi tiền chợ - nhà</t>
  </si>
  <si>
    <t>tăng ca sấy ghẹ</t>
  </si>
  <si>
    <t>Chi tiền hủ nhựa - Duy Tân</t>
  </si>
  <si>
    <t>tạm ứng lương T1/16 - A. Thức (tài xế)</t>
  </si>
  <si>
    <t>Mua cây lau nhà + xương bò</t>
  </si>
  <si>
    <t>xe</t>
  </si>
  <si>
    <t>Tiền xe  chở hàng - Chú Thảo</t>
  </si>
  <si>
    <t>chi tiền - chị Thu</t>
  </si>
  <si>
    <t>tiền xe taxi + tca chủ nhật</t>
  </si>
  <si>
    <t>chi tiền đoàn kiểm tra liên ngành</t>
  </si>
  <si>
    <t>Thu tiền - Vay bạn Ngân</t>
  </si>
  <si>
    <t>Điền Thảo - Trả tiền cá</t>
  </si>
  <si>
    <t>Chuyển tiền cho mượn - Bé Mén</t>
  </si>
  <si>
    <t>Chi tiền HĐ - PCCC Trà Vinh</t>
  </si>
  <si>
    <t>Chi tiền kiểm hàng - Bizmaz</t>
  </si>
  <si>
    <t>Tạm ứng mua vật tư - A. Hiền (xưởng)</t>
  </si>
  <si>
    <t>chi phí đi TV</t>
  </si>
  <si>
    <t>Chi tiền - chị thu</t>
  </si>
  <si>
    <t>chi tiền hoa hồng - o.choen</t>
  </si>
  <si>
    <t>Đóng tiền đthoai - cô</t>
  </si>
  <si>
    <t>Đóng tiền đthoai - chú 10</t>
  </si>
  <si>
    <t>Thu tiền cho mượn - Bé Mén</t>
  </si>
  <si>
    <t>cô</t>
  </si>
  <si>
    <t>Cđoàn</t>
  </si>
  <si>
    <t>Nộp TK Q4 - LA</t>
  </si>
  <si>
    <t>Nộp TK Q4 - TV</t>
  </si>
  <si>
    <t>Thu tiền phế liệu - Chú 4 Nghĩa</t>
  </si>
  <si>
    <t>Thu tiền mượn - CĐ</t>
  </si>
  <si>
    <t>Mua máy nén kho lạnh - TV</t>
  </si>
  <si>
    <t>Phí đi chiếu xạ - vá vỏ</t>
  </si>
  <si>
    <t>bồi dưỡng tài xế xe cont (2cont)</t>
  </si>
  <si>
    <t>Phán VT - Trả tiền cá</t>
  </si>
  <si>
    <t>Cty Đông Tiến</t>
  </si>
  <si>
    <t>Lam Lee - Trả tiền cá</t>
  </si>
  <si>
    <t>Hoa hồng - O. Choen</t>
  </si>
  <si>
    <t>Chi tiền  - TV (Cô)</t>
  </si>
  <si>
    <t>Tiền bưu chính Viettel T11,T12/15</t>
  </si>
  <si>
    <t>Thanh toán tiền xăng dầu SG -  15/1/16</t>
  </si>
  <si>
    <t>Thu tiền NH - Q11</t>
  </si>
  <si>
    <t>vl</t>
  </si>
  <si>
    <t>Mua băng keo vải</t>
  </si>
  <si>
    <t>Thu tiền mượn - Chú Duyệt</t>
  </si>
  <si>
    <t>Nộp tiền TK Q11 - Trả lãi</t>
  </si>
  <si>
    <t>Đóng tiền điện - nhà T11/16</t>
  </si>
  <si>
    <t>Mua dđồ cúng 15/12 + 16/12 Al</t>
  </si>
  <si>
    <t>chi tiền VLXD Vạn Lộc</t>
  </si>
  <si>
    <t>hụi</t>
  </si>
  <si>
    <t>Thu tiền NH - Q4</t>
  </si>
  <si>
    <t>Trả tiền chợ - nhà</t>
  </si>
  <si>
    <t>Đóng hụi chị Cẩm 15/12al</t>
  </si>
  <si>
    <t>Trả tiền mượn - Chú Duyệt</t>
  </si>
  <si>
    <t>Nam cá việt - Trả tiền cá</t>
  </si>
  <si>
    <t>Trả tiền mượn - Dì út (cô 8)</t>
  </si>
  <si>
    <t>Trả lãi vay 5/12 + 5/1/16 - A út</t>
  </si>
  <si>
    <t xml:space="preserve">Tạm ứng phí giao thông  - A. Thức </t>
  </si>
  <si>
    <t>Mua túi PA đóng quà tết</t>
  </si>
  <si>
    <t xml:space="preserve">Mua hủ nhựa </t>
  </si>
  <si>
    <t>mua đồ cúng tết 23/12 al</t>
  </si>
  <si>
    <t>Chi tiền tất niên - TV</t>
  </si>
  <si>
    <t>Nghĩa Liêng - Lãi vay</t>
  </si>
  <si>
    <t>kiểm Nafi cont cá bò</t>
  </si>
  <si>
    <t>xăng dầu LA 15-31/16</t>
  </si>
  <si>
    <t>chi phí giao thông 2 xe + tiền báo</t>
  </si>
  <si>
    <t>mua 5 ổ khoá xưởng</t>
  </si>
  <si>
    <t>bồi dưỡng tca đêm - cont O.Cheon</t>
  </si>
  <si>
    <t>chi phí tiếp khách - TV</t>
  </si>
  <si>
    <t>NT</t>
  </si>
  <si>
    <t>Nộp TK - Trà Vinh</t>
  </si>
  <si>
    <t>Nộp TK Cô + c thu</t>
  </si>
  <si>
    <t>Rút tiền NH Q4</t>
  </si>
  <si>
    <t>Mua 200USD (đổi tiền 2usd)</t>
  </si>
  <si>
    <t>đóng tiền nước T1/16</t>
  </si>
  <si>
    <t>Tỷ Liên  - Trả tiền cá</t>
  </si>
  <si>
    <t>Chi tiền - Trà Vinh (Thuỵ)</t>
  </si>
  <si>
    <t>Chi vật liệu xây dựng TV</t>
  </si>
  <si>
    <t>Đóng hụi - Bé Linh</t>
  </si>
  <si>
    <t>Trả tiền mè đướng</t>
  </si>
  <si>
    <t>Trả tiền mượn - Dì út</t>
  </si>
  <si>
    <t>Thu tiền NH -Q11</t>
  </si>
  <si>
    <t>Chi tiền chợ + salon</t>
  </si>
  <si>
    <t>tiền bơm mực máy in - xưởng</t>
  </si>
  <si>
    <t>Thu tiền mượn - Cô Phương (chú duy)</t>
  </si>
  <si>
    <t>Thu tiền mượn - Cô Liêng Nghĩa</t>
  </si>
  <si>
    <t>chi tiền lương + thưởng LA</t>
  </si>
  <si>
    <t>Tiền tiệc tất niên LA</t>
  </si>
  <si>
    <t>Chi tiền thôi việc - Vũ + Phương</t>
  </si>
  <si>
    <t>chi tiền cây kiểng + Chi phí TV</t>
  </si>
  <si>
    <t>tiền lì xì NH + Nafi</t>
  </si>
  <si>
    <t>Đóng hụi - Sái tý</t>
  </si>
  <si>
    <t>chi tiền kéo cont</t>
  </si>
  <si>
    <t>chi tiền xăng dầu SG 16-31/1</t>
  </si>
  <si>
    <t>Chi lương - TV</t>
  </si>
  <si>
    <t>Chi tiền - TV (cơm, nước, đường)</t>
  </si>
  <si>
    <t>Chi thưởng TV + LA</t>
  </si>
  <si>
    <t>Chi tiền - A Luỹ</t>
  </si>
  <si>
    <t>chi phí bảo vệ T1/16 (LA)</t>
  </si>
  <si>
    <t>chi  máy lạnh - Diệp</t>
  </si>
  <si>
    <t>chi tiền - chú Duy (xài tết)</t>
  </si>
  <si>
    <t>chi tiền - Cô (chợ + lì xì)</t>
  </si>
  <si>
    <t>tiền hàng</t>
  </si>
  <si>
    <t>thu tiền hàng ăn liền</t>
  </si>
  <si>
    <t>mua biểu đồ kho lạnh - A.Hiền</t>
  </si>
  <si>
    <t>chi tiền chợ</t>
  </si>
  <si>
    <t>mau đò cúng khai trương</t>
  </si>
  <si>
    <t>tiền dđiện thoại T1/16 - xưởng</t>
  </si>
  <si>
    <t>chi tiền TK + Lì xì</t>
  </si>
  <si>
    <t>tiền bia + nc ngọt (tất niên)</t>
  </si>
  <si>
    <t>Thu tiền hụi - Chị Cẩm</t>
  </si>
  <si>
    <t>chi tiền lì xì + khai trương</t>
  </si>
  <si>
    <t>chi tiền gạo + bồi dưỡng cont</t>
  </si>
  <si>
    <t>thu tạm ứng PC44 ngày 15/2</t>
  </si>
  <si>
    <t>Thu tạm ứng PC 47,72,90 (T1/16)</t>
  </si>
  <si>
    <t>Mua vật tư sửa xưởng + tủ sấy</t>
  </si>
  <si>
    <t>tiền taxi LA - An Lạc</t>
  </si>
  <si>
    <t>tiền nước suối 6/1 - 20/2</t>
  </si>
  <si>
    <t>quaấn quạt phòng sấy</t>
  </si>
  <si>
    <t>chi tiền mua mắt kính (2 cái)</t>
  </si>
  <si>
    <t>mua dđồ cúng 15/1AL</t>
  </si>
  <si>
    <t>xăng dầu 1/2 - 15/2 SG</t>
  </si>
  <si>
    <t>chi tiền - Cô</t>
  </si>
  <si>
    <t>Thu tiền  - NH Q11</t>
  </si>
  <si>
    <t>Mua 10.000 usd</t>
  </si>
  <si>
    <t>Thu tiền mượn - Cô Thuỳ (chú duy)</t>
  </si>
  <si>
    <t>tạm ứng tiền tàu cont rong biển</t>
  </si>
  <si>
    <t>mau đò cúng 16/1 al</t>
  </si>
  <si>
    <t>tạm ứng sửa quạt kho 5 + mua KĐT</t>
  </si>
  <si>
    <t>Đóng tiền đt - chú 10</t>
  </si>
  <si>
    <t>Tạm ứng tiền nhập cont rong biển</t>
  </si>
  <si>
    <t>tiền xe chở hàng - VT</t>
  </si>
  <si>
    <t>Nộp tiền TK Q11 - Tiền điện</t>
  </si>
  <si>
    <t>Nộp tiền TK Q14 - TV - Trả lãi</t>
  </si>
  <si>
    <t>Mua băng keo vải - đóng hàng đi Mỹ</t>
  </si>
  <si>
    <t>Tạm ứng tiền HĐTĐ.CT 052/16/TĐ</t>
  </si>
  <si>
    <t>Tiền điện thoại + Iternet nhà</t>
  </si>
  <si>
    <t>thu tiền PC66 ngày 24/2 (A.Cường)</t>
  </si>
  <si>
    <t>mua nhựa cắt vòng - TV</t>
  </si>
  <si>
    <t>thu tạm ứng PC 63 ngày 24/2 (Hiền)</t>
  </si>
  <si>
    <t>Sửa quạt kho 5, hồ nước thải</t>
  </si>
  <si>
    <t>đóng tiền điện thoại - T1/16 - CÔ</t>
  </si>
  <si>
    <t>tca sấy ghẹ + chiếu xạ</t>
  </si>
  <si>
    <t>mua gas kho lạnh số 3</t>
  </si>
  <si>
    <t>Thu tiền phế liệu - Cô Yến</t>
  </si>
  <si>
    <t>thu tiền hụi - Sái Tý</t>
  </si>
  <si>
    <t>sửa máy xịt ruồi + xăng</t>
  </si>
  <si>
    <t>tiền dđiện T1/16 - Nhà</t>
  </si>
  <si>
    <t>phí kiểm định xe + phí giao thông 2 xe</t>
  </si>
  <si>
    <t>Thu tiền mượn - Khanh (A Hai)</t>
  </si>
  <si>
    <t>phí rút tiền - Khanh</t>
  </si>
  <si>
    <t>tiền hủ nhựa - Duy Tân</t>
  </si>
  <si>
    <t>chi tiền lương - Mười XD</t>
  </si>
  <si>
    <t>Thảo VL - Trả tiền cá</t>
  </si>
  <si>
    <t>tiền chăm sóc cây kiểng T1 + T2</t>
  </si>
  <si>
    <t>Mua phân bón cây kiểng</t>
  </si>
  <si>
    <t>Thu tạm ứng PC 61 + 65 ngày 23 + 24/2</t>
  </si>
  <si>
    <t>Thu tạm ứng PC 38 ngày 5/12 - các cont</t>
  </si>
  <si>
    <t>chi phí nhập khẩu cont rong biển</t>
  </si>
  <si>
    <t>chi phí các cont từ T12 - T2/16</t>
  </si>
  <si>
    <t>Nộp TK Q11 - đóng tiền điện</t>
  </si>
  <si>
    <t>Nộp TK Q4 - TV - đóng tiền điện</t>
  </si>
  <si>
    <t>Chi phí  - TV - Tiền đường</t>
  </si>
  <si>
    <t>Nafi</t>
  </si>
  <si>
    <t>Quấn motour dàn lạnh</t>
  </si>
  <si>
    <t>tiền dịch vụ VNPT + BHXH (1 năm)</t>
  </si>
  <si>
    <t>chi tiền cơm TK - phòng thuế</t>
  </si>
  <si>
    <t>kiểm hàng O.Choen</t>
  </si>
  <si>
    <t>Trả tiền lãi - C. Liêng 9/2 + 9/3 + 4/3</t>
  </si>
  <si>
    <t>Mua thiết bị điện, ống nước</t>
  </si>
  <si>
    <t>chi tiền xăng dầu SG 15 - 29/2</t>
  </si>
  <si>
    <t>chi tiền nước - nhà</t>
  </si>
  <si>
    <t>Thu tiền mượn - bạn Cô</t>
  </si>
  <si>
    <t>đóng tiền điện kỳ 2 T2/16 - LA</t>
  </si>
  <si>
    <t>Chi hoa hồng cont Bizmax</t>
  </si>
  <si>
    <t>chi tiền xăng dầu 1/2 - 29/2 - LA</t>
  </si>
  <si>
    <t>Tiền xe chở hàng - Tân O.Choen</t>
  </si>
  <si>
    <t>thu tiền mượn - Quốc</t>
  </si>
  <si>
    <t>thu tiền mượn - Cô 8</t>
  </si>
  <si>
    <t>chi tiền cô 8  -TV</t>
  </si>
  <si>
    <t>Nộp TK Q11 - Trả lãi</t>
  </si>
  <si>
    <t>A Thái - Lãi vay</t>
  </si>
  <si>
    <t>mua đồ cúng 30/1 Al</t>
  </si>
  <si>
    <t>Trả tiền bao bì - Ánh Kim</t>
  </si>
  <si>
    <t>Mua nhớt kho lạnh định kỳ</t>
  </si>
  <si>
    <t>chi tiền mua đồ cúng - nhà cô</t>
  </si>
  <si>
    <t>cắt kiếng bàn phòng kỹ thuạt</t>
  </si>
  <si>
    <t>lương T2/16 TN + TP</t>
  </si>
  <si>
    <t>Tiền diệt chuột T9+ T10 + T10 + T11 + T1 + T2</t>
  </si>
  <si>
    <t>thuế</t>
  </si>
  <si>
    <t>tiền thuê cont rong biển</t>
  </si>
  <si>
    <t>mua phâần mềm hải quan</t>
  </si>
  <si>
    <t>chi phòng thuế + TK (LA)</t>
  </si>
  <si>
    <t>Mua đồ cúng 2/2Al</t>
  </si>
  <si>
    <t>Mua bóng đèn - nhà cô</t>
  </si>
  <si>
    <t>phế liệu</t>
  </si>
  <si>
    <t>Thu tiền phế liệu  - Cô Yến</t>
  </si>
  <si>
    <t>Mua cánh quạt phòng sấy</t>
  </si>
  <si>
    <t>Tiền điện thoại + Internet T12/16 - Xưởng</t>
  </si>
  <si>
    <t>tạm ứng thay bình+ thay nhớt 51A-141.74</t>
  </si>
  <si>
    <t>Chi phí đi VT + TV</t>
  </si>
  <si>
    <t>Thu tạm ứng PC 37 ngày 12/3</t>
  </si>
  <si>
    <t>thay bình + nhớt xe 51A - 141.74</t>
  </si>
  <si>
    <t>Chi thẩm định giá (CT: 052/16HĐTĐ)</t>
  </si>
  <si>
    <t>Chi phí TK</t>
  </si>
  <si>
    <t>Cúc BĐ - Trả tiền cá</t>
  </si>
  <si>
    <t>nước</t>
  </si>
  <si>
    <t>Nộp TK thẻ - Cô + chú Duy + c Thu</t>
  </si>
  <si>
    <t>Mua phí gthông 2 xe</t>
  </si>
  <si>
    <t>Chi mua đường - TV</t>
  </si>
  <si>
    <t>Mua dollard (Cho QA)</t>
  </si>
  <si>
    <t>chi tiền nước TK từ 18/1 - 14/3</t>
  </si>
  <si>
    <t>Phí đi công tác + b/dưỡng tài xế</t>
  </si>
  <si>
    <t>thu tiền NH Q11</t>
  </si>
  <si>
    <t>Chi tiền TV - Cô</t>
  </si>
  <si>
    <t>Trung VT - Trả tiền cá</t>
  </si>
  <si>
    <t>Chi hoa hồng cont O.Choen t2/16</t>
  </si>
  <si>
    <t>chi lương T2/16 (VP,TN,TP,TV)</t>
  </si>
  <si>
    <t>Tiền chợ - nhà</t>
  </si>
  <si>
    <t>chi lương Thời vụ do tính sai</t>
  </si>
  <si>
    <t>chi tièn TK</t>
  </si>
  <si>
    <t>Thanh toán tiền xăng dầu</t>
  </si>
  <si>
    <t>thanh toán tiền cơm T12/15 + T1/16</t>
  </si>
  <si>
    <t>Huy  - lãi vay</t>
  </si>
  <si>
    <t>thanh toán tiền băng keo - Thịnh Phước</t>
  </si>
  <si>
    <t>Chi sửa xe 51F - 080.56</t>
  </si>
  <si>
    <t>Nga BT - Trả tiền cá</t>
  </si>
  <si>
    <t>Thu tiền khô - bán CN</t>
  </si>
  <si>
    <t>Mua vật tư VS HACPP</t>
  </si>
  <si>
    <t>Mua mắt kính (2 cái)</t>
  </si>
  <si>
    <t>Chi phí Nafi - chú duy</t>
  </si>
  <si>
    <t>mua gia vị tẩm (bột bắp, cồn)</t>
  </si>
  <si>
    <t>Huệ BĐ - Trả tiền cá</t>
  </si>
  <si>
    <t>mua BH xe 51A - 141.74</t>
  </si>
  <si>
    <t>Chuyển tiền - Đỗ Diệu Thanh</t>
  </si>
  <si>
    <t>thu tiền hốt hụi - sái tý</t>
  </si>
  <si>
    <t>Thu tiền bán cá khô - CN</t>
  </si>
  <si>
    <t>Mua bao OPP + bao PP đóng ghẹ</t>
  </si>
  <si>
    <t>mua mực da làm mẫu</t>
  </si>
  <si>
    <t>Đóng hụi - chị Cẩm 15/2al</t>
  </si>
  <si>
    <t>Mua đồ cúng 15/2 + 16/2 Al</t>
  </si>
  <si>
    <t>chi hoa hồng - Trung Tokai</t>
  </si>
  <si>
    <t>Tiền điện thoại + Internet nhà</t>
  </si>
  <si>
    <t>Tiền cơm khách (A Tư TQ)</t>
  </si>
  <si>
    <t>Tiền điện thoại - chú 10</t>
  </si>
  <si>
    <t>Mua bao tay, nhựa cắt vòng cá bò</t>
  </si>
  <si>
    <t>tiền bồn nhựa - TV</t>
  </si>
  <si>
    <t>Chi phí đi VT (Đám tang con Dì 7)</t>
  </si>
  <si>
    <t>tiền taxi LA - An Lạc + trực sấy</t>
  </si>
  <si>
    <t>chi tiền  - Cô 8</t>
  </si>
  <si>
    <t>Đóng tiền điện T3/16 - Nhà</t>
  </si>
  <si>
    <t>chi tiền mua mắt kính</t>
  </si>
  <si>
    <t>chi tiền chợ - nhà</t>
  </si>
  <si>
    <t>Đóng tiền đthoại T2/16 - Cô</t>
  </si>
  <si>
    <t>Chi phí đi VT + tiền xăng</t>
  </si>
  <si>
    <t>Nộp tiền TK Q4 - TV</t>
  </si>
  <si>
    <t>Trả lãi vay 29/3 - Khanh (A.Hai)</t>
  </si>
  <si>
    <t>Tiền phí bảo vệ T2/16</t>
  </si>
  <si>
    <t>Tiền giám sát môi trường LA</t>
  </si>
  <si>
    <t>Tiền cơm TK + Thuê xe đổ cát</t>
  </si>
  <si>
    <t>gas</t>
  </si>
  <si>
    <t>Nộp TK Q4 - TV  - đóng tiền điện</t>
  </si>
  <si>
    <t>Thanh toán tiền gas -  Tân Hải Việt</t>
  </si>
  <si>
    <t>chi phí giao thông 2 xe + chi phí nhà</t>
  </si>
  <si>
    <t>chi phí kiểm mẫu + KSK CN</t>
  </si>
  <si>
    <t>Sửa Block kho lạnh số 1</t>
  </si>
  <si>
    <t>Thu tiền phế liệu</t>
  </si>
  <si>
    <t>thu tiền hàng - Lâm TQ</t>
  </si>
  <si>
    <t>Tạm ứng lương T3/16 - TV</t>
  </si>
  <si>
    <t>Tiền xăng, dầu 31/3</t>
  </si>
  <si>
    <t>tiền nước T3/16 + Tiền chợ</t>
  </si>
  <si>
    <t>tạm ứng mua gas kho lạnh số 5,6</t>
  </si>
  <si>
    <t>tạm ứng lương T3/16 - LA</t>
  </si>
  <si>
    <t>Chi tiền Trí - kho lạnh TV</t>
  </si>
  <si>
    <t>chi phí chuyển tiền - TV</t>
  </si>
  <si>
    <t>Lùn  TV - Trả tiền cá</t>
  </si>
  <si>
    <t>chi phí xưởng</t>
  </si>
  <si>
    <t>chí phí TV - Cô</t>
  </si>
  <si>
    <t>đóng tiền ANQP 2016</t>
  </si>
  <si>
    <t>chi phí TK - Chú Duy</t>
  </si>
  <si>
    <t>Trả tiền kho lạnh - TV (A.Vũ)</t>
  </si>
  <si>
    <t>Chi tiền gửi mẫu - Nga</t>
  </si>
  <si>
    <t>trả lãi vay - Cô Liêng</t>
  </si>
  <si>
    <t>Phí thông báo LC ( cont Chung Hae Won)</t>
  </si>
  <si>
    <t>tiền chợ + mua đồ cúng</t>
  </si>
  <si>
    <t>chi kiểm Nafi - cont ghẹ</t>
  </si>
  <si>
    <t>chi phí + bồi dưỡng tca sấy ghẹ</t>
  </si>
  <si>
    <t>Mua quạt hút - TV</t>
  </si>
  <si>
    <t>Nộp tiền TK Q11 - đóng tiền điện</t>
  </si>
  <si>
    <t>Nộp tiền  - Trí Kho lạnh TV</t>
  </si>
  <si>
    <t>Mua đồ cúng 1/3 + 2/3 Al</t>
  </si>
  <si>
    <t>Tiền taxi LA - An Lạc</t>
  </si>
  <si>
    <t>thu tạm ứng PC 10 ngày 2/4 - Hiền</t>
  </si>
  <si>
    <t>chi tiền gas kho lạnh  + sửa kho</t>
  </si>
  <si>
    <t>mua thuốc khử mùi - TV</t>
  </si>
  <si>
    <t>Tiền nước suối 21/2 - 9/4</t>
  </si>
  <si>
    <t>tiền xe chở hàng - Chú Thảo</t>
  </si>
  <si>
    <t>lương</t>
  </si>
  <si>
    <t>Nộp tiền TK Q4 (Thẻ cô, chú, c Thu)</t>
  </si>
  <si>
    <t>Mua bột bắp</t>
  </si>
  <si>
    <t>tca tẩm ghẹ</t>
  </si>
  <si>
    <t>chi lương nghỉ việc (Phép + Lét)</t>
  </si>
  <si>
    <t>Tiền đặt khuôn cấp đông</t>
  </si>
  <si>
    <t>Lương T3/16 ( Sơn Ưong + Hiên)</t>
  </si>
  <si>
    <t>Tiền dao xẻ cá - Hảo VT</t>
  </si>
  <si>
    <t>Chi tiền chợ</t>
  </si>
  <si>
    <t>Tiền điện thoại T3/16 - Xưởng</t>
  </si>
  <si>
    <t>mua bánh xe đẩy vĩ - TV</t>
  </si>
  <si>
    <t>Phí giao thông 2 xe + công tác</t>
  </si>
  <si>
    <t>tca lên cont ghẹ</t>
  </si>
  <si>
    <t>tiền gửi thư bưu chính</t>
  </si>
  <si>
    <t>Chi tiền lương T3/16 - TV</t>
  </si>
  <si>
    <t>Thu tiền  - A.Bình</t>
  </si>
  <si>
    <t>Rút tiền NH Q11</t>
  </si>
  <si>
    <t xml:space="preserve">Chi tiền lương T3/16 - TV </t>
  </si>
  <si>
    <t>Chi lương T3/16 - LA</t>
  </si>
  <si>
    <t>Chi tiền chợ  + Internet nhà</t>
  </si>
  <si>
    <t>chi tiền khuôn - chú Duy</t>
  </si>
  <si>
    <t>Trả tiền mượn + lãi - Huy</t>
  </si>
  <si>
    <t>Trả tiền lãi - Quốc</t>
  </si>
  <si>
    <t>Tiền bán khô  - CN</t>
  </si>
  <si>
    <t>Thu tiền cô 8</t>
  </si>
  <si>
    <t>7 Lâm - Trả tiền cá</t>
  </si>
  <si>
    <t>chi lương TV (Thuỵ) 15/4</t>
  </si>
  <si>
    <t>Trả tiền mè đường</t>
  </si>
  <si>
    <t>50x30x14</t>
  </si>
  <si>
    <t>50x30x16</t>
  </si>
  <si>
    <t>43x37x11</t>
  </si>
  <si>
    <t>49x37x11</t>
  </si>
  <si>
    <t>52x31x10.5</t>
  </si>
  <si>
    <t>9 Hoàng - Trả tiền cá</t>
  </si>
  <si>
    <t>Tiền xe chở hàng TV - A khải</t>
  </si>
  <si>
    <t>tiền chở hàng + luộc ghẹ</t>
  </si>
  <si>
    <t>tiền mua đồ cúng xưởng</t>
  </si>
  <si>
    <t>tiền nước T1 + T2/16 - Hải Sơn</t>
  </si>
  <si>
    <t>tiền khám sức khoẻ CN</t>
  </si>
  <si>
    <t>Thu tiền mượn - Bé Mén 21/4</t>
  </si>
  <si>
    <t>Trả tiền mượn + lãi - A Bình EIB</t>
  </si>
  <si>
    <t>Chi tiền  - Bích Thuỷ (Chợ lớn)</t>
  </si>
  <si>
    <t>tiền xăng dầu 1/4 - 17/4</t>
  </si>
  <si>
    <t>tạm ứng mua bóng đèn, CB bơm nước</t>
  </si>
  <si>
    <t>chi phí - xưởng</t>
  </si>
  <si>
    <t>mua đồ cúng 16/3 al - xưởng</t>
  </si>
  <si>
    <t>bồi dưỡng Nafi kiểm hnagf (ghẹ + cá bò)</t>
  </si>
  <si>
    <t xml:space="preserve">Mua bao PA + cân 30kg </t>
  </si>
  <si>
    <t>thu tạm ứng PC 83 ngày 21/4</t>
  </si>
  <si>
    <t>Sửa tủ sấy, dây coro, bóng đèn</t>
  </si>
  <si>
    <t>bảo vệ</t>
  </si>
  <si>
    <t>Chi tiền - TV</t>
  </si>
  <si>
    <t>Thu tiền hàng - A Lầm TQ (cá đù)</t>
  </si>
  <si>
    <t>Nộp tiền TK Q11</t>
  </si>
  <si>
    <t>chi phí bảo vệ T3/16 (LA)</t>
  </si>
  <si>
    <t>chi phí nhà - đám giỗ</t>
  </si>
  <si>
    <t>Đóng hụi - chị Cẩm 15/3al</t>
  </si>
  <si>
    <t>mua gas kho lạnh</t>
  </si>
  <si>
    <t>tiền dđiện thoại T4/16 - Chú 10</t>
  </si>
  <si>
    <t>Nộp TK EIB  - Q11 (đóng tiền điện)</t>
  </si>
  <si>
    <t>đóng tiền điện T4/16 - nhà</t>
  </si>
  <si>
    <t>Mua cân điện tử 1kg</t>
  </si>
  <si>
    <t>Thu tiền hụi - Sái Tý</t>
  </si>
  <si>
    <t>Nộp TK Q4 - TV (đóng tiền điện)</t>
  </si>
  <si>
    <t>Tiền bưu chính Viettel T3/16</t>
  </si>
  <si>
    <t>Liêm - Trả tiền ghẹ</t>
  </si>
  <si>
    <t>bảo dưỡng xe 51A - 141.74</t>
  </si>
  <si>
    <t>Luân VT - Trả tiền cá</t>
  </si>
  <si>
    <t>Trả tiền lãi - C Liêng 2/5</t>
  </si>
  <si>
    <t>Tiền in nhãn Decal</t>
  </si>
  <si>
    <t>Mua cờ treo lễ (2 cây)</t>
  </si>
  <si>
    <t>Trả tiền bột bắp</t>
  </si>
  <si>
    <t>chi phí giao thông 2 xe T4/16</t>
  </si>
  <si>
    <t>Tiền cơm trực lễ 30/4 + 1/5 + 2/5</t>
  </si>
  <si>
    <t>chi phí - nhà</t>
  </si>
  <si>
    <t>quấn motuer quạt dàn lạnh</t>
  </si>
  <si>
    <t>tạm ứng sửa kho số 1, quấn quạt</t>
  </si>
  <si>
    <t>Trả lãi vay - 3 Xuyên 30/4</t>
  </si>
  <si>
    <t>Trả lãi vay - Khanh 29/4</t>
  </si>
  <si>
    <t>tiền chợ + ANQP  (nhà)</t>
  </si>
  <si>
    <t>Thu tiền mượn - Huy (Bạn Ngân)</t>
  </si>
  <si>
    <t>Chi Trà Vinh - ứng lương</t>
  </si>
  <si>
    <t>Trả lãi vay - Cô Phương 4/4</t>
  </si>
  <si>
    <t>Trả lãi vay - A. Út Thái 5/4 + 5/5</t>
  </si>
  <si>
    <t>chi hoa hồng - O.Choen (Tâm)</t>
  </si>
  <si>
    <t>tiền xăng dầu 19 - 30/4</t>
  </si>
  <si>
    <t>tiền nước T4/16 - nhà</t>
  </si>
  <si>
    <t>mua đồ cúng 1/4 Al</t>
  </si>
  <si>
    <t>Trả tiền - Trí kho lạnh</t>
  </si>
  <si>
    <t>thu tiền PC 12 ngày 5/5</t>
  </si>
  <si>
    <t xml:space="preserve">Thu tạm ứng PC 06 Ngày 3/5 </t>
  </si>
  <si>
    <t>Sửa tủ điện kho 1, bơm nước vườn</t>
  </si>
  <si>
    <t>bồi dưỡng tài xế xe cont - Tokai</t>
  </si>
  <si>
    <t>tiền cơm ngày 8/5</t>
  </si>
  <si>
    <t>tiền điện thoại - chú duy</t>
  </si>
  <si>
    <t>chi phí - cô 8</t>
  </si>
  <si>
    <t>tạm ứng mua gas kho lạnh số 2,3,6</t>
  </si>
  <si>
    <t>trả lãi vay - Cô Liêng 9/5</t>
  </si>
  <si>
    <t>tiền gạo - nhà</t>
  </si>
  <si>
    <t>mua khăn lau cá bò</t>
  </si>
  <si>
    <t>tiền chăm sóc cây kiểng T3 + T4</t>
  </si>
  <si>
    <t>Chi phí - TV (Chú Duy)</t>
  </si>
  <si>
    <t>thu tạm ứng PC 26 ngày 9/5</t>
  </si>
  <si>
    <t>mua gas kho lạnh, bóng đèn</t>
  </si>
  <si>
    <t>tiền phí lấy hàng A Lam</t>
  </si>
  <si>
    <t>tiền sửa tủ lạnh, cáp - nhà</t>
  </si>
  <si>
    <t>Nhã Loan - Trả tiền cá</t>
  </si>
  <si>
    <t>bồi dưỡng tca sấy ghẹ</t>
  </si>
  <si>
    <t>Thắm BT - Trả tiền cá</t>
  </si>
  <si>
    <t>Nga ST - Trả tiền cá</t>
  </si>
  <si>
    <t>Tiền xe chở hàng - A Lam</t>
  </si>
  <si>
    <t>Chi tiền giả 1 tờ</t>
  </si>
  <si>
    <t>Bồi dưỡng tca sấy, tẩm, lựa ghẹ</t>
  </si>
  <si>
    <t>Thu tiền cá mai tẩm - H. Phương</t>
  </si>
  <si>
    <t>Thanh toán tiền gas -  Tân Hải Việt 1/4</t>
  </si>
  <si>
    <t>Thu tiền - A Lâm TQ</t>
  </si>
  <si>
    <t>Nộp thẻ - Chú, cô, c thu</t>
  </si>
  <si>
    <t>Chi lương T4/16 (VP, TN, TP, TV)</t>
  </si>
  <si>
    <t>Chi thêm lương T4/16 (Tổ TN)</t>
  </si>
  <si>
    <t>Chi tiền  - TV (Thuỵ)</t>
  </si>
  <si>
    <t>Chi lương T4/16 ( VP 3 người)</t>
  </si>
  <si>
    <t>thanh toán tiền cơm T2 + T3/16</t>
  </si>
  <si>
    <t>thanh toán tiền mè đường</t>
  </si>
  <si>
    <t>Trả tiền lãi - Chú 10 (T1 + T2 + T3/16)</t>
  </si>
  <si>
    <t>Chi phí bảo vệ T4/16</t>
  </si>
  <si>
    <t>Tiền xăng đi công tác - h. Cường</t>
  </si>
  <si>
    <t>tiền điện thoại T4/16 - xưởng</t>
  </si>
  <si>
    <t>tiền tưới cây kiểng T4/16</t>
  </si>
  <si>
    <t>Phí tu chỉnh LC (Chung Hea Won)</t>
  </si>
  <si>
    <t>Mua băng tải rà kim loại</t>
  </si>
  <si>
    <t>tiền nước TK từ 17/3 - 17/5</t>
  </si>
  <si>
    <t>Say D.S (02)</t>
  </si>
  <si>
    <t>Tokai (02)</t>
  </si>
  <si>
    <t>Á Dương Châu</t>
  </si>
  <si>
    <t>Haewon (01)</t>
  </si>
  <si>
    <t>Tokai (03)</t>
  </si>
  <si>
    <t>Hộp 3 lớp</t>
  </si>
  <si>
    <t>54.5x37.5x32.5</t>
  </si>
  <si>
    <t>54x41x2</t>
  </si>
  <si>
    <t>Cá đổng tẩm</t>
  </si>
  <si>
    <t>Cá đuối tẩm</t>
  </si>
  <si>
    <t>Hoa Hồng cont Ghẹ(Mi-Chang)</t>
  </si>
  <si>
    <t>C. Cẩm - Tiền Hụi</t>
  </si>
  <si>
    <t>Tiền bột bắp</t>
  </si>
  <si>
    <t>Chi phí mua vật tư</t>
  </si>
  <si>
    <t>Tiền chợ, mua đồ cúng</t>
  </si>
  <si>
    <t>DĐồ cúng</t>
  </si>
  <si>
    <t>Q11 - Rút TM</t>
  </si>
  <si>
    <t>Quốc VT - Lãi vay</t>
  </si>
  <si>
    <t>CP Xe</t>
  </si>
  <si>
    <t>Sửa xe 51A-14174</t>
  </si>
  <si>
    <t>Tiển đt &amp; internet</t>
  </si>
  <si>
    <t>chi phí nhà</t>
  </si>
  <si>
    <t>Tiền in hóa đơn TV</t>
  </si>
  <si>
    <t>Mua thuức ăn cá</t>
  </si>
  <si>
    <t>Tiển đt C 10</t>
  </si>
  <si>
    <t>Tạm ứng mua bóng đèn &amp; quạt</t>
  </si>
  <si>
    <t>Mén - Tiền lãi</t>
  </si>
  <si>
    <t>Kiễm mẫu nước</t>
  </si>
  <si>
    <t>Mua bao tay xốp, xăng</t>
  </si>
  <si>
    <t>Tiền đt 8</t>
  </si>
  <si>
    <t>Bão dưỡng thay nhớt xe 51F-08056</t>
  </si>
  <si>
    <t>C. Duyệt - mượn</t>
  </si>
  <si>
    <t>Q4 - Nộp TM</t>
  </si>
  <si>
    <t>Nh</t>
  </si>
  <si>
    <t>DĐóng tiền điện</t>
  </si>
  <si>
    <t>A. Nghĩa - Lãi vay</t>
  </si>
  <si>
    <t>T/c sấy ghẹ</t>
  </si>
  <si>
    <t>C. Thùy - mượn</t>
  </si>
  <si>
    <t>Thay bình xe 51F-08056</t>
  </si>
  <si>
    <t>Dì Út - Mượn</t>
  </si>
  <si>
    <t>C. 8 - mượn</t>
  </si>
  <si>
    <t>Khanh - lãi vay</t>
  </si>
  <si>
    <t>Laàm máy chiếu UV</t>
  </si>
  <si>
    <t>Bồi dưỡng kiểm hàng</t>
  </si>
  <si>
    <t>Thanh MN - phí gửi hàng</t>
  </si>
  <si>
    <t>tiền gừi thư</t>
  </si>
  <si>
    <t>Chi phí xưởng linh tinh</t>
  </si>
  <si>
    <t>Quốc VT - tiền mượn</t>
  </si>
  <si>
    <t>Ứng lương TV</t>
  </si>
  <si>
    <t>Đi công tác</t>
  </si>
  <si>
    <t>Thu T/ứng PC: 93 ngày 24/5</t>
  </si>
  <si>
    <t>Mua bao PP vòi nước KT</t>
  </si>
  <si>
    <t>Phế liệu</t>
  </si>
  <si>
    <t>Mua bơm nước 3HP</t>
  </si>
  <si>
    <t>A. Hùng - Tiền phế liệu</t>
  </si>
  <si>
    <t>C. Yến - Tiền phế liệu</t>
  </si>
  <si>
    <t>Mua vật tư HACCp</t>
  </si>
  <si>
    <t>Đồ cúng</t>
  </si>
  <si>
    <t>Quạt hút</t>
  </si>
  <si>
    <t>VPP</t>
  </si>
  <si>
    <t>Gửi mẫu cábo2</t>
  </si>
  <si>
    <t>Mua đồ cùng</t>
  </si>
  <si>
    <t>Đi chùa</t>
  </si>
  <si>
    <t>B/ dưỡng TC</t>
  </si>
  <si>
    <t>Rác thải T12/15-T5/16</t>
  </si>
  <si>
    <t>B/dưỡng TX xe cont</t>
  </si>
  <si>
    <t>Phí đi công tác</t>
  </si>
  <si>
    <t>Phí LC &amp; tiền xăng</t>
  </si>
  <si>
    <t>Q4 - Rút TM</t>
  </si>
  <si>
    <t>Tiển xăng dầu</t>
  </si>
  <si>
    <t>C. Liêng - mượn</t>
  </si>
  <si>
    <t>Khanh - mượn</t>
  </si>
  <si>
    <t>Đông Phương - Trả tiền</t>
  </si>
  <si>
    <t>Huy - Lãi vay</t>
  </si>
  <si>
    <t>Kiễểm cont mực</t>
  </si>
  <si>
    <t>A Đĩnh</t>
  </si>
  <si>
    <t>A. Bình - mượn</t>
  </si>
  <si>
    <t>Chi phí cô</t>
  </si>
  <si>
    <t>Chi phí chú</t>
  </si>
  <si>
    <t>Phí lấy hàng &amp; Thức ăn cá</t>
  </si>
  <si>
    <t>Luương T5/16</t>
  </si>
  <si>
    <t>Laâm TQ - Thu tiền hàng</t>
  </si>
  <si>
    <t>Mua miếng dán ruồi, khăn vụn</t>
  </si>
  <si>
    <t>Lương VP T5/16</t>
  </si>
  <si>
    <t>Hương ghẹ</t>
  </si>
  <si>
    <t>Chi phí công tác TV</t>
  </si>
  <si>
    <t>Thu tiền cá khô CN</t>
  </si>
  <si>
    <t>Viện phí (Muỗi Tron)</t>
  </si>
  <si>
    <t>T/Ứng</t>
  </si>
  <si>
    <t>Thu T/ứng PC: 90 ngày 23/5</t>
  </si>
  <si>
    <t>Mua bơm nước, quạt kho</t>
  </si>
  <si>
    <t>B/dưỡng chăm sóc kiểng</t>
  </si>
  <si>
    <t>Cẩm TV - Trả tiền cá</t>
  </si>
  <si>
    <t>Mua phiếu xăng</t>
  </si>
  <si>
    <t>Chi phí công tác</t>
  </si>
  <si>
    <t>Tiền cước VNVT</t>
  </si>
  <si>
    <t>CP xe</t>
  </si>
  <si>
    <t>Mua phií gt 2xe</t>
  </si>
  <si>
    <t>Lương  T5/16</t>
  </si>
  <si>
    <t>Nộp TK - Vũ Thụy</t>
  </si>
  <si>
    <t>Minh Tài - Trả tiền ghẹ</t>
  </si>
  <si>
    <t>C. Phương - Lãi vay</t>
  </si>
  <si>
    <t>Chi phí C Duy &amp; C Hoa</t>
  </si>
  <si>
    <t>Mua đồng hồ kho</t>
  </si>
  <si>
    <t>Tiền bơm mực in</t>
  </si>
  <si>
    <t>Tiền thai sản B Thi</t>
  </si>
  <si>
    <t>Thu T/ứng PC: 01 ngày 1/4/16</t>
  </si>
  <si>
    <t>Tiền thuế VAT cont bột</t>
  </si>
  <si>
    <t>Tiền xăng dầu</t>
  </si>
  <si>
    <t>Mua bóng đèn nhà</t>
  </si>
  <si>
    <t>Mua sơ dừa, chậu trồng mai</t>
  </si>
  <si>
    <t>Thu T/ứng PC: 78 ngày 20/6</t>
  </si>
  <si>
    <t>Cont ngày 06/05/2016</t>
  </si>
  <si>
    <t>Cont ngày 11/06/2016</t>
  </si>
  <si>
    <t>Tỷ giá:</t>
  </si>
  <si>
    <t>Thành tiền VNĐ:</t>
  </si>
  <si>
    <t>CHI PHÍ XUẤT HÀNG - MỰC (15/06/16)</t>
  </si>
  <si>
    <t>NỘI DUNG</t>
  </si>
  <si>
    <t>ĐƠN GIÁ</t>
  </si>
  <si>
    <t>THÀNH TIỀN USD</t>
  </si>
  <si>
    <t>THANH TOÁN</t>
  </si>
  <si>
    <t>THÀNH TIỀN VND</t>
  </si>
  <si>
    <t>TỜ KHAI LC:</t>
  </si>
  <si>
    <t>THANH TOÁN :</t>
  </si>
  <si>
    <t>17/06/16 Chiết khấu LC</t>
  </si>
  <si>
    <t>28/06/16 Tiền về</t>
  </si>
  <si>
    <t>TỔNG</t>
  </si>
  <si>
    <t>CHI PHÍ XUẤT HÀNG</t>
  </si>
  <si>
    <t>Thủ tục hải quan lô Hyundafood (mực khô)</t>
  </si>
  <si>
    <t>Bồi dưởng làm health</t>
  </si>
  <si>
    <t>BD làm C/O</t>
  </si>
  <si>
    <t>Phí xuất hàng</t>
  </si>
  <si>
    <t>Phí kiểm mẫu Nafi</t>
  </si>
  <si>
    <t>TỔNG CỘNG CHI PHÍ</t>
  </si>
  <si>
    <t>TIỀN USD</t>
  </si>
  <si>
    <t>TỶ GIÁ</t>
  </si>
  <si>
    <t>TIỀN HÀNG:</t>
  </si>
  <si>
    <t>21/06/2016 Thanh toán TM</t>
  </si>
  <si>
    <t>Chi phí xuất hàng</t>
  </si>
  <si>
    <t>CÒN LẠI:</t>
  </si>
  <si>
    <t>Phí tu chỉnh LC</t>
  </si>
  <si>
    <t>Phí thông báo LC</t>
  </si>
  <si>
    <t>17/06/16 Chiết khấu LC (90%)</t>
  </si>
  <si>
    <t>Rong Biển</t>
  </si>
  <si>
    <t>Say D.S (03)</t>
  </si>
  <si>
    <t>41.5x34.5x24.5</t>
  </si>
  <si>
    <t>48x32.5x15</t>
  </si>
  <si>
    <t>48x29x10</t>
  </si>
  <si>
    <t>AAAS</t>
  </si>
  <si>
    <t>xưởng</t>
  </si>
  <si>
    <t>Mua gas + đồng hồ kho lạnh</t>
  </si>
  <si>
    <t>Chi tiền cont mực - A Thành</t>
  </si>
  <si>
    <t>Trả tiền cá - Điền Thảo</t>
  </si>
  <si>
    <t>Trả tiền nước mắm - Thanh Hà</t>
  </si>
  <si>
    <t>Tiền gia hạn chữ ký số</t>
  </si>
  <si>
    <t>nhà</t>
  </si>
  <si>
    <t>tiền chợ nhà 22/6 - 24/6</t>
  </si>
  <si>
    <t>tiền đt + internet T5/16</t>
  </si>
  <si>
    <t>Chi phí tiếp khách</t>
  </si>
  <si>
    <t>Trả lãi vay 18/6 - a Quốc</t>
  </si>
  <si>
    <t>Chi phí đi công chứng</t>
  </si>
  <si>
    <t>Thu tiền NH Q4 - TV</t>
  </si>
  <si>
    <t>Trả tiền mượn - Cô Phương (chú duy)</t>
  </si>
  <si>
    <t>Trả lãi vay 21/6 - Bé Mén</t>
  </si>
  <si>
    <t>Trả tiền cá - Lam Lee</t>
  </si>
  <si>
    <t>Trả tiền ghẹ - Danh BL</t>
  </si>
  <si>
    <t>Đóng hụi - chị Cẩm 9/5 Al</t>
  </si>
  <si>
    <t>Chi phí xưởng ( TV + LA)</t>
  </si>
  <si>
    <t>Đóng tiền điện thoại T4 + T5/16</t>
  </si>
  <si>
    <t>Tiền đi công chứng - Chú Mười</t>
  </si>
  <si>
    <t>Mua túi OPP, thun (đóng ghẹ tẩm)</t>
  </si>
  <si>
    <t>Thu tiền NH - PV Bank</t>
  </si>
  <si>
    <t>Thu tiền NH - Q4 TV</t>
  </si>
  <si>
    <t>Trả tiền cá - Dung Khải</t>
  </si>
  <si>
    <t>Trả tiền cá - 7 Lâm</t>
  </si>
  <si>
    <t>Tạm ứng mua vật tư sửa kho lạnh</t>
  </si>
  <si>
    <t>Tiền điện thoại T5/16 - Chú 10</t>
  </si>
  <si>
    <t>Tiền trực sấy + tẩm ghẹ mè</t>
  </si>
  <si>
    <t>Mua máy cắt cỏ</t>
  </si>
  <si>
    <t>Tạm ứng máy nướng + máy cực tím</t>
  </si>
  <si>
    <t>tiền chợ nhà 25/6 - 30/6</t>
  </si>
  <si>
    <t>g/t</t>
  </si>
  <si>
    <t>Tạm ứng thay võ + nhớt xe 51A 141.74</t>
  </si>
  <si>
    <t>Bồi dưỡng  - Thảo PV</t>
  </si>
  <si>
    <t>Nộp TK EIB  - Q11 (đáo hạn NH)</t>
  </si>
  <si>
    <t>Trả tiền cá - Thắm Ba Tri</t>
  </si>
  <si>
    <t>Trả tiền ghẹ - Luân Vtàu</t>
  </si>
  <si>
    <t>Tạm ứng mua vật tư làm lò sấy (gas)</t>
  </si>
  <si>
    <t>Đóng tiền điện nhà T6/16</t>
  </si>
  <si>
    <t>Chi Nafi kiểm hàng cont ghẹ</t>
  </si>
  <si>
    <t>Thu tạm ứng PC 111 ngày 24/6</t>
  </si>
  <si>
    <t>Mua vật tư sửa kho 3 + tủ điện PCCC</t>
  </si>
  <si>
    <t>Chi phí xưởng + trực sấy tẩm ghẹ</t>
  </si>
  <si>
    <t>Thu tạm ứng PC 123 ngày 28/6 - Chú 10</t>
  </si>
  <si>
    <t>Mua vật tư làm lò sấy gas  - LA</t>
  </si>
  <si>
    <t>Thu tạm ứng chi phí giao nhận PC 71 ngày 17/6</t>
  </si>
  <si>
    <t>Thu tạm ứng PC 84 ngày 22/6 (Cont Bột)</t>
  </si>
  <si>
    <t>Chi đóng thuế VAT con bột</t>
  </si>
  <si>
    <t>Chi NH - PV (Sơn, Ái, Dĩnh công chứng)</t>
  </si>
  <si>
    <t>Trả tiền cá - Lùn TV</t>
  </si>
  <si>
    <t>Trả tiền ghẹ - Vân CM</t>
  </si>
  <si>
    <t>Trả tiền lãi vay - Phương Khanh</t>
  </si>
  <si>
    <t>Trả tiền kéo cont - A dũng</t>
  </si>
  <si>
    <t>Tiền cơm TK - Tokai</t>
  </si>
  <si>
    <t>Nộp TK - PV</t>
  </si>
  <si>
    <t>Nộp TK - Q4 TV (đóng tiền điện)</t>
  </si>
  <si>
    <t>Chi tiền cơ điện M-E</t>
  </si>
  <si>
    <t>Chi phí cưa cây, chặt cây xưởng</t>
  </si>
  <si>
    <t>Tiền chợ nhà 1/7 - 4/7</t>
  </si>
  <si>
    <t>Mua 3kg mực da làm mẫu</t>
  </si>
  <si>
    <t>Nộp tiền TK PV Bank</t>
  </si>
  <si>
    <t>Nộp tiền TK PV Bank (Cô Phương)</t>
  </si>
  <si>
    <t xml:space="preserve">Chi tiền TV - Thuỵ </t>
  </si>
  <si>
    <t>Chi lãi vay 30/6 - 3 Xuyên</t>
  </si>
  <si>
    <t>vật liệu</t>
  </si>
  <si>
    <t>Thay mực máy in</t>
  </si>
  <si>
    <t>Tạm ứng lương T6/16 (VP, TN, TP, TV)</t>
  </si>
  <si>
    <t>thanh toán tiền gas 19/5 - Tân Hải Việt)</t>
  </si>
  <si>
    <t>Trả tiền cá - Hiệp Phước Tỉnh</t>
  </si>
  <si>
    <t>Trả tiền cá - Hương ST</t>
  </si>
  <si>
    <t>trả lãi vay 5/6 + 5/7 - út Thái</t>
  </si>
  <si>
    <t>Chi phí nhà - vs máy lạnh</t>
  </si>
  <si>
    <t>bồi dưỡng làm đêm sấy ghẹ + cá ngừ</t>
  </si>
  <si>
    <t>tiền nước T6/16 - nhà cô</t>
  </si>
  <si>
    <t>Trả tiền cá - 7 Long Hải</t>
  </si>
  <si>
    <t>Trả tiền cá - Nhã Loan</t>
  </si>
  <si>
    <t>chi tiền kho lạnh - Trí ME</t>
  </si>
  <si>
    <t>Chi tiền máy nướng + máy cực tím</t>
  </si>
  <si>
    <t>Trả tiền cá - Cẩm TV</t>
  </si>
  <si>
    <t>Chi tiền chợ  5/7 - 7/7</t>
  </si>
  <si>
    <t>Mua đồ cúng 1/6 + 2/6 AL</t>
  </si>
  <si>
    <t>Chi tiền kéo cont - A dũng</t>
  </si>
  <si>
    <t>chi mua vpp</t>
  </si>
  <si>
    <t>Chi tiền - Quốc Anh</t>
  </si>
  <si>
    <t>Thanh toán tiền xăng dầu 16/6 - 30/6</t>
  </si>
  <si>
    <t>Trả tiền mực - A Thành</t>
  </si>
  <si>
    <t>Chi tiền sửa xe 51A - 141.74</t>
  </si>
  <si>
    <t>tiền xe chở hàng - a Thảo</t>
  </si>
  <si>
    <t>Trả tiền cá - Dũng Điểm</t>
  </si>
  <si>
    <t>Trả tiền cá - Thanh Mũi Né</t>
  </si>
  <si>
    <t>Trả tiền mượn + lãi 1/7 - Quốc VT</t>
  </si>
  <si>
    <t>Trả tiền mượn + lãi 29/7 Phương Khanh</t>
  </si>
  <si>
    <t>Tiền nhãn tem - Tân minh thư</t>
  </si>
  <si>
    <t>Chi hoa hồng cont cá bò - Bizmax</t>
  </si>
  <si>
    <t>Thu tiền phế liệu - Hiền</t>
  </si>
  <si>
    <t>tạm ứng mua sắt, tole làm mái che lô sấy</t>
  </si>
  <si>
    <t>Trả lãi vay 5/7 (Huy - Ngân)</t>
  </si>
  <si>
    <t>tiền xe chở hàng cá cơm</t>
  </si>
  <si>
    <t>Tiền đặt cọc + bồi dưỡng tài xế cont ghẹ</t>
  </si>
  <si>
    <t>đóng tiền điện thoại  - chú Duy</t>
  </si>
  <si>
    <t>tiền xe chở hàng chiếu xạ</t>
  </si>
  <si>
    <t>Trả tiền cá - 7 Nghĩa</t>
  </si>
  <si>
    <t>Trả tiền cá - Trắng VL</t>
  </si>
  <si>
    <t>Trả lãi vay 9/7 - Chị Liêng</t>
  </si>
  <si>
    <t>48x30x22</t>
  </si>
  <si>
    <t>Đã thanh toán xong  04/07/16</t>
  </si>
  <si>
    <t>Đã thanh toán xong  06/09/16</t>
  </si>
  <si>
    <t>Cont ngày 01/08/2016</t>
  </si>
  <si>
    <t>Cá Đổng</t>
  </si>
  <si>
    <t>Cá Đục</t>
  </si>
  <si>
    <t>Hoàng Anh</t>
  </si>
  <si>
    <t>Zhoushan 02</t>
  </si>
  <si>
    <t>47x34x11</t>
  </si>
  <si>
    <t>47x30x21</t>
  </si>
  <si>
    <t>49x30x10</t>
  </si>
  <si>
    <t>Nhãn khô cá bò da</t>
  </si>
  <si>
    <t>Nhãn Anchovy loại GW 10.8</t>
  </si>
  <si>
    <t>Nhãn Anchovy loại GW 10.2</t>
  </si>
  <si>
    <t>Nhãn YST loại GW 10.8</t>
  </si>
  <si>
    <t>Nhãn YST loại GW 10.2</t>
  </si>
  <si>
    <t>Nhãn Anchovy</t>
  </si>
  <si>
    <t>Nhãn dried yellow</t>
  </si>
  <si>
    <t>Nhãn decal 2kg</t>
  </si>
  <si>
    <t>Nhãn decal 8kg</t>
  </si>
  <si>
    <t>Trần Quốc</t>
  </si>
  <si>
    <t>Zhoushan 03</t>
  </si>
  <si>
    <t>Dầu</t>
  </si>
  <si>
    <t>BẢNG ĐỐI CHIẾU CÔNG NỢ THÁNG NĂM 2016</t>
  </si>
  <si>
    <t>Ánh Dương</t>
  </si>
  <si>
    <t>Phí dịch vụ</t>
  </si>
  <si>
    <t>Cont ngày 28/09/16</t>
  </si>
  <si>
    <t>Long An, ngày  .........tháng ..........năm 2016</t>
  </si>
  <si>
    <t>Cá bống cắt 100g</t>
  </si>
  <si>
    <t>hộp</t>
  </si>
  <si>
    <t>Cá bống cắt 250g</t>
  </si>
  <si>
    <t>Cá bống giòn 100g</t>
  </si>
  <si>
    <t>Cá bống giòn 200g</t>
  </si>
  <si>
    <t>Mai mè 50g</t>
  </si>
  <si>
    <t>Mai mè 150g</t>
  </si>
  <si>
    <t>Cơm 100g</t>
  </si>
  <si>
    <t>Cơm 200g</t>
  </si>
  <si>
    <t>Tôm khô mè 50g</t>
  </si>
  <si>
    <t>Tôm khô mè 150g</t>
  </si>
  <si>
    <t>Chỉ vàng 100g</t>
  </si>
  <si>
    <t>gói</t>
  </si>
  <si>
    <t>Chỉ vàng 200g</t>
  </si>
  <si>
    <t>Chà bông cá ngừ 100g</t>
  </si>
  <si>
    <t>Chà bông cá ngừ 200g</t>
  </si>
  <si>
    <t>Khô cá ngừ 100g</t>
  </si>
  <si>
    <t>HĐ : 0000030</t>
  </si>
  <si>
    <t>Cá bống giòn 100g (GC)</t>
  </si>
  <si>
    <t>Cơm 100g (GC)</t>
  </si>
  <si>
    <t>Tôm khô mè 50g (GC)</t>
  </si>
  <si>
    <t>Mai mè 50g (GC)</t>
  </si>
  <si>
    <t>Cá bống cắt 100g (GC)</t>
  </si>
  <si>
    <t>Chà bông cá ngừ 100g (GC)</t>
  </si>
  <si>
    <t>Thanh toán NH</t>
  </si>
  <si>
    <t>Thanh toán ngoài</t>
  </si>
  <si>
    <t>NGÀY</t>
  </si>
  <si>
    <t>SỐ LƯỢNG 
MUA</t>
  </si>
  <si>
    <t>SỐ LƯỢNG 
BÁN</t>
  </si>
  <si>
    <t>THỰC BÁN</t>
  </si>
  <si>
    <t>NGÀY TT</t>
  </si>
  <si>
    <t>rẻo (mẩu)</t>
  </si>
  <si>
    <t>Hàng mẫu không tính</t>
  </si>
  <si>
    <t>đầu+đuôi ngừ</t>
  </si>
  <si>
    <t>Hàng trả về</t>
  </si>
  <si>
    <t>Sử dụng 352 kg</t>
  </si>
  <si>
    <t>rẻo</t>
  </si>
  <si>
    <t>28/6/14</t>
  </si>
  <si>
    <t>file cá hồi</t>
  </si>
  <si>
    <t>30/8/14</t>
  </si>
  <si>
    <t>loin</t>
  </si>
  <si>
    <t>25/9/14</t>
  </si>
  <si>
    <t xml:space="preserve">Trứng Cá Hồi </t>
  </si>
  <si>
    <t xml:space="preserve">file cá Ngừ </t>
  </si>
  <si>
    <t>HOÀNG HẢI CÒN NỢ LẠI:</t>
  </si>
  <si>
    <t>Cá chỉ vàng mặn TP</t>
  </si>
  <si>
    <t>Cá chỉ vàng tẩm TP</t>
  </si>
  <si>
    <t>Mực Daroma</t>
  </si>
  <si>
    <t>Ruốc khô</t>
  </si>
  <si>
    <t>Bánh Surimi</t>
  </si>
  <si>
    <t>Cá sặc</t>
  </si>
  <si>
    <t>Cá lóc</t>
  </si>
  <si>
    <t>HÀNG BÁN</t>
  </si>
  <si>
    <t>HÀNG TRẢ LẠI</t>
  </si>
  <si>
    <t>Chỉ tẩm ngọt</t>
  </si>
  <si>
    <t>Chỉ tẩm ớt</t>
  </si>
  <si>
    <t>Tôm mặn nga</t>
  </si>
  <si>
    <t>Chỉ tẩm ghép (A)</t>
  </si>
  <si>
    <t>cá sặc</t>
  </si>
  <si>
    <t>BẢNG ĐỐI CHIẾU CÔNG NỢ ( TÂM - OCHOEN )</t>
  </si>
  <si>
    <t>Cước vận chuyển</t>
  </si>
  <si>
    <t>Ngày CT</t>
  </si>
  <si>
    <t>Thùng carton 50x35x25</t>
  </si>
  <si>
    <t>Thùng carton 50x30x14</t>
  </si>
  <si>
    <t>Thùng carton 45x31x10.5</t>
  </si>
  <si>
    <t>Thùng carton 47x37x11</t>
  </si>
  <si>
    <t>Thùng carton 49x30x10</t>
  </si>
  <si>
    <t>Thùng carton 46.5x34.5x26.5</t>
  </si>
  <si>
    <t>Thùng carton 54.5x37.5x32.5</t>
  </si>
  <si>
    <t>Thùng carton 48x35.5x22</t>
  </si>
  <si>
    <t>Thùng carton 54x41x2</t>
  </si>
  <si>
    <t>Thanh toán phí kiểm nghiệm T12/2016</t>
  </si>
  <si>
    <t>(HỒNG - KOJUBU &amp; MICHANG)</t>
  </si>
  <si>
    <t>MICHANG</t>
  </si>
  <si>
    <t>KOJUBU</t>
  </si>
  <si>
    <t>Ghẹ tẩm</t>
  </si>
  <si>
    <t>Bò lai</t>
  </si>
  <si>
    <t>Bò VN</t>
  </si>
  <si>
    <t>HOA HỒNG</t>
  </si>
  <si>
    <t>Còn lại:</t>
  </si>
  <si>
    <t>Tiền dư đợt trước:</t>
  </si>
  <si>
    <t>Chỉ ngọt</t>
  </si>
  <si>
    <t>Chỉ mặn</t>
  </si>
  <si>
    <t>Phí xếp dỡ, bốc xếp</t>
  </si>
  <si>
    <t>Chỉ ghép</t>
  </si>
  <si>
    <t>Ban Quản Lý (Đất &amp; CSHT)</t>
  </si>
  <si>
    <t>Hải Trung Anh</t>
  </si>
  <si>
    <t>Thủy Giang Sơn</t>
  </si>
  <si>
    <t>Toàn Nguyễn</t>
  </si>
  <si>
    <t>BHXH - Q1</t>
  </si>
  <si>
    <t>Thùng carton 50x35x12.5</t>
  </si>
  <si>
    <t>Thùng carton 50x30x13</t>
  </si>
  <si>
    <t>Thùng carton 50x35x11</t>
  </si>
  <si>
    <t>Thùng carton 49x37x11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</si>
</sst>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_(* #,##0.0_);_(* \(#,##0.0\);_(* &quot;-&quot;??_);_(@_)"/>
    <numFmt numFmtId="167" formatCode="_(* #,##0_);_(* \(#,##0\);_(* &quot;-&quot;??_);_(@_)"/>
    <numFmt numFmtId="168" formatCode="_(* #,##0.000_);_(* \(#,##0.000\);_(* &quot;-&quot;??_);_(@_)"/>
    <numFmt numFmtId="169" formatCode="\$#,##0\ ;\(\$#,##0\)"/>
    <numFmt numFmtId="170" formatCode="#,###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0.0%"/>
    <numFmt numFmtId="176" formatCode="_(* #,##0.0_);_(* \(#,##0.0\);_(* &quot;-&quot;?_);_(@_)"/>
    <numFmt numFmtId="177" formatCode="_-* #,##0_-;\-* #,##0_-;_-* &quot;-&quot;??_-;_-@_-"/>
    <numFmt numFmtId="178" formatCode="_-* #,##0.000_-;\-* #,##0.000_-;_-* &quot;-&quot;??_-;_-@_-"/>
    <numFmt numFmtId="179" formatCode="_-* #,##0_-;\-* #,##0_-;_-* &quot;-&quot;???_-;_-@_-"/>
    <numFmt numFmtId="180" formatCode="_-* #,##0.0_-;\-* #,##0.0_-;_-* &quot;-&quot;??_-;_-@_-"/>
    <numFmt numFmtId="181" formatCode="#,##0;[Red]\(#,##0\)"/>
  </numFmts>
  <fonts count="5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name val="VNI-Times"/>
    </font>
    <font>
      <sz val="12"/>
      <color theme="1"/>
      <name val="Times New Roman"/>
      <family val="1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Arial"/>
      <family val="2"/>
    </font>
    <font>
      <sz val="10"/>
      <color rgb="FF0000FF"/>
      <name val="Times New Roman"/>
      <family val="1"/>
    </font>
    <font>
      <sz val="10"/>
      <color rgb="FF7030A0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170" fontId="21" fillId="0" borderId="3"/>
    <xf numFmtId="0" fontId="7" fillId="0" borderId="0"/>
    <xf numFmtId="0" fontId="12" fillId="0" borderId="0"/>
    <xf numFmtId="0" fontId="7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3" fillId="0" borderId="0"/>
    <xf numFmtId="171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3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0" fontId="25" fillId="0" borderId="0"/>
    <xf numFmtId="0" fontId="3" fillId="0" borderId="0"/>
    <xf numFmtId="0" fontId="3" fillId="0" borderId="0"/>
    <xf numFmtId="43" fontId="30" fillId="0" borderId="0" applyFont="0" applyFill="0" applyBorder="0" applyAlignment="0" applyProtection="0"/>
    <xf numFmtId="0" fontId="30" fillId="0" borderId="0"/>
    <xf numFmtId="3" fontId="34" fillId="3" borderId="4"/>
    <xf numFmtId="0" fontId="34" fillId="3" borderId="4">
      <alignment horizontal="centerContinuous" vertical="center" wrapText="1"/>
    </xf>
    <xf numFmtId="3" fontId="34" fillId="3" borderId="4">
      <alignment horizontal="center" vertical="center" wrapText="1"/>
    </xf>
    <xf numFmtId="3" fontId="34" fillId="0" borderId="20"/>
    <xf numFmtId="3" fontId="35" fillId="0" borderId="21"/>
    <xf numFmtId="3" fontId="34" fillId="0" borderId="4">
      <alignment horizontal="center" vertical="center" wrapText="1"/>
    </xf>
    <xf numFmtId="3" fontId="34" fillId="0" borderId="4">
      <alignment horizontal="centerContinuous" vertical="center"/>
    </xf>
    <xf numFmtId="0" fontId="36" fillId="0" borderId="0">
      <alignment horizontal="centerContinuous"/>
    </xf>
    <xf numFmtId="0" fontId="12" fillId="0" borderId="0"/>
    <xf numFmtId="43" fontId="12" fillId="0" borderId="0" applyFont="0" applyFill="0" applyBorder="0" applyAlignment="0" applyProtection="0"/>
    <xf numFmtId="0" fontId="2" fillId="0" borderId="0"/>
    <xf numFmtId="43" fontId="7" fillId="0" borderId="0" applyFont="0" applyFill="0" applyBorder="0" applyAlignment="0" applyProtection="0"/>
    <xf numFmtId="170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" fillId="0" borderId="0"/>
    <xf numFmtId="0" fontId="12" fillId="0" borderId="0"/>
    <xf numFmtId="169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</cellStyleXfs>
  <cellXfs count="761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43" fontId="5" fillId="0" borderId="0" xfId="1" applyFont="1"/>
    <xf numFmtId="0" fontId="6" fillId="0" borderId="0" xfId="0" applyFont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10" fillId="0" borderId="0" xfId="0" applyFont="1" applyBorder="1" applyAlignment="1"/>
    <xf numFmtId="4" fontId="10" fillId="0" borderId="0" xfId="0" applyNumberFormat="1" applyFont="1" applyBorder="1" applyAlignment="1"/>
    <xf numFmtId="49" fontId="8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 wrapText="1"/>
    </xf>
    <xf numFmtId="168" fontId="8" fillId="0" borderId="4" xfId="1" applyNumberFormat="1" applyFont="1" applyBorder="1" applyAlignment="1">
      <alignment vertical="center"/>
    </xf>
    <xf numFmtId="0" fontId="11" fillId="0" borderId="0" xfId="0" applyFont="1"/>
    <xf numFmtId="168" fontId="11" fillId="0" borderId="0" xfId="1" applyNumberFormat="1" applyFont="1"/>
    <xf numFmtId="0" fontId="9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43" fontId="5" fillId="0" borderId="0" xfId="1" applyFont="1" applyAlignment="1">
      <alignment vertical="center"/>
    </xf>
    <xf numFmtId="43" fontId="6" fillId="0" borderId="0" xfId="1" applyFont="1" applyBorder="1" applyAlignment="1">
      <alignment horizontal="center" vertical="center"/>
    </xf>
    <xf numFmtId="0" fontId="5" fillId="0" borderId="0" xfId="11" applyFont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168" fontId="11" fillId="0" borderId="0" xfId="1" applyNumberFormat="1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4" fontId="9" fillId="0" borderId="0" xfId="0" applyNumberFormat="1" applyFont="1" applyBorder="1" applyAlignment="1">
      <alignment vertical="center"/>
    </xf>
    <xf numFmtId="43" fontId="6" fillId="0" borderId="4" xfId="1" applyFont="1" applyBorder="1" applyAlignment="1">
      <alignment horizontal="center" vertical="center" wrapText="1"/>
    </xf>
    <xf numFmtId="167" fontId="8" fillId="0" borderId="4" xfId="1" applyNumberFormat="1" applyFont="1" applyBorder="1" applyAlignment="1">
      <alignment vertical="center"/>
    </xf>
    <xf numFmtId="14" fontId="5" fillId="0" borderId="3" xfId="0" applyNumberFormat="1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165" fontId="5" fillId="0" borderId="0" xfId="0" applyNumberFormat="1" applyFont="1"/>
    <xf numFmtId="0" fontId="5" fillId="0" borderId="5" xfId="0" applyFont="1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168" fontId="11" fillId="0" borderId="3" xfId="1" applyNumberFormat="1" applyFont="1" applyBorder="1" applyAlignment="1">
      <alignment vertical="center"/>
    </xf>
    <xf numFmtId="168" fontId="11" fillId="0" borderId="5" xfId="1" applyNumberFormat="1" applyFont="1" applyBorder="1" applyAlignment="1">
      <alignment vertical="center"/>
    </xf>
    <xf numFmtId="167" fontId="5" fillId="0" borderId="5" xfId="1" applyNumberFormat="1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167" fontId="5" fillId="0" borderId="0" xfId="1" applyNumberFormat="1" applyFont="1" applyBorder="1" applyAlignment="1">
      <alignment vertical="center"/>
    </xf>
    <xf numFmtId="0" fontId="11" fillId="0" borderId="0" xfId="13" applyFont="1" applyAlignment="1">
      <alignment horizontal="left" vertical="center" wrapText="1"/>
    </xf>
    <xf numFmtId="0" fontId="11" fillId="0" borderId="0" xfId="11" applyFont="1" applyAlignment="1">
      <alignment horizontal="left" vertical="center"/>
    </xf>
    <xf numFmtId="43" fontId="14" fillId="0" borderId="0" xfId="2" applyNumberFormat="1" applyFont="1" applyAlignment="1">
      <alignment horizontal="left" vertical="center"/>
    </xf>
    <xf numFmtId="168" fontId="11" fillId="0" borderId="0" xfId="2" applyNumberFormat="1" applyFont="1" applyAlignment="1">
      <alignment horizontal="left" vertical="center"/>
    </xf>
    <xf numFmtId="0" fontId="11" fillId="0" borderId="0" xfId="13" applyFont="1" applyAlignment="1">
      <alignment horizontal="left" vertical="center"/>
    </xf>
    <xf numFmtId="0" fontId="11" fillId="0" borderId="0" xfId="11" applyFont="1" applyAlignment="1">
      <alignment horizontal="center" vertical="center"/>
    </xf>
    <xf numFmtId="43" fontId="14" fillId="0" borderId="0" xfId="2" applyNumberFormat="1" applyFont="1" applyAlignment="1">
      <alignment horizontal="center" vertical="center"/>
    </xf>
    <xf numFmtId="168" fontId="11" fillId="0" borderId="0" xfId="2" applyNumberFormat="1" applyFont="1" applyAlignment="1">
      <alignment horizontal="center" vertical="center"/>
    </xf>
    <xf numFmtId="0" fontId="16" fillId="0" borderId="0" xfId="12" applyFont="1" applyAlignment="1">
      <alignment vertical="center"/>
    </xf>
    <xf numFmtId="167" fontId="6" fillId="0" borderId="4" xfId="3" applyNumberFormat="1" applyFont="1" applyBorder="1" applyAlignment="1">
      <alignment horizontal="center"/>
    </xf>
    <xf numFmtId="167" fontId="17" fillId="0" borderId="0" xfId="3" applyNumberFormat="1" applyFont="1" applyAlignment="1">
      <alignment horizontal="center"/>
    </xf>
    <xf numFmtId="0" fontId="5" fillId="0" borderId="0" xfId="12" applyFont="1"/>
    <xf numFmtId="14" fontId="5" fillId="0" borderId="0" xfId="12" applyNumberFormat="1" applyFont="1" applyAlignment="1">
      <alignment vertical="center"/>
    </xf>
    <xf numFmtId="0" fontId="5" fillId="0" borderId="0" xfId="12" applyFont="1" applyAlignment="1">
      <alignment vertical="center"/>
    </xf>
    <xf numFmtId="0" fontId="5" fillId="0" borderId="0" xfId="12" applyFont="1" applyAlignment="1">
      <alignment horizontal="center" vertical="center"/>
    </xf>
    <xf numFmtId="167" fontId="5" fillId="0" borderId="0" xfId="3" applyNumberFormat="1" applyFont="1" applyAlignment="1">
      <alignment vertical="center"/>
    </xf>
    <xf numFmtId="166" fontId="5" fillId="0" borderId="0" xfId="3" applyNumberFormat="1" applyFont="1" applyAlignment="1">
      <alignment vertical="center"/>
    </xf>
    <xf numFmtId="43" fontId="5" fillId="0" borderId="0" xfId="3" applyNumberFormat="1" applyFont="1" applyAlignment="1">
      <alignment vertical="center"/>
    </xf>
    <xf numFmtId="14" fontId="5" fillId="0" borderId="0" xfId="12" applyNumberFormat="1" applyFont="1"/>
    <xf numFmtId="167" fontId="5" fillId="0" borderId="0" xfId="3" applyNumberFormat="1" applyFont="1"/>
    <xf numFmtId="166" fontId="5" fillId="0" borderId="0" xfId="3" applyNumberFormat="1" applyFont="1"/>
    <xf numFmtId="43" fontId="5" fillId="0" borderId="0" xfId="3" applyNumberFormat="1" applyFont="1"/>
    <xf numFmtId="14" fontId="6" fillId="0" borderId="4" xfId="12" applyNumberFormat="1" applyFont="1" applyBorder="1" applyAlignment="1">
      <alignment horizontal="center" vertical="center" wrapText="1"/>
    </xf>
    <xf numFmtId="0" fontId="6" fillId="0" borderId="4" xfId="12" applyFont="1" applyBorder="1" applyAlignment="1">
      <alignment horizontal="center" vertical="center" wrapText="1"/>
    </xf>
    <xf numFmtId="167" fontId="6" fillId="0" borderId="4" xfId="3" applyNumberFormat="1" applyFont="1" applyBorder="1" applyAlignment="1">
      <alignment horizontal="center" vertical="center" wrapText="1"/>
    </xf>
    <xf numFmtId="0" fontId="6" fillId="0" borderId="0" xfId="12" applyFont="1" applyAlignment="1">
      <alignment horizontal="center" vertical="center" wrapText="1"/>
    </xf>
    <xf numFmtId="167" fontId="6" fillId="0" borderId="4" xfId="3" applyNumberFormat="1" applyFont="1" applyBorder="1" applyAlignment="1">
      <alignment horizontal="center" vertical="center"/>
    </xf>
    <xf numFmtId="167" fontId="5" fillId="0" borderId="5" xfId="3" applyNumberFormat="1" applyFont="1" applyBorder="1" applyAlignment="1">
      <alignment horizontal="center"/>
    </xf>
    <xf numFmtId="14" fontId="5" fillId="0" borderId="5" xfId="12" applyNumberFormat="1" applyFont="1" applyBorder="1" applyAlignment="1">
      <alignment horizontal="center"/>
    </xf>
    <xf numFmtId="14" fontId="5" fillId="0" borderId="9" xfId="12" applyNumberFormat="1" applyFont="1" applyBorder="1" applyAlignment="1">
      <alignment horizontal="center"/>
    </xf>
    <xf numFmtId="167" fontId="5" fillId="0" borderId="9" xfId="3" applyNumberFormat="1" applyFont="1" applyBorder="1" applyAlignment="1">
      <alignment horizontal="center"/>
    </xf>
    <xf numFmtId="167" fontId="6" fillId="0" borderId="4" xfId="3" applyNumberFormat="1" applyFont="1" applyBorder="1" applyAlignment="1"/>
    <xf numFmtId="0" fontId="6" fillId="0" borderId="0" xfId="12" applyFont="1"/>
    <xf numFmtId="167" fontId="17" fillId="0" borderId="0" xfId="3" applyNumberFormat="1" applyFont="1" applyAlignment="1"/>
    <xf numFmtId="167" fontId="5" fillId="0" borderId="0" xfId="3" applyNumberFormat="1" applyFont="1" applyAlignment="1">
      <alignment horizontal="center"/>
    </xf>
    <xf numFmtId="168" fontId="5" fillId="0" borderId="5" xfId="3" applyNumberFormat="1" applyFont="1" applyBorder="1" applyAlignment="1">
      <alignment horizontal="center"/>
    </xf>
    <xf numFmtId="168" fontId="5" fillId="0" borderId="9" xfId="3" applyNumberFormat="1" applyFont="1" applyBorder="1" applyAlignment="1">
      <alignment horizontal="center"/>
    </xf>
    <xf numFmtId="1" fontId="5" fillId="0" borderId="5" xfId="3" applyNumberFormat="1" applyFont="1" applyBorder="1" applyAlignment="1">
      <alignment horizontal="center"/>
    </xf>
    <xf numFmtId="1" fontId="5" fillId="0" borderId="8" xfId="3" applyNumberFormat="1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43" fontId="6" fillId="0" borderId="0" xfId="1" applyFont="1" applyBorder="1" applyAlignment="1">
      <alignment vertical="center"/>
    </xf>
    <xf numFmtId="43" fontId="6" fillId="0" borderId="0" xfId="1" applyFont="1" applyBorder="1" applyAlignment="1">
      <alignment vertical="center" wrapText="1"/>
    </xf>
    <xf numFmtId="167" fontId="5" fillId="0" borderId="3" xfId="3" applyNumberFormat="1" applyFont="1" applyBorder="1" applyAlignment="1">
      <alignment vertical="center"/>
    </xf>
    <xf numFmtId="167" fontId="5" fillId="0" borderId="3" xfId="3" applyNumberFormat="1" applyFont="1" applyBorder="1" applyAlignment="1">
      <alignment horizontal="center" vertical="center"/>
    </xf>
    <xf numFmtId="0" fontId="5" fillId="0" borderId="5" xfId="3" applyNumberFormat="1" applyFont="1" applyBorder="1" applyAlignment="1">
      <alignment horizontal="center"/>
    </xf>
    <xf numFmtId="0" fontId="16" fillId="0" borderId="0" xfId="12" applyFont="1" applyAlignment="1">
      <alignment horizontal="center" vertical="center"/>
    </xf>
    <xf numFmtId="167" fontId="5" fillId="0" borderId="9" xfId="3" applyNumberFormat="1" applyFont="1" applyBorder="1" applyAlignment="1">
      <alignment horizontal="center" vertical="center"/>
    </xf>
    <xf numFmtId="167" fontId="5" fillId="0" borderId="5" xfId="3" applyNumberFormat="1" applyFont="1" applyBorder="1" applyAlignment="1">
      <alignment horizontal="center" vertical="center"/>
    </xf>
    <xf numFmtId="49" fontId="5" fillId="0" borderId="5" xfId="12" applyNumberFormat="1" applyFont="1" applyBorder="1" applyAlignment="1">
      <alignment horizontal="center"/>
    </xf>
    <xf numFmtId="167" fontId="5" fillId="0" borderId="5" xfId="3" applyNumberFormat="1" applyFont="1" applyBorder="1" applyAlignment="1">
      <alignment vertical="center"/>
    </xf>
    <xf numFmtId="166" fontId="5" fillId="0" borderId="0" xfId="11" applyNumberFormat="1" applyFont="1" applyAlignment="1">
      <alignment horizontal="left" vertical="center"/>
    </xf>
    <xf numFmtId="166" fontId="5" fillId="0" borderId="0" xfId="13" applyNumberFormat="1" applyFont="1" applyAlignment="1">
      <alignment horizontal="left" vertical="center" wrapText="1"/>
    </xf>
    <xf numFmtId="166" fontId="5" fillId="0" borderId="0" xfId="11" applyNumberFormat="1" applyFont="1" applyAlignment="1">
      <alignment horizontal="center" vertical="center"/>
    </xf>
    <xf numFmtId="1" fontId="5" fillId="0" borderId="5" xfId="3" quotePrefix="1" applyNumberFormat="1" applyFont="1" applyBorder="1" applyAlignment="1">
      <alignment horizontal="center"/>
    </xf>
    <xf numFmtId="14" fontId="14" fillId="0" borderId="5" xfId="12" applyNumberFormat="1" applyFont="1" applyBorder="1" applyAlignment="1">
      <alignment horizontal="center"/>
    </xf>
    <xf numFmtId="0" fontId="14" fillId="0" borderId="5" xfId="3" applyNumberFormat="1" applyFont="1" applyBorder="1" applyAlignment="1">
      <alignment horizontal="center"/>
    </xf>
    <xf numFmtId="167" fontId="14" fillId="0" borderId="5" xfId="3" applyNumberFormat="1" applyFont="1" applyBorder="1" applyAlignment="1">
      <alignment horizontal="center"/>
    </xf>
    <xf numFmtId="167" fontId="14" fillId="0" borderId="5" xfId="3" applyNumberFormat="1" applyFont="1" applyBorder="1" applyAlignment="1">
      <alignment horizontal="center" vertical="center"/>
    </xf>
    <xf numFmtId="0" fontId="14" fillId="0" borderId="0" xfId="12" applyFont="1"/>
    <xf numFmtId="167" fontId="5" fillId="0" borderId="12" xfId="3" applyNumberFormat="1" applyFont="1" applyBorder="1" applyAlignment="1">
      <alignment vertical="center"/>
    </xf>
    <xf numFmtId="1" fontId="26" fillId="0" borderId="5" xfId="3" applyNumberFormat="1" applyFont="1" applyBorder="1" applyAlignment="1">
      <alignment horizontal="center"/>
    </xf>
    <xf numFmtId="1" fontId="5" fillId="0" borderId="5" xfId="3" applyNumberFormat="1" applyFont="1" applyBorder="1" applyAlignment="1">
      <alignment horizontal="left"/>
    </xf>
    <xf numFmtId="168" fontId="5" fillId="0" borderId="5" xfId="3" applyNumberFormat="1" applyFont="1" applyBorder="1" applyAlignment="1">
      <alignment horizontal="left"/>
    </xf>
    <xf numFmtId="167" fontId="11" fillId="0" borderId="0" xfId="2" applyNumberFormat="1" applyFont="1" applyAlignment="1">
      <alignment horizontal="left" vertical="center"/>
    </xf>
    <xf numFmtId="167" fontId="11" fillId="0" borderId="0" xfId="11" applyNumberFormat="1" applyFont="1" applyAlignment="1">
      <alignment horizontal="left" vertical="center"/>
    </xf>
    <xf numFmtId="167" fontId="11" fillId="0" borderId="0" xfId="2" applyNumberFormat="1" applyFont="1" applyAlignment="1">
      <alignment horizontal="center" vertical="center"/>
    </xf>
    <xf numFmtId="167" fontId="11" fillId="0" borderId="0" xfId="11" applyNumberFormat="1" applyFont="1" applyAlignment="1">
      <alignment horizontal="center" vertical="center"/>
    </xf>
    <xf numFmtId="1" fontId="14" fillId="0" borderId="5" xfId="3" applyNumberFormat="1" applyFont="1" applyBorder="1" applyAlignment="1">
      <alignment horizontal="left"/>
    </xf>
    <xf numFmtId="0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vertical="center"/>
    </xf>
    <xf numFmtId="0" fontId="27" fillId="0" borderId="0" xfId="12" applyFont="1"/>
    <xf numFmtId="14" fontId="5" fillId="0" borderId="13" xfId="12" applyNumberFormat="1" applyFont="1" applyBorder="1" applyAlignment="1">
      <alignment horizontal="center"/>
    </xf>
    <xf numFmtId="167" fontId="5" fillId="0" borderId="5" xfId="1" applyNumberFormat="1" applyFont="1" applyBorder="1" applyAlignment="1">
      <alignment horizontal="center"/>
    </xf>
    <xf numFmtId="168" fontId="5" fillId="0" borderId="5" xfId="1" applyNumberFormat="1" applyFont="1" applyBorder="1" applyAlignment="1">
      <alignment horizontal="center"/>
    </xf>
    <xf numFmtId="167" fontId="6" fillId="0" borderId="5" xfId="1" applyNumberFormat="1" applyFont="1" applyBorder="1" applyAlignment="1">
      <alignment vertical="center"/>
    </xf>
    <xf numFmtId="167" fontId="14" fillId="0" borderId="0" xfId="2" applyNumberFormat="1" applyFont="1" applyAlignment="1">
      <alignment horizontal="left" vertical="center"/>
    </xf>
    <xf numFmtId="167" fontId="14" fillId="0" borderId="0" xfId="2" applyNumberFormat="1" applyFont="1" applyAlignment="1">
      <alignment horizontal="center" vertical="center"/>
    </xf>
    <xf numFmtId="167" fontId="6" fillId="0" borderId="4" xfId="12" applyNumberFormat="1" applyFont="1" applyBorder="1" applyAlignment="1">
      <alignment horizontal="center" vertical="center" wrapText="1"/>
    </xf>
    <xf numFmtId="167" fontId="5" fillId="0" borderId="13" xfId="12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horizontal="center"/>
    </xf>
    <xf numFmtId="0" fontId="6" fillId="0" borderId="11" xfId="0" applyFont="1" applyBorder="1" applyAlignment="1">
      <alignment vertical="center"/>
    </xf>
    <xf numFmtId="167" fontId="5" fillId="0" borderId="0" xfId="1" applyNumberFormat="1" applyFont="1" applyAlignment="1">
      <alignment vertical="center"/>
    </xf>
    <xf numFmtId="167" fontId="6" fillId="0" borderId="0" xfId="1" applyNumberFormat="1" applyFont="1" applyAlignment="1">
      <alignment vertical="center"/>
    </xf>
    <xf numFmtId="167" fontId="6" fillId="0" borderId="0" xfId="1" applyNumberFormat="1" applyFont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5" fillId="0" borderId="9" xfId="3" applyNumberFormat="1" applyFont="1" applyBorder="1" applyAlignment="1">
      <alignment horizontal="center"/>
    </xf>
    <xf numFmtId="1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horizontal="center"/>
    </xf>
    <xf numFmtId="167" fontId="6" fillId="0" borderId="9" xfId="1" applyNumberFormat="1" applyFont="1" applyBorder="1" applyAlignment="1">
      <alignment vertical="center"/>
    </xf>
    <xf numFmtId="167" fontId="5" fillId="0" borderId="6" xfId="1" applyNumberFormat="1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14" fontId="5" fillId="0" borderId="0" xfId="12" applyNumberFormat="1" applyFont="1" applyAlignment="1">
      <alignment horizontal="center"/>
    </xf>
    <xf numFmtId="14" fontId="6" fillId="0" borderId="11" xfId="0" applyNumberFormat="1" applyFont="1" applyBorder="1" applyAlignment="1">
      <alignment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3" applyFont="1" applyAlignment="1">
      <alignment horizontal="left" vertical="center" wrapText="1"/>
    </xf>
    <xf numFmtId="0" fontId="5" fillId="0" borderId="0" xfId="13" applyFont="1" applyAlignment="1">
      <alignment horizontal="center" vertical="center" wrapText="1"/>
    </xf>
    <xf numFmtId="43" fontId="5" fillId="0" borderId="0" xfId="2" applyNumberFormat="1" applyFont="1" applyAlignment="1">
      <alignment horizontal="left" vertical="center"/>
    </xf>
    <xf numFmtId="168" fontId="5" fillId="0" borderId="0" xfId="2" applyNumberFormat="1" applyFont="1" applyAlignment="1">
      <alignment horizontal="left" vertical="center"/>
    </xf>
    <xf numFmtId="0" fontId="5" fillId="0" borderId="0" xfId="11" applyFont="1" applyAlignment="1">
      <alignment horizontal="center" vertical="center"/>
    </xf>
    <xf numFmtId="0" fontId="5" fillId="0" borderId="0" xfId="13" applyFont="1" applyAlignment="1">
      <alignment horizontal="left" vertical="center"/>
    </xf>
    <xf numFmtId="43" fontId="5" fillId="0" borderId="0" xfId="2" applyNumberFormat="1" applyFont="1" applyAlignment="1">
      <alignment horizontal="center" vertical="center"/>
    </xf>
    <xf numFmtId="168" fontId="5" fillId="0" borderId="0" xfId="2" applyNumberFormat="1" applyFont="1" applyAlignment="1">
      <alignment horizontal="center" vertical="center"/>
    </xf>
    <xf numFmtId="0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vertical="center"/>
    </xf>
    <xf numFmtId="167" fontId="5" fillId="0" borderId="9" xfId="3" applyNumberFormat="1" applyFont="1" applyBorder="1" applyAlignment="1">
      <alignment vertical="center"/>
    </xf>
    <xf numFmtId="49" fontId="5" fillId="0" borderId="0" xfId="12" applyNumberFormat="1" applyFont="1" applyAlignment="1">
      <alignment horizontal="center"/>
    </xf>
    <xf numFmtId="14" fontId="28" fillId="0" borderId="5" xfId="12" applyNumberFormat="1" applyFont="1" applyBorder="1" applyAlignment="1">
      <alignment horizontal="center"/>
    </xf>
    <xf numFmtId="1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vertical="center"/>
    </xf>
    <xf numFmtId="0" fontId="28" fillId="0" borderId="0" xfId="12" applyFont="1"/>
    <xf numFmtId="14" fontId="28" fillId="0" borderId="9" xfId="12" applyNumberFormat="1" applyFont="1" applyBorder="1" applyAlignment="1">
      <alignment horizontal="center"/>
    </xf>
    <xf numFmtId="0" fontId="28" fillId="0" borderId="9" xfId="3" applyNumberFormat="1" applyFont="1" applyBorder="1" applyAlignment="1">
      <alignment horizontal="center"/>
    </xf>
    <xf numFmtId="168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vertical="center"/>
    </xf>
    <xf numFmtId="14" fontId="5" fillId="0" borderId="0" xfId="12" applyNumberFormat="1" applyFont="1" applyBorder="1" applyAlignment="1">
      <alignment horizontal="center"/>
    </xf>
    <xf numFmtId="14" fontId="6" fillId="0" borderId="15" xfId="0" applyNumberFormat="1" applyFont="1" applyBorder="1" applyAlignment="1">
      <alignment vertical="center"/>
    </xf>
    <xf numFmtId="14" fontId="5" fillId="2" borderId="9" xfId="12" applyNumberFormat="1" applyFont="1" applyFill="1" applyBorder="1" applyAlignment="1">
      <alignment horizontal="center"/>
    </xf>
    <xf numFmtId="0" fontId="5" fillId="2" borderId="9" xfId="3" applyNumberFormat="1" applyFont="1" applyFill="1" applyBorder="1" applyAlignment="1">
      <alignment horizontal="center"/>
    </xf>
    <xf numFmtId="168" fontId="5" fillId="2" borderId="9" xfId="3" applyNumberFormat="1" applyFont="1" applyFill="1" applyBorder="1" applyAlignment="1">
      <alignment horizontal="center"/>
    </xf>
    <xf numFmtId="1" fontId="5" fillId="2" borderId="5" xfId="3" applyNumberFormat="1" applyFont="1" applyFill="1" applyBorder="1" applyAlignment="1">
      <alignment horizontal="center"/>
    </xf>
    <xf numFmtId="167" fontId="5" fillId="2" borderId="9" xfId="3" applyNumberFormat="1" applyFont="1" applyFill="1" applyBorder="1" applyAlignment="1">
      <alignment horizontal="center"/>
    </xf>
    <xf numFmtId="167" fontId="5" fillId="2" borderId="5" xfId="3" applyNumberFormat="1" applyFont="1" applyFill="1" applyBorder="1" applyAlignment="1">
      <alignment horizontal="center"/>
    </xf>
    <xf numFmtId="167" fontId="5" fillId="2" borderId="9" xfId="3" applyNumberFormat="1" applyFont="1" applyFill="1" applyBorder="1" applyAlignment="1">
      <alignment vertical="center"/>
    </xf>
    <xf numFmtId="0" fontId="5" fillId="2" borderId="0" xfId="12" applyFont="1" applyFill="1"/>
    <xf numFmtId="14" fontId="5" fillId="2" borderId="5" xfId="12" applyNumberFormat="1" applyFont="1" applyFill="1" applyBorder="1" applyAlignment="1">
      <alignment horizontal="center"/>
    </xf>
    <xf numFmtId="0" fontId="27" fillId="2" borderId="5" xfId="3" applyNumberFormat="1" applyFont="1" applyFill="1" applyBorder="1" applyAlignment="1">
      <alignment horizontal="center"/>
    </xf>
    <xf numFmtId="168" fontId="27" fillId="2" borderId="5" xfId="3" applyNumberFormat="1" applyFont="1" applyFill="1" applyBorder="1" applyAlignment="1">
      <alignment horizontal="center"/>
    </xf>
    <xf numFmtId="167" fontId="27" fillId="2" borderId="5" xfId="3" applyNumberFormat="1" applyFont="1" applyFill="1" applyBorder="1" applyAlignment="1">
      <alignment horizontal="center"/>
    </xf>
    <xf numFmtId="167" fontId="27" fillId="2" borderId="9" xfId="3" applyNumberFormat="1" applyFont="1" applyFill="1" applyBorder="1" applyAlignment="1">
      <alignment vertical="center"/>
    </xf>
    <xf numFmtId="0" fontId="27" fillId="2" borderId="0" xfId="12" applyFont="1" applyFill="1"/>
    <xf numFmtId="0" fontId="29" fillId="0" borderId="0" xfId="25" applyFont="1" applyAlignment="1">
      <alignment horizontal="left" vertical="center"/>
    </xf>
    <xf numFmtId="167" fontId="18" fillId="0" borderId="0" xfId="25" applyNumberFormat="1" applyFont="1" applyAlignment="1">
      <alignment vertical="center" wrapText="1"/>
    </xf>
    <xf numFmtId="167" fontId="29" fillId="0" borderId="0" xfId="25" applyNumberFormat="1" applyFont="1" applyAlignment="1">
      <alignment horizontal="center" vertical="center"/>
    </xf>
    <xf numFmtId="167" fontId="18" fillId="0" borderId="0" xfId="25" applyNumberFormat="1" applyFont="1" applyAlignment="1">
      <alignment horizontal="center" vertical="center" wrapText="1"/>
    </xf>
    <xf numFmtId="0" fontId="29" fillId="0" borderId="0" xfId="26" applyFont="1" applyAlignment="1">
      <alignment horizontal="left" vertical="center"/>
    </xf>
    <xf numFmtId="167" fontId="29" fillId="0" borderId="0" xfId="25" applyNumberFormat="1" applyFont="1" applyAlignment="1">
      <alignment horizontal="center" vertical="center" wrapText="1"/>
    </xf>
    <xf numFmtId="167" fontId="29" fillId="0" borderId="0" xfId="27" applyNumberFormat="1" applyFont="1" applyAlignment="1">
      <alignment horizontal="center" vertical="center" wrapText="1"/>
    </xf>
    <xf numFmtId="167" fontId="29" fillId="0" borderId="0" xfId="28" applyNumberFormat="1" applyFont="1" applyAlignment="1">
      <alignment vertical="center"/>
    </xf>
    <xf numFmtId="167" fontId="29" fillId="0" borderId="0" xfId="28" applyNumberFormat="1" applyFont="1" applyAlignment="1">
      <alignment horizontal="left" vertical="center"/>
    </xf>
    <xf numFmtId="167" fontId="29" fillId="0" borderId="0" xfId="27" applyNumberFormat="1" applyFont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29" fillId="0" borderId="4" xfId="27" applyNumberFormat="1" applyFont="1" applyBorder="1" applyAlignment="1">
      <alignment horizontal="center" vertical="center" wrapText="1"/>
    </xf>
    <xf numFmtId="167" fontId="31" fillId="0" borderId="19" xfId="28" applyNumberFormat="1" applyFont="1" applyBorder="1" applyAlignment="1">
      <alignment horizontal="center" vertical="center" wrapText="1"/>
    </xf>
    <xf numFmtId="167" fontId="31" fillId="0" borderId="19" xfId="27" applyNumberFormat="1" applyFont="1" applyBorder="1" applyAlignment="1">
      <alignment horizontal="center" vertical="center" wrapText="1"/>
    </xf>
    <xf numFmtId="167" fontId="31" fillId="0" borderId="0" xfId="28" applyNumberFormat="1" applyFont="1" applyAlignment="1">
      <alignment vertical="center"/>
    </xf>
    <xf numFmtId="167" fontId="29" fillId="0" borderId="5" xfId="28" applyNumberFormat="1" applyFont="1" applyBorder="1" applyAlignment="1">
      <alignment vertical="center" wrapText="1"/>
    </xf>
    <xf numFmtId="167" fontId="29" fillId="0" borderId="5" xfId="28" applyNumberFormat="1" applyFont="1" applyBorder="1" applyAlignment="1">
      <alignment horizontal="left" vertical="center" wrapText="1"/>
    </xf>
    <xf numFmtId="167" fontId="29" fillId="0" borderId="5" xfId="27" applyNumberFormat="1" applyFont="1" applyBorder="1" applyAlignment="1">
      <alignment vertical="center" wrapText="1"/>
    </xf>
    <xf numFmtId="14" fontId="29" fillId="0" borderId="5" xfId="28" applyNumberFormat="1" applyFont="1" applyBorder="1" applyAlignment="1">
      <alignment horizontal="center" vertical="center" wrapText="1"/>
    </xf>
    <xf numFmtId="167" fontId="29" fillId="0" borderId="5" xfId="27" applyNumberFormat="1" applyFont="1" applyBorder="1" applyAlignment="1">
      <alignment horizontal="left" vertical="center" wrapText="1"/>
    </xf>
    <xf numFmtId="167" fontId="29" fillId="0" borderId="5" xfId="28" applyNumberFormat="1" applyFont="1" applyBorder="1" applyAlignment="1">
      <alignment horizontal="center" vertical="center" wrapText="1"/>
    </xf>
    <xf numFmtId="167" fontId="32" fillId="0" borderId="5" xfId="28" applyNumberFormat="1" applyFont="1" applyBorder="1" applyAlignment="1">
      <alignment horizontal="center" vertical="center" wrapText="1"/>
    </xf>
    <xf numFmtId="167" fontId="29" fillId="0" borderId="8" xfId="28" applyNumberFormat="1" applyFont="1" applyBorder="1" applyAlignment="1">
      <alignment vertical="center" wrapText="1"/>
    </xf>
    <xf numFmtId="167" fontId="29" fillId="0" borderId="8" xfId="28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vertical="center" wrapText="1"/>
    </xf>
    <xf numFmtId="167" fontId="29" fillId="0" borderId="0" xfId="28" quotePrefix="1" applyNumberFormat="1" applyFont="1" applyAlignment="1">
      <alignment vertical="center"/>
    </xf>
    <xf numFmtId="0" fontId="33" fillId="0" borderId="0" xfId="25" applyFont="1" applyAlignment="1">
      <alignment horizontal="center" vertical="center"/>
    </xf>
    <xf numFmtId="0" fontId="18" fillId="0" borderId="0" xfId="25" applyFont="1" applyAlignment="1">
      <alignment horizontal="center" vertical="center"/>
    </xf>
    <xf numFmtId="167" fontId="18" fillId="0" borderId="0" xfId="27" applyNumberFormat="1" applyFont="1" applyAlignment="1">
      <alignment horizontal="center" vertical="center"/>
    </xf>
    <xf numFmtId="0" fontId="29" fillId="0" borderId="0" xfId="25" applyFont="1" applyAlignment="1">
      <alignment horizontal="center" vertical="center"/>
    </xf>
    <xf numFmtId="167" fontId="29" fillId="0" borderId="0" xfId="27" applyNumberFormat="1" applyFont="1" applyAlignment="1">
      <alignment horizontal="center" vertical="center"/>
    </xf>
    <xf numFmtId="14" fontId="5" fillId="0" borderId="0" xfId="37" applyNumberFormat="1" applyFont="1" applyAlignment="1">
      <alignment vertical="center"/>
    </xf>
    <xf numFmtId="0" fontId="5" fillId="0" borderId="0" xfId="37" applyFont="1" applyAlignment="1">
      <alignment vertical="center"/>
    </xf>
    <xf numFmtId="0" fontId="6" fillId="0" borderId="4" xfId="37" applyFont="1" applyBorder="1" applyAlignment="1">
      <alignment horizontal="center" vertical="center"/>
    </xf>
    <xf numFmtId="0" fontId="5" fillId="0" borderId="0" xfId="37" applyFont="1" applyBorder="1" applyAlignment="1">
      <alignment vertical="center"/>
    </xf>
    <xf numFmtId="0" fontId="6" fillId="0" borderId="0" xfId="37" applyFont="1" applyAlignment="1">
      <alignment horizontal="center" vertical="center"/>
    </xf>
    <xf numFmtId="0" fontId="38" fillId="0" borderId="0" xfId="39" applyNumberFormat="1" applyFont="1"/>
    <xf numFmtId="0" fontId="39" fillId="0" borderId="0" xfId="39" applyNumberFormat="1" applyFont="1" applyAlignment="1">
      <alignment horizontal="center"/>
    </xf>
    <xf numFmtId="0" fontId="39" fillId="0" borderId="4" xfId="39" applyNumberFormat="1" applyFont="1" applyBorder="1" applyAlignment="1">
      <alignment horizontal="center" vertical="center" wrapText="1"/>
    </xf>
    <xf numFmtId="166" fontId="39" fillId="0" borderId="4" xfId="40" applyNumberFormat="1" applyFont="1" applyBorder="1" applyAlignment="1">
      <alignment horizontal="center" vertical="center" wrapText="1"/>
    </xf>
    <xf numFmtId="43" fontId="39" fillId="0" borderId="4" xfId="40" applyFont="1" applyBorder="1" applyAlignment="1">
      <alignment horizontal="center" vertical="center" wrapText="1"/>
    </xf>
    <xf numFmtId="0" fontId="39" fillId="0" borderId="0" xfId="39" applyNumberFormat="1" applyFont="1" applyAlignment="1">
      <alignment horizontal="center" vertical="center" wrapText="1"/>
    </xf>
    <xf numFmtId="0" fontId="38" fillId="0" borderId="4" xfId="39" applyNumberFormat="1" applyFont="1" applyBorder="1" applyAlignment="1">
      <alignment horizontal="center"/>
    </xf>
    <xf numFmtId="0" fontId="40" fillId="0" borderId="4" xfId="39" applyNumberFormat="1" applyFont="1" applyBorder="1" applyAlignment="1" applyProtection="1">
      <alignment vertical="center"/>
    </xf>
    <xf numFmtId="166" fontId="40" fillId="0" borderId="4" xfId="40" applyNumberFormat="1" applyFont="1" applyBorder="1" applyAlignment="1" applyProtection="1">
      <alignment vertical="center"/>
    </xf>
    <xf numFmtId="43" fontId="40" fillId="0" borderId="4" xfId="40" applyFont="1" applyBorder="1" applyAlignment="1" applyProtection="1">
      <alignment vertical="center"/>
    </xf>
    <xf numFmtId="43" fontId="38" fillId="0" borderId="4" xfId="40" applyFont="1" applyBorder="1"/>
    <xf numFmtId="43" fontId="39" fillId="0" borderId="4" xfId="40" applyFont="1" applyBorder="1" applyAlignment="1">
      <alignment vertical="center"/>
    </xf>
    <xf numFmtId="0" fontId="40" fillId="0" borderId="0" xfId="39" applyNumberFormat="1" applyFont="1" applyBorder="1" applyAlignment="1" applyProtection="1">
      <alignment vertical="center"/>
    </xf>
    <xf numFmtId="43" fontId="39" fillId="0" borderId="0" xfId="40" applyFont="1" applyBorder="1"/>
    <xf numFmtId="0" fontId="41" fillId="0" borderId="0" xfId="39" applyNumberFormat="1" applyFont="1" applyBorder="1" applyAlignment="1" applyProtection="1">
      <alignment vertical="center"/>
    </xf>
    <xf numFmtId="43" fontId="39" fillId="0" borderId="0" xfId="39" applyNumberFormat="1" applyFont="1" applyBorder="1"/>
    <xf numFmtId="0" fontId="39" fillId="0" borderId="0" xfId="39" applyNumberFormat="1" applyFont="1"/>
    <xf numFmtId="0" fontId="39" fillId="0" borderId="0" xfId="39" applyNumberFormat="1" applyFont="1" applyBorder="1" applyAlignment="1">
      <alignment horizontal="center"/>
    </xf>
    <xf numFmtId="49" fontId="42" fillId="0" borderId="0" xfId="39" applyNumberFormat="1" applyFont="1" applyAlignment="1"/>
    <xf numFmtId="49" fontId="38" fillId="0" borderId="0" xfId="39" applyNumberFormat="1" applyFont="1" applyAlignment="1"/>
    <xf numFmtId="14" fontId="42" fillId="0" borderId="0" xfId="39" applyNumberFormat="1" applyFont="1" applyAlignment="1"/>
    <xf numFmtId="43" fontId="38" fillId="0" borderId="0" xfId="40" applyFont="1"/>
    <xf numFmtId="0" fontId="37" fillId="0" borderId="0" xfId="39" applyNumberFormat="1" applyFont="1" applyBorder="1" applyAlignment="1"/>
    <xf numFmtId="0" fontId="43" fillId="0" borderId="0" xfId="39" applyNumberFormat="1" applyFont="1" applyBorder="1"/>
    <xf numFmtId="49" fontId="40" fillId="0" borderId="4" xfId="39" applyNumberFormat="1" applyFont="1" applyBorder="1" applyAlignment="1" applyProtection="1">
      <alignment vertical="center" wrapText="1"/>
    </xf>
    <xf numFmtId="49" fontId="44" fillId="0" borderId="0" xfId="39" applyNumberFormat="1" applyFont="1" applyBorder="1" applyAlignment="1" applyProtection="1">
      <alignment vertical="center" wrapText="1"/>
    </xf>
    <xf numFmtId="0" fontId="38" fillId="0" borderId="0" xfId="39" applyNumberFormat="1" applyFont="1" applyBorder="1"/>
    <xf numFmtId="0" fontId="38" fillId="0" borderId="0" xfId="39" applyNumberFormat="1" applyFont="1" applyAlignment="1"/>
    <xf numFmtId="0" fontId="38" fillId="0" borderId="4" xfId="39" applyNumberFormat="1" applyFont="1" applyBorder="1" applyAlignment="1">
      <alignment horizontal="center" vertical="center" wrapText="1"/>
    </xf>
    <xf numFmtId="166" fontId="38" fillId="0" borderId="4" xfId="40" applyNumberFormat="1" applyFont="1" applyBorder="1" applyAlignment="1">
      <alignment horizontal="center" vertical="center" wrapText="1"/>
    </xf>
    <xf numFmtId="43" fontId="38" fillId="0" borderId="4" xfId="40" applyFont="1" applyBorder="1" applyAlignment="1">
      <alignment horizontal="center" vertical="center" wrapText="1"/>
    </xf>
    <xf numFmtId="43" fontId="38" fillId="0" borderId="4" xfId="40" applyFont="1" applyBorder="1" applyAlignment="1">
      <alignment vertical="center"/>
    </xf>
    <xf numFmtId="0" fontId="38" fillId="0" borderId="0" xfId="39" applyNumberFormat="1" applyFont="1" applyAlignment="1">
      <alignment horizontal="center" vertical="center" wrapText="1"/>
    </xf>
    <xf numFmtId="166" fontId="38" fillId="0" borderId="0" xfId="40" applyNumberFormat="1" applyFont="1"/>
    <xf numFmtId="0" fontId="16" fillId="0" borderId="0" xfId="37" applyFont="1" applyAlignment="1">
      <alignment vertical="center"/>
    </xf>
    <xf numFmtId="0" fontId="5" fillId="0" borderId="0" xfId="37" applyFont="1"/>
    <xf numFmtId="0" fontId="5" fillId="0" borderId="0" xfId="37" applyFont="1" applyAlignment="1">
      <alignment horizontal="center" vertical="center"/>
    </xf>
    <xf numFmtId="0" fontId="5" fillId="0" borderId="0" xfId="37" applyFont="1" applyAlignment="1">
      <alignment horizontal="left" vertical="center"/>
    </xf>
    <xf numFmtId="14" fontId="5" fillId="0" borderId="0" xfId="37" applyNumberFormat="1" applyFont="1"/>
    <xf numFmtId="0" fontId="5" fillId="0" borderId="0" xfId="37" applyFont="1" applyAlignment="1">
      <alignment horizontal="center"/>
    </xf>
    <xf numFmtId="14" fontId="6" fillId="0" borderId="4" xfId="37" applyNumberFormat="1" applyFont="1" applyBorder="1" applyAlignment="1">
      <alignment horizontal="center" vertical="center" wrapText="1"/>
    </xf>
    <xf numFmtId="0" fontId="6" fillId="0" borderId="4" xfId="37" applyFont="1" applyBorder="1" applyAlignment="1">
      <alignment horizontal="center" vertical="center" wrapText="1"/>
    </xf>
    <xf numFmtId="0" fontId="6" fillId="0" borderId="0" xfId="37" applyFont="1" applyAlignment="1">
      <alignment horizontal="center" vertical="center" wrapText="1"/>
    </xf>
    <xf numFmtId="14" fontId="5" fillId="0" borderId="3" xfId="37" applyNumberFormat="1" applyFont="1" applyBorder="1" applyAlignment="1">
      <alignment horizontal="center"/>
    </xf>
    <xf numFmtId="0" fontId="5" fillId="0" borderId="3" xfId="37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0" fontId="5" fillId="0" borderId="5" xfId="37" applyFont="1" applyBorder="1" applyAlignment="1">
      <alignment horizontal="center"/>
    </xf>
    <xf numFmtId="14" fontId="14" fillId="0" borderId="5" xfId="37" applyNumberFormat="1" applyFont="1" applyBorder="1" applyAlignment="1">
      <alignment horizontal="center"/>
    </xf>
    <xf numFmtId="0" fontId="14" fillId="0" borderId="5" xfId="37" applyFont="1" applyBorder="1" applyAlignment="1">
      <alignment horizontal="center"/>
    </xf>
    <xf numFmtId="14" fontId="5" fillId="0" borderId="9" xfId="37" applyNumberFormat="1" applyFont="1" applyBorder="1" applyAlignment="1">
      <alignment horizontal="center"/>
    </xf>
    <xf numFmtId="0" fontId="5" fillId="0" borderId="9" xfId="37" applyFont="1" applyBorder="1" applyAlignment="1">
      <alignment horizontal="center"/>
    </xf>
    <xf numFmtId="0" fontId="6" fillId="0" borderId="0" xfId="37" applyFont="1"/>
    <xf numFmtId="0" fontId="17" fillId="0" borderId="0" xfId="37" applyFont="1"/>
    <xf numFmtId="0" fontId="17" fillId="0" borderId="0" xfId="37" applyFont="1" applyAlignment="1">
      <alignment horizontal="left"/>
    </xf>
    <xf numFmtId="14" fontId="5" fillId="0" borderId="22" xfId="0" applyNumberFormat="1" applyFont="1" applyBorder="1" applyAlignment="1">
      <alignment vertical="center"/>
    </xf>
    <xf numFmtId="167" fontId="5" fillId="4" borderId="5" xfId="3" applyNumberFormat="1" applyFont="1" applyFill="1" applyBorder="1" applyAlignment="1">
      <alignment horizontal="center"/>
    </xf>
    <xf numFmtId="14" fontId="47" fillId="0" borderId="5" xfId="12" applyNumberFormat="1" applyFont="1" applyBorder="1" applyAlignment="1">
      <alignment horizontal="center"/>
    </xf>
    <xf numFmtId="0" fontId="47" fillId="0" borderId="0" xfId="12" applyFont="1"/>
    <xf numFmtId="167" fontId="48" fillId="0" borderId="5" xfId="27" applyNumberFormat="1" applyFont="1" applyBorder="1" applyAlignment="1">
      <alignment horizontal="left" vertical="center" wrapText="1"/>
    </xf>
    <xf numFmtId="167" fontId="14" fillId="0" borderId="9" xfId="3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9" fillId="0" borderId="0" xfId="39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 vertical="center" wrapText="1"/>
    </xf>
    <xf numFmtId="14" fontId="38" fillId="0" borderId="4" xfId="39" applyNumberFormat="1" applyFont="1" applyBorder="1" applyAlignment="1">
      <alignment horizontal="center"/>
    </xf>
    <xf numFmtId="167" fontId="6" fillId="0" borderId="4" xfId="1" applyNumberFormat="1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167" fontId="6" fillId="0" borderId="0" xfId="1" applyNumberFormat="1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167" fontId="8" fillId="0" borderId="0" xfId="1" applyNumberFormat="1" applyFont="1" applyBorder="1" applyAlignment="1">
      <alignment vertical="center"/>
    </xf>
    <xf numFmtId="168" fontId="5" fillId="0" borderId="6" xfId="1" applyNumberFormat="1" applyFont="1" applyBorder="1" applyAlignment="1">
      <alignment vertical="center"/>
    </xf>
    <xf numFmtId="14" fontId="47" fillId="0" borderId="9" xfId="12" applyNumberFormat="1" applyFont="1" applyBorder="1" applyAlignment="1">
      <alignment horizontal="center"/>
    </xf>
    <xf numFmtId="0" fontId="47" fillId="0" borderId="9" xfId="3" applyNumberFormat="1" applyFont="1" applyBorder="1" applyAlignment="1">
      <alignment horizontal="center"/>
    </xf>
    <xf numFmtId="168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vertical="center"/>
    </xf>
    <xf numFmtId="167" fontId="6" fillId="0" borderId="6" xfId="1" applyNumberFormat="1" applyFont="1" applyBorder="1" applyAlignment="1">
      <alignment vertical="center"/>
    </xf>
    <xf numFmtId="14" fontId="6" fillId="0" borderId="5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168" fontId="8" fillId="0" borderId="0" xfId="1" applyNumberFormat="1" applyFont="1" applyBorder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18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38" fillId="0" borderId="0" xfId="1" applyNumberFormat="1" applyFont="1"/>
    <xf numFmtId="0" fontId="8" fillId="0" borderId="9" xfId="0" applyFont="1" applyBorder="1" applyAlignment="1">
      <alignment vertical="center"/>
    </xf>
    <xf numFmtId="0" fontId="11" fillId="0" borderId="0" xfId="13" applyFont="1" applyAlignment="1">
      <alignment horizontal="left" vertical="center" wrapText="1"/>
    </xf>
    <xf numFmtId="0" fontId="12" fillId="0" borderId="0" xfId="37" applyAlignment="1">
      <alignment horizontal="center"/>
    </xf>
    <xf numFmtId="0" fontId="10" fillId="0" borderId="0" xfId="37" applyFont="1" applyBorder="1" applyAlignment="1"/>
    <xf numFmtId="165" fontId="10" fillId="0" borderId="0" xfId="37" applyNumberFormat="1" applyFont="1" applyBorder="1" applyAlignment="1">
      <alignment horizontal="center"/>
    </xf>
    <xf numFmtId="4" fontId="10" fillId="0" borderId="0" xfId="37" applyNumberFormat="1" applyFont="1" applyBorder="1" applyAlignment="1"/>
    <xf numFmtId="4" fontId="10" fillId="0" borderId="0" xfId="37" applyNumberFormat="1" applyFont="1" applyBorder="1" applyAlignment="1">
      <alignment horizontal="center"/>
    </xf>
    <xf numFmtId="0" fontId="12" fillId="0" borderId="0" xfId="37"/>
    <xf numFmtId="0" fontId="12" fillId="0" borderId="0" xfId="37" applyAlignment="1">
      <alignment wrapText="1"/>
    </xf>
    <xf numFmtId="43" fontId="6" fillId="0" borderId="7" xfId="38" applyFont="1" applyBorder="1" applyAlignment="1">
      <alignment horizontal="center" vertical="center" wrapText="1"/>
    </xf>
    <xf numFmtId="168" fontId="8" fillId="0" borderId="4" xfId="38" applyNumberFormat="1" applyFont="1" applyBorder="1" applyAlignment="1">
      <alignment horizontal="center" vertical="center" wrapText="1"/>
    </xf>
    <xf numFmtId="0" fontId="11" fillId="0" borderId="3" xfId="37" applyFont="1" applyBorder="1" applyAlignment="1">
      <alignment horizontal="center" vertical="center"/>
    </xf>
    <xf numFmtId="0" fontId="11" fillId="0" borderId="3" xfId="37" applyFont="1" applyBorder="1" applyAlignment="1">
      <alignment vertical="center"/>
    </xf>
    <xf numFmtId="165" fontId="11" fillId="0" borderId="3" xfId="37" applyNumberFormat="1" applyFont="1" applyBorder="1" applyAlignment="1">
      <alignment horizontal="center" vertical="center"/>
    </xf>
    <xf numFmtId="43" fontId="11" fillId="0" borderId="3" xfId="38" applyNumberFormat="1" applyFont="1" applyBorder="1" applyAlignment="1">
      <alignment vertical="center"/>
    </xf>
    <xf numFmtId="167" fontId="11" fillId="0" borderId="3" xfId="38" applyNumberFormat="1" applyFont="1" applyBorder="1" applyAlignment="1">
      <alignment vertical="center"/>
    </xf>
    <xf numFmtId="9" fontId="11" fillId="0" borderId="3" xfId="38" applyNumberFormat="1" applyFont="1" applyBorder="1" applyAlignment="1">
      <alignment horizontal="center" vertical="center"/>
    </xf>
    <xf numFmtId="0" fontId="11" fillId="0" borderId="5" xfId="37" applyFont="1" applyBorder="1" applyAlignment="1">
      <alignment horizontal="center" vertical="center"/>
    </xf>
    <xf numFmtId="0" fontId="11" fillId="0" borderId="5" xfId="37" applyFont="1" applyBorder="1" applyAlignment="1">
      <alignment vertical="center"/>
    </xf>
    <xf numFmtId="165" fontId="11" fillId="0" borderId="5" xfId="37" applyNumberFormat="1" applyFont="1" applyBorder="1" applyAlignment="1">
      <alignment horizontal="center" vertical="center"/>
    </xf>
    <xf numFmtId="43" fontId="11" fillId="0" borderId="5" xfId="38" applyNumberFormat="1" applyFont="1" applyBorder="1" applyAlignment="1">
      <alignment vertical="center"/>
    </xf>
    <xf numFmtId="167" fontId="11" fillId="0" borderId="5" xfId="38" applyNumberFormat="1" applyFont="1" applyBorder="1" applyAlignment="1">
      <alignment vertical="center"/>
    </xf>
    <xf numFmtId="49" fontId="11" fillId="0" borderId="5" xfId="38" applyNumberFormat="1" applyFont="1" applyBorder="1" applyAlignment="1">
      <alignment horizontal="center" vertical="center"/>
    </xf>
    <xf numFmtId="9" fontId="11" fillId="0" borderId="5" xfId="38" applyNumberFormat="1" applyFont="1" applyBorder="1" applyAlignment="1">
      <alignment horizontal="center" vertical="center"/>
    </xf>
    <xf numFmtId="175" fontId="11" fillId="0" borderId="5" xfId="38" applyNumberFormat="1" applyFont="1" applyBorder="1" applyAlignment="1">
      <alignment horizontal="center" vertical="center"/>
    </xf>
    <xf numFmtId="0" fontId="11" fillId="0" borderId="9" xfId="37" applyFont="1" applyBorder="1" applyAlignment="1">
      <alignment vertical="center"/>
    </xf>
    <xf numFmtId="165" fontId="11" fillId="0" borderId="9" xfId="37" applyNumberFormat="1" applyFont="1" applyBorder="1" applyAlignment="1">
      <alignment horizontal="center" vertical="center"/>
    </xf>
    <xf numFmtId="43" fontId="11" fillId="0" borderId="9" xfId="38" applyNumberFormat="1" applyFont="1" applyBorder="1" applyAlignment="1">
      <alignment vertical="center"/>
    </xf>
    <xf numFmtId="167" fontId="11" fillId="0" borderId="9" xfId="38" applyNumberFormat="1" applyFont="1" applyBorder="1" applyAlignment="1">
      <alignment vertical="center"/>
    </xf>
    <xf numFmtId="175" fontId="11" fillId="0" borderId="9" xfId="38" applyNumberFormat="1" applyFont="1" applyBorder="1" applyAlignment="1">
      <alignment horizontal="center" vertical="center"/>
    </xf>
    <xf numFmtId="0" fontId="11" fillId="0" borderId="8" xfId="37" applyFont="1" applyBorder="1" applyAlignment="1">
      <alignment vertical="center"/>
    </xf>
    <xf numFmtId="0" fontId="11" fillId="0" borderId="8" xfId="37" applyFont="1" applyBorder="1" applyAlignment="1">
      <alignment horizontal="center" vertical="center"/>
    </xf>
    <xf numFmtId="43" fontId="11" fillId="0" borderId="8" xfId="38" applyNumberFormat="1" applyFont="1" applyBorder="1" applyAlignment="1">
      <alignment vertical="center"/>
    </xf>
    <xf numFmtId="168" fontId="11" fillId="0" borderId="8" xfId="38" applyNumberFormat="1" applyFont="1" applyBorder="1" applyAlignment="1">
      <alignment vertical="center"/>
    </xf>
    <xf numFmtId="9" fontId="11" fillId="0" borderId="8" xfId="38" applyNumberFormat="1" applyFont="1" applyBorder="1" applyAlignment="1">
      <alignment horizontal="center" vertical="center"/>
    </xf>
    <xf numFmtId="43" fontId="8" fillId="0" borderId="4" xfId="38" applyNumberFormat="1" applyFont="1" applyBorder="1" applyAlignment="1">
      <alignment vertical="center"/>
    </xf>
    <xf numFmtId="167" fontId="8" fillId="0" borderId="4" xfId="38" applyNumberFormat="1" applyFont="1" applyBorder="1" applyAlignment="1">
      <alignment vertical="center"/>
    </xf>
    <xf numFmtId="168" fontId="8" fillId="0" borderId="4" xfId="38" applyNumberFormat="1" applyFont="1" applyBorder="1" applyAlignment="1">
      <alignment horizontal="center" vertical="center"/>
    </xf>
    <xf numFmtId="0" fontId="49" fillId="0" borderId="0" xfId="37" applyFont="1"/>
    <xf numFmtId="167" fontId="5" fillId="0" borderId="0" xfId="42" applyNumberFormat="1" applyFont="1" applyAlignment="1">
      <alignment vertical="center"/>
    </xf>
    <xf numFmtId="167" fontId="5" fillId="0" borderId="0" xfId="42" applyNumberFormat="1" applyFont="1"/>
    <xf numFmtId="167" fontId="6" fillId="0" borderId="4" xfId="42" applyNumberFormat="1" applyFont="1" applyBorder="1" applyAlignment="1">
      <alignment horizontal="center" vertical="center" wrapText="1"/>
    </xf>
    <xf numFmtId="166" fontId="6" fillId="0" borderId="4" xfId="42" applyNumberFormat="1" applyFont="1" applyBorder="1" applyAlignment="1">
      <alignment horizontal="center" vertical="center" wrapText="1"/>
    </xf>
    <xf numFmtId="167" fontId="6" fillId="0" borderId="4" xfId="42" applyNumberFormat="1" applyFont="1" applyBorder="1" applyAlignment="1">
      <alignment horizontal="center" vertical="center"/>
    </xf>
    <xf numFmtId="14" fontId="11" fillId="0" borderId="3" xfId="37" applyNumberFormat="1" applyFont="1" applyBorder="1" applyAlignment="1">
      <alignment horizontal="center"/>
    </xf>
    <xf numFmtId="0" fontId="11" fillId="0" borderId="3" xfId="37" applyFont="1" applyBorder="1" applyAlignment="1">
      <alignment horizontal="center"/>
    </xf>
    <xf numFmtId="167" fontId="11" fillId="0" borderId="3" xfId="42" applyNumberFormat="1" applyFont="1" applyBorder="1" applyAlignment="1">
      <alignment horizontal="center"/>
    </xf>
    <xf numFmtId="167" fontId="5" fillId="0" borderId="3" xfId="42" applyNumberFormat="1" applyFont="1" applyBorder="1" applyAlignment="1">
      <alignment horizontal="center" vertical="center"/>
    </xf>
    <xf numFmtId="0" fontId="11" fillId="0" borderId="3" xfId="37" applyFont="1" applyBorder="1"/>
    <xf numFmtId="0" fontId="11" fillId="0" borderId="0" xfId="37" applyFont="1"/>
    <xf numFmtId="14" fontId="5" fillId="0" borderId="5" xfId="37" applyNumberFormat="1" applyFont="1" applyBorder="1" applyAlignment="1"/>
    <xf numFmtId="0" fontId="11" fillId="0" borderId="5" xfId="37" applyFont="1" applyBorder="1" applyAlignment="1">
      <alignment horizontal="center"/>
    </xf>
    <xf numFmtId="167" fontId="5" fillId="0" borderId="5" xfId="42" applyNumberFormat="1" applyFont="1" applyBorder="1" applyAlignment="1">
      <alignment horizontal="center"/>
    </xf>
    <xf numFmtId="167" fontId="11" fillId="0" borderId="5" xfId="42" applyNumberFormat="1" applyFont="1" applyBorder="1" applyAlignment="1">
      <alignment horizontal="center"/>
    </xf>
    <xf numFmtId="167" fontId="5" fillId="0" borderId="5" xfId="42" applyNumberFormat="1" applyFont="1" applyBorder="1" applyAlignment="1">
      <alignment horizontal="center" vertical="center"/>
    </xf>
    <xf numFmtId="0" fontId="5" fillId="0" borderId="5" xfId="37" applyFont="1" applyBorder="1"/>
    <xf numFmtId="14" fontId="5" fillId="0" borderId="9" xfId="37" applyNumberFormat="1" applyFont="1" applyBorder="1" applyAlignment="1"/>
    <xf numFmtId="167" fontId="5" fillId="0" borderId="9" xfId="42" applyNumberFormat="1" applyFont="1" applyBorder="1" applyAlignment="1">
      <alignment horizontal="center"/>
    </xf>
    <xf numFmtId="0" fontId="5" fillId="0" borderId="9" xfId="37" applyFont="1" applyBorder="1"/>
    <xf numFmtId="167" fontId="6" fillId="0" borderId="4" xfId="42" applyNumberFormat="1" applyFont="1" applyBorder="1" applyAlignment="1">
      <alignment horizontal="center"/>
    </xf>
    <xf numFmtId="0" fontId="6" fillId="0" borderId="4" xfId="37" applyFont="1" applyBorder="1"/>
    <xf numFmtId="14" fontId="5" fillId="0" borderId="0" xfId="37" applyNumberFormat="1" applyFont="1" applyAlignment="1">
      <alignment horizontal="center"/>
    </xf>
    <xf numFmtId="167" fontId="5" fillId="0" borderId="0" xfId="42" applyNumberFormat="1" applyFont="1" applyAlignment="1">
      <alignment horizontal="center"/>
    </xf>
    <xf numFmtId="167" fontId="17" fillId="0" borderId="0" xfId="42" applyNumberFormat="1" applyFont="1" applyAlignment="1"/>
    <xf numFmtId="167" fontId="17" fillId="0" borderId="0" xfId="42" applyNumberFormat="1" applyFont="1"/>
    <xf numFmtId="166" fontId="5" fillId="0" borderId="0" xfId="42" applyNumberFormat="1" applyFont="1"/>
    <xf numFmtId="166" fontId="11" fillId="0" borderId="0" xfId="11" applyNumberFormat="1" applyFont="1" applyAlignment="1">
      <alignment horizontal="left" vertical="center"/>
    </xf>
    <xf numFmtId="166" fontId="11" fillId="0" borderId="0" xfId="13" applyNumberFormat="1" applyFont="1" applyAlignment="1">
      <alignment horizontal="left" vertical="center" wrapText="1"/>
    </xf>
    <xf numFmtId="166" fontId="11" fillId="0" borderId="0" xfId="11" applyNumberFormat="1" applyFont="1" applyAlignment="1">
      <alignment horizontal="center" vertical="center"/>
    </xf>
    <xf numFmtId="14" fontId="6" fillId="0" borderId="0" xfId="37" applyNumberFormat="1" applyFont="1" applyAlignment="1">
      <alignment vertical="center"/>
    </xf>
    <xf numFmtId="166" fontId="5" fillId="0" borderId="0" xfId="42" applyNumberFormat="1" applyFont="1" applyAlignment="1">
      <alignment vertical="center"/>
    </xf>
    <xf numFmtId="43" fontId="5" fillId="0" borderId="0" xfId="42" applyNumberFormat="1" applyFont="1" applyAlignment="1">
      <alignment vertical="center"/>
    </xf>
    <xf numFmtId="43" fontId="5" fillId="0" borderId="0" xfId="42" applyNumberFormat="1" applyFont="1"/>
    <xf numFmtId="43" fontId="6" fillId="0" borderId="4" xfId="42" applyNumberFormat="1" applyFont="1" applyBorder="1" applyAlignment="1">
      <alignment horizontal="center" vertical="center" wrapText="1"/>
    </xf>
    <xf numFmtId="167" fontId="5" fillId="0" borderId="3" xfId="42" applyNumberFormat="1" applyFont="1" applyBorder="1" applyAlignment="1">
      <alignment horizontal="center"/>
    </xf>
    <xf numFmtId="166" fontId="5" fillId="0" borderId="3" xfId="42" applyNumberFormat="1" applyFont="1" applyBorder="1" applyAlignment="1">
      <alignment horizontal="center"/>
    </xf>
    <xf numFmtId="43" fontId="5" fillId="0" borderId="3" xfId="42" applyNumberFormat="1" applyFont="1" applyBorder="1" applyAlignment="1">
      <alignment horizontal="center"/>
    </xf>
    <xf numFmtId="14" fontId="5" fillId="0" borderId="23" xfId="37" applyNumberFormat="1" applyFont="1" applyBorder="1" applyAlignment="1">
      <alignment horizontal="center"/>
    </xf>
    <xf numFmtId="0" fontId="5" fillId="0" borderId="23" xfId="37" applyFont="1" applyBorder="1" applyAlignment="1">
      <alignment horizontal="center"/>
    </xf>
    <xf numFmtId="49" fontId="5" fillId="0" borderId="23" xfId="42" applyNumberFormat="1" applyFont="1" applyBorder="1" applyAlignment="1">
      <alignment horizontal="center"/>
    </xf>
    <xf numFmtId="166" fontId="5" fillId="0" borderId="23" xfId="42" applyNumberFormat="1" applyFont="1" applyBorder="1" applyAlignment="1">
      <alignment horizontal="center"/>
    </xf>
    <xf numFmtId="43" fontId="5" fillId="0" borderId="23" xfId="42" applyNumberFormat="1" applyFont="1" applyBorder="1" applyAlignment="1">
      <alignment horizontal="center"/>
    </xf>
    <xf numFmtId="167" fontId="5" fillId="0" borderId="23" xfId="42" applyNumberFormat="1" applyFont="1" applyBorder="1" applyAlignment="1">
      <alignment horizontal="center"/>
    </xf>
    <xf numFmtId="49" fontId="5" fillId="0" borderId="5" xfId="37" applyNumberFormat="1" applyFont="1" applyBorder="1" applyAlignment="1">
      <alignment horizontal="right"/>
    </xf>
    <xf numFmtId="166" fontId="5" fillId="0" borderId="5" xfId="42" applyNumberFormat="1" applyFont="1" applyBorder="1" applyAlignment="1">
      <alignment horizontal="center"/>
    </xf>
    <xf numFmtId="43" fontId="5" fillId="0" borderId="5" xfId="42" applyNumberFormat="1" applyFont="1" applyBorder="1" applyAlignment="1">
      <alignment horizontal="center"/>
    </xf>
    <xf numFmtId="0" fontId="5" fillId="0" borderId="5" xfId="37" applyNumberFormat="1" applyFont="1" applyBorder="1" applyAlignment="1">
      <alignment horizontal="right"/>
    </xf>
    <xf numFmtId="167" fontId="6" fillId="0" borderId="4" xfId="42" applyNumberFormat="1" applyFont="1" applyBorder="1" applyAlignment="1"/>
    <xf numFmtId="14" fontId="5" fillId="0" borderId="6" xfId="37" applyNumberFormat="1" applyFont="1" applyBorder="1" applyAlignment="1">
      <alignment horizontal="center"/>
    </xf>
    <xf numFmtId="0" fontId="5" fillId="0" borderId="6" xfId="37" applyFont="1" applyBorder="1" applyAlignment="1">
      <alignment horizontal="center"/>
    </xf>
    <xf numFmtId="166" fontId="5" fillId="0" borderId="6" xfId="42" applyNumberFormat="1" applyFont="1" applyBorder="1" applyAlignment="1">
      <alignment horizontal="center"/>
    </xf>
    <xf numFmtId="167" fontId="5" fillId="0" borderId="6" xfId="42" applyNumberFormat="1" applyFont="1" applyBorder="1" applyAlignment="1">
      <alignment horizontal="center"/>
    </xf>
    <xf numFmtId="167" fontId="14" fillId="0" borderId="5" xfId="42" applyNumberFormat="1" applyFont="1" applyBorder="1" applyAlignment="1">
      <alignment horizontal="center"/>
    </xf>
    <xf numFmtId="166" fontId="14" fillId="0" borderId="5" xfId="42" applyNumberFormat="1" applyFont="1" applyBorder="1" applyAlignment="1">
      <alignment horizontal="center"/>
    </xf>
    <xf numFmtId="0" fontId="11" fillId="0" borderId="0" xfId="11" applyFont="1" applyBorder="1" applyAlignment="1">
      <alignment horizontal="left" vertical="center"/>
    </xf>
    <xf numFmtId="168" fontId="11" fillId="0" borderId="0" xfId="2" applyNumberFormat="1" applyFont="1" applyBorder="1" applyAlignment="1">
      <alignment horizontal="left" vertical="center"/>
    </xf>
    <xf numFmtId="0" fontId="11" fillId="0" borderId="0" xfId="13" applyFont="1" applyBorder="1" applyAlignment="1">
      <alignment horizontal="left" vertical="center"/>
    </xf>
    <xf numFmtId="0" fontId="11" fillId="0" borderId="0" xfId="11" applyFont="1" applyBorder="1" applyAlignment="1">
      <alignment horizontal="center" vertical="center"/>
    </xf>
    <xf numFmtId="168" fontId="11" fillId="0" borderId="0" xfId="2" applyNumberFormat="1" applyFont="1" applyBorder="1" applyAlignment="1">
      <alignment horizontal="center" vertical="center"/>
    </xf>
    <xf numFmtId="0" fontId="16" fillId="0" borderId="0" xfId="37" applyFont="1" applyBorder="1" applyAlignment="1">
      <alignment vertical="center"/>
    </xf>
    <xf numFmtId="0" fontId="5" fillId="0" borderId="0" xfId="37" applyFont="1" applyBorder="1"/>
    <xf numFmtId="14" fontId="5" fillId="0" borderId="0" xfId="37" applyNumberFormat="1" applyFont="1" applyBorder="1" applyAlignment="1">
      <alignment vertical="center"/>
    </xf>
    <xf numFmtId="0" fontId="5" fillId="0" borderId="0" xfId="37" applyFont="1" applyBorder="1" applyAlignment="1">
      <alignment horizontal="center" vertical="center"/>
    </xf>
    <xf numFmtId="167" fontId="5" fillId="0" borderId="0" xfId="42" applyNumberFormat="1" applyFont="1" applyBorder="1" applyAlignment="1">
      <alignment vertical="center"/>
    </xf>
    <xf numFmtId="166" fontId="5" fillId="0" borderId="0" xfId="42" applyNumberFormat="1" applyFont="1" applyBorder="1" applyAlignment="1">
      <alignment vertical="center"/>
    </xf>
    <xf numFmtId="0" fontId="5" fillId="0" borderId="0" xfId="37" applyFont="1" applyBorder="1" applyAlignment="1">
      <alignment horizontal="left" vertical="center"/>
    </xf>
    <xf numFmtId="14" fontId="5" fillId="0" borderId="0" xfId="37" applyNumberFormat="1" applyFont="1" applyBorder="1"/>
    <xf numFmtId="0" fontId="5" fillId="0" borderId="0" xfId="37" applyFont="1" applyBorder="1" applyAlignment="1">
      <alignment horizontal="center"/>
    </xf>
    <xf numFmtId="167" fontId="5" fillId="0" borderId="0" xfId="42" applyNumberFormat="1" applyFont="1" applyBorder="1"/>
    <xf numFmtId="166" fontId="5" fillId="0" borderId="0" xfId="42" applyNumberFormat="1" applyFont="1" applyBorder="1"/>
    <xf numFmtId="0" fontId="6" fillId="0" borderId="0" xfId="37" applyFont="1" applyBorder="1" applyAlignment="1">
      <alignment horizontal="center" vertical="center" wrapText="1"/>
    </xf>
    <xf numFmtId="14" fontId="5" fillId="0" borderId="0" xfId="37" applyNumberFormat="1" applyFont="1" applyBorder="1" applyAlignment="1">
      <alignment horizontal="center"/>
    </xf>
    <xf numFmtId="166" fontId="5" fillId="0" borderId="0" xfId="42" applyNumberFormat="1" applyFont="1" applyBorder="1" applyAlignment="1">
      <alignment horizontal="center"/>
    </xf>
    <xf numFmtId="167" fontId="5" fillId="0" borderId="0" xfId="42" applyNumberFormat="1" applyFont="1" applyBorder="1" applyAlignment="1">
      <alignment horizontal="center"/>
    </xf>
    <xf numFmtId="0" fontId="14" fillId="0" borderId="0" xfId="37" applyFont="1" applyBorder="1"/>
    <xf numFmtId="0" fontId="6" fillId="0" borderId="0" xfId="37" applyFont="1" applyBorder="1"/>
    <xf numFmtId="0" fontId="17" fillId="0" borderId="0" xfId="37" applyFont="1" applyBorder="1"/>
    <xf numFmtId="167" fontId="17" fillId="0" borderId="0" xfId="42" applyNumberFormat="1" applyFont="1" applyBorder="1" applyAlignment="1"/>
    <xf numFmtId="0" fontId="17" fillId="0" borderId="0" xfId="37" applyFont="1" applyBorder="1" applyAlignment="1">
      <alignment horizontal="left"/>
    </xf>
    <xf numFmtId="166" fontId="5" fillId="0" borderId="9" xfId="42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39" fillId="0" borderId="0" xfId="1" applyNumberFormat="1" applyFont="1"/>
    <xf numFmtId="0" fontId="6" fillId="0" borderId="0" xfId="44" applyFont="1" applyAlignment="1">
      <alignment vertical="center"/>
    </xf>
    <xf numFmtId="0" fontId="5" fillId="0" borderId="0" xfId="44" applyFont="1" applyAlignment="1">
      <alignment vertical="center"/>
    </xf>
    <xf numFmtId="166" fontId="5" fillId="0" borderId="0" xfId="1" applyNumberFormat="1" applyFont="1" applyAlignment="1">
      <alignment vertical="center"/>
    </xf>
    <xf numFmtId="0" fontId="6" fillId="0" borderId="0" xfId="44" applyFont="1" applyAlignment="1">
      <alignment horizontal="center" vertical="center" wrapText="1"/>
    </xf>
    <xf numFmtId="0" fontId="6" fillId="0" borderId="4" xfId="44" applyFont="1" applyBorder="1" applyAlignment="1">
      <alignment horizontal="center" vertical="center" wrapText="1"/>
    </xf>
    <xf numFmtId="166" fontId="6" fillId="0" borderId="4" xfId="1" applyNumberFormat="1" applyFont="1" applyBorder="1" applyAlignment="1">
      <alignment horizontal="center" vertical="center" wrapText="1"/>
    </xf>
    <xf numFmtId="167" fontId="6" fillId="0" borderId="4" xfId="1" applyNumberFormat="1" applyFont="1" applyBorder="1" applyAlignment="1">
      <alignment horizontal="center" vertical="center" wrapText="1"/>
    </xf>
    <xf numFmtId="0" fontId="5" fillId="0" borderId="0" xfId="44" applyFont="1" applyAlignment="1">
      <alignment horizontal="center" vertical="center" wrapText="1"/>
    </xf>
    <xf numFmtId="0" fontId="6" fillId="0" borderId="3" xfId="44" applyFont="1" applyBorder="1" applyAlignment="1">
      <alignment vertical="center"/>
    </xf>
    <xf numFmtId="166" fontId="6" fillId="0" borderId="3" xfId="1" applyNumberFormat="1" applyFont="1" applyBorder="1" applyAlignment="1">
      <alignment vertical="center"/>
    </xf>
    <xf numFmtId="167" fontId="6" fillId="0" borderId="3" xfId="1" applyNumberFormat="1" applyFont="1" applyBorder="1" applyAlignment="1">
      <alignment vertical="center"/>
    </xf>
    <xf numFmtId="43" fontId="6" fillId="0" borderId="3" xfId="1" applyNumberFormat="1" applyFont="1" applyBorder="1" applyAlignment="1">
      <alignment vertical="center"/>
    </xf>
    <xf numFmtId="0" fontId="6" fillId="0" borderId="5" xfId="44" applyFont="1" applyBorder="1" applyAlignment="1">
      <alignment vertical="center"/>
    </xf>
    <xf numFmtId="166" fontId="5" fillId="0" borderId="5" xfId="1" applyNumberFormat="1" applyFont="1" applyBorder="1" applyAlignment="1">
      <alignment vertical="center"/>
    </xf>
    <xf numFmtId="43" fontId="5" fillId="0" borderId="5" xfId="1" applyFont="1" applyBorder="1" applyAlignment="1">
      <alignment vertical="center"/>
    </xf>
    <xf numFmtId="43" fontId="5" fillId="0" borderId="5" xfId="1" applyNumberFormat="1" applyFont="1" applyBorder="1" applyAlignment="1">
      <alignment vertical="center"/>
    </xf>
    <xf numFmtId="0" fontId="5" fillId="0" borderId="5" xfId="44" applyFont="1" applyBorder="1" applyAlignment="1">
      <alignment vertical="center"/>
    </xf>
    <xf numFmtId="167" fontId="5" fillId="0" borderId="5" xfId="44" applyNumberFormat="1" applyFont="1" applyBorder="1" applyAlignment="1">
      <alignment vertical="center"/>
    </xf>
    <xf numFmtId="0" fontId="5" fillId="0" borderId="9" xfId="44" applyFont="1" applyBorder="1" applyAlignment="1">
      <alignment vertical="center"/>
    </xf>
    <xf numFmtId="166" fontId="5" fillId="0" borderId="9" xfId="1" applyNumberFormat="1" applyFont="1" applyBorder="1" applyAlignment="1">
      <alignment vertical="center"/>
    </xf>
    <xf numFmtId="43" fontId="5" fillId="0" borderId="9" xfId="1" applyFont="1" applyBorder="1" applyAlignment="1">
      <alignment vertical="center"/>
    </xf>
    <xf numFmtId="43" fontId="5" fillId="0" borderId="9" xfId="1" applyNumberFormat="1" applyFont="1" applyBorder="1" applyAlignment="1">
      <alignment vertical="center"/>
    </xf>
    <xf numFmtId="167" fontId="5" fillId="0" borderId="9" xfId="44" applyNumberFormat="1" applyFont="1" applyBorder="1" applyAlignment="1">
      <alignment vertical="center"/>
    </xf>
    <xf numFmtId="0" fontId="5" fillId="0" borderId="8" xfId="44" applyFont="1" applyBorder="1" applyAlignment="1">
      <alignment vertical="center"/>
    </xf>
    <xf numFmtId="166" fontId="5" fillId="0" borderId="8" xfId="1" applyNumberFormat="1" applyFont="1" applyBorder="1" applyAlignment="1">
      <alignment vertical="center"/>
    </xf>
    <xf numFmtId="43" fontId="5" fillId="0" borderId="8" xfId="1" applyFont="1" applyBorder="1" applyAlignment="1">
      <alignment vertical="center"/>
    </xf>
    <xf numFmtId="43" fontId="5" fillId="0" borderId="8" xfId="1" applyNumberFormat="1" applyFont="1" applyBorder="1" applyAlignment="1">
      <alignment vertical="center"/>
    </xf>
    <xf numFmtId="167" fontId="5" fillId="0" borderId="8" xfId="1" applyNumberFormat="1" applyFont="1" applyBorder="1" applyAlignment="1">
      <alignment vertical="center"/>
    </xf>
    <xf numFmtId="0" fontId="6" fillId="0" borderId="4" xfId="44" applyFont="1" applyBorder="1" applyAlignment="1">
      <alignment vertical="center"/>
    </xf>
    <xf numFmtId="166" fontId="6" fillId="0" borderId="4" xfId="1" applyNumberFormat="1" applyFont="1" applyBorder="1" applyAlignment="1">
      <alignment vertical="center"/>
    </xf>
    <xf numFmtId="43" fontId="6" fillId="0" borderId="4" xfId="1" applyNumberFormat="1" applyFont="1" applyBorder="1" applyAlignment="1">
      <alignment vertical="center"/>
    </xf>
    <xf numFmtId="0" fontId="17" fillId="0" borderId="0" xfId="44" applyFont="1" applyAlignment="1">
      <alignment vertical="center"/>
    </xf>
    <xf numFmtId="167" fontId="17" fillId="0" borderId="0" xfId="1" applyNumberFormat="1" applyFont="1" applyBorder="1" applyAlignment="1">
      <alignment vertical="center"/>
    </xf>
    <xf numFmtId="43" fontId="5" fillId="0" borderId="0" xfId="44" applyNumberFormat="1" applyFont="1" applyAlignment="1">
      <alignment vertical="center"/>
    </xf>
    <xf numFmtId="0" fontId="6" fillId="0" borderId="0" xfId="44" applyFont="1" applyAlignment="1">
      <alignment vertical="center" wrapText="1"/>
    </xf>
    <xf numFmtId="0" fontId="5" fillId="0" borderId="6" xfId="44" applyFont="1" applyBorder="1" applyAlignment="1">
      <alignment horizontal="center" vertical="center"/>
    </xf>
    <xf numFmtId="176" fontId="5" fillId="0" borderId="0" xfId="44" applyNumberFormat="1" applyFont="1" applyAlignment="1">
      <alignment vertical="center"/>
    </xf>
    <xf numFmtId="0" fontId="5" fillId="0" borderId="5" xfId="44" applyFont="1" applyBorder="1" applyAlignment="1">
      <alignment horizontal="center" vertical="center"/>
    </xf>
    <xf numFmtId="167" fontId="5" fillId="0" borderId="9" xfId="1" applyNumberFormat="1" applyFont="1" applyBorder="1" applyAlignment="1">
      <alignment vertical="center"/>
    </xf>
    <xf numFmtId="14" fontId="5" fillId="0" borderId="9" xfId="44" applyNumberFormat="1" applyFont="1" applyBorder="1" applyAlignment="1">
      <alignment vertical="center"/>
    </xf>
    <xf numFmtId="167" fontId="6" fillId="0" borderId="0" xfId="44" applyNumberFormat="1" applyFont="1" applyAlignment="1">
      <alignment vertic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" fontId="47" fillId="0" borderId="5" xfId="3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67" fontId="47" fillId="4" borderId="5" xfId="3" applyNumberFormat="1" applyFont="1" applyFill="1" applyBorder="1" applyAlignment="1">
      <alignment horizontal="center"/>
    </xf>
    <xf numFmtId="14" fontId="50" fillId="0" borderId="9" xfId="12" applyNumberFormat="1" applyFont="1" applyBorder="1" applyAlignment="1">
      <alignment horizontal="center"/>
    </xf>
    <xf numFmtId="0" fontId="50" fillId="0" borderId="9" xfId="3" applyNumberFormat="1" applyFont="1" applyBorder="1" applyAlignment="1">
      <alignment horizontal="center"/>
    </xf>
    <xf numFmtId="168" fontId="50" fillId="0" borderId="9" xfId="3" applyNumberFormat="1" applyFont="1" applyBorder="1" applyAlignment="1">
      <alignment horizontal="center"/>
    </xf>
    <xf numFmtId="1" fontId="50" fillId="0" borderId="5" xfId="3" applyNumberFormat="1" applyFont="1" applyBorder="1" applyAlignment="1">
      <alignment horizontal="center"/>
    </xf>
    <xf numFmtId="167" fontId="50" fillId="0" borderId="9" xfId="3" applyNumberFormat="1" applyFont="1" applyBorder="1" applyAlignment="1">
      <alignment horizontal="center"/>
    </xf>
    <xf numFmtId="167" fontId="50" fillId="4" borderId="5" xfId="3" applyNumberFormat="1" applyFont="1" applyFill="1" applyBorder="1" applyAlignment="1">
      <alignment horizontal="center"/>
    </xf>
    <xf numFmtId="167" fontId="50" fillId="0" borderId="9" xfId="3" applyNumberFormat="1" applyFont="1" applyBorder="1" applyAlignment="1">
      <alignment vertical="center"/>
    </xf>
    <xf numFmtId="0" fontId="50" fillId="0" borderId="0" xfId="12" applyFont="1"/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77" fontId="5" fillId="0" borderId="0" xfId="45" applyNumberFormat="1" applyFont="1" applyAlignment="1">
      <alignment horizontal="left" vertical="center"/>
    </xf>
    <xf numFmtId="178" fontId="5" fillId="0" borderId="0" xfId="45" applyNumberFormat="1" applyFont="1" applyAlignment="1">
      <alignment horizontal="left" vertical="center"/>
    </xf>
    <xf numFmtId="177" fontId="5" fillId="0" borderId="0" xfId="46" applyNumberFormat="1" applyFont="1" applyAlignment="1">
      <alignment horizontal="left" vertical="center"/>
    </xf>
    <xf numFmtId="177" fontId="5" fillId="0" borderId="0" xfId="45" applyNumberFormat="1" applyFont="1" applyAlignment="1">
      <alignment horizontal="center" vertical="center"/>
    </xf>
    <xf numFmtId="178" fontId="5" fillId="0" borderId="0" xfId="45" applyNumberFormat="1" applyFont="1" applyAlignment="1">
      <alignment horizontal="center" vertical="center"/>
    </xf>
    <xf numFmtId="177" fontId="5" fillId="0" borderId="0" xfId="46" applyNumberFormat="1" applyFont="1" applyAlignment="1">
      <alignment horizontal="center" vertical="center"/>
    </xf>
    <xf numFmtId="177" fontId="5" fillId="0" borderId="0" xfId="45" applyNumberFormat="1" applyFont="1" applyAlignment="1">
      <alignment vertical="center"/>
    </xf>
    <xf numFmtId="166" fontId="5" fillId="0" borderId="0" xfId="45" applyNumberFormat="1" applyFont="1" applyAlignment="1">
      <alignment vertical="center"/>
    </xf>
    <xf numFmtId="178" fontId="5" fillId="0" borderId="0" xfId="45" applyNumberFormat="1" applyFont="1" applyAlignment="1">
      <alignment vertical="center"/>
    </xf>
    <xf numFmtId="177" fontId="5" fillId="0" borderId="0" xfId="46" applyNumberFormat="1" applyFont="1" applyAlignment="1">
      <alignment vertical="center"/>
    </xf>
    <xf numFmtId="177" fontId="5" fillId="0" borderId="0" xfId="45" applyNumberFormat="1" applyFont="1"/>
    <xf numFmtId="166" fontId="5" fillId="0" borderId="0" xfId="45" applyNumberFormat="1" applyFont="1"/>
    <xf numFmtId="178" fontId="5" fillId="0" borderId="0" xfId="45" applyNumberFormat="1" applyFont="1"/>
    <xf numFmtId="177" fontId="5" fillId="0" borderId="0" xfId="46" applyNumberFormat="1" applyFont="1"/>
    <xf numFmtId="177" fontId="6" fillId="0" borderId="4" xfId="45" applyNumberFormat="1" applyFont="1" applyBorder="1" applyAlignment="1">
      <alignment horizontal="center" vertical="center" wrapText="1"/>
    </xf>
    <xf numFmtId="166" fontId="6" fillId="0" borderId="4" xfId="45" applyNumberFormat="1" applyFont="1" applyBorder="1" applyAlignment="1">
      <alignment horizontal="center" vertical="center" wrapText="1"/>
    </xf>
    <xf numFmtId="178" fontId="6" fillId="0" borderId="4" xfId="45" applyNumberFormat="1" applyFont="1" applyBorder="1" applyAlignment="1">
      <alignment horizontal="center" vertical="center" wrapText="1"/>
    </xf>
    <xf numFmtId="177" fontId="6" fillId="0" borderId="4" xfId="46" applyNumberFormat="1" applyFont="1" applyBorder="1" applyAlignment="1">
      <alignment horizontal="center" vertical="center" wrapText="1"/>
    </xf>
    <xf numFmtId="167" fontId="6" fillId="0" borderId="4" xfId="45" applyNumberFormat="1" applyFont="1" applyBorder="1" applyAlignment="1">
      <alignment horizontal="center" vertical="center" wrapText="1"/>
    </xf>
    <xf numFmtId="177" fontId="5" fillId="0" borderId="3" xfId="45" applyNumberFormat="1" applyFont="1" applyBorder="1" applyAlignment="1">
      <alignment horizontal="center"/>
    </xf>
    <xf numFmtId="178" fontId="5" fillId="0" borderId="3" xfId="45" applyNumberFormat="1" applyFont="1" applyBorder="1" applyAlignment="1">
      <alignment horizontal="center"/>
    </xf>
    <xf numFmtId="177" fontId="5" fillId="0" borderId="3" xfId="46" applyNumberFormat="1" applyFont="1" applyBorder="1" applyAlignment="1">
      <alignment horizontal="center"/>
    </xf>
    <xf numFmtId="167" fontId="5" fillId="0" borderId="3" xfId="45" applyNumberFormat="1" applyFont="1" applyBorder="1" applyAlignment="1">
      <alignment horizontal="center"/>
    </xf>
    <xf numFmtId="177" fontId="5" fillId="0" borderId="5" xfId="45" applyNumberFormat="1" applyFont="1" applyBorder="1" applyAlignment="1">
      <alignment horizontal="center"/>
    </xf>
    <xf numFmtId="178" fontId="5" fillId="0" borderId="5" xfId="45" applyNumberFormat="1" applyFont="1" applyBorder="1" applyAlignment="1">
      <alignment horizontal="center"/>
    </xf>
    <xf numFmtId="177" fontId="5" fillId="0" borderId="5" xfId="46" applyNumberFormat="1" applyFont="1" applyBorder="1" applyAlignment="1">
      <alignment horizontal="center"/>
    </xf>
    <xf numFmtId="167" fontId="5" fillId="0" borderId="5" xfId="45" applyNumberFormat="1" applyFont="1" applyBorder="1" applyAlignment="1">
      <alignment horizontal="center"/>
    </xf>
    <xf numFmtId="167" fontId="5" fillId="0" borderId="5" xfId="45" applyNumberFormat="1" applyFont="1" applyBorder="1"/>
    <xf numFmtId="14" fontId="26" fillId="0" borderId="5" xfId="37" applyNumberFormat="1" applyFont="1" applyBorder="1" applyAlignment="1">
      <alignment horizontal="center"/>
    </xf>
    <xf numFmtId="0" fontId="26" fillId="0" borderId="5" xfId="37" applyFont="1" applyBorder="1" applyAlignment="1">
      <alignment horizontal="center"/>
    </xf>
    <xf numFmtId="177" fontId="26" fillId="0" borderId="5" xfId="45" applyNumberFormat="1" applyFont="1" applyBorder="1" applyAlignment="1">
      <alignment horizontal="center"/>
    </xf>
    <xf numFmtId="178" fontId="26" fillId="0" borderId="5" xfId="45" applyNumberFormat="1" applyFont="1" applyBorder="1" applyAlignment="1">
      <alignment horizontal="center"/>
    </xf>
    <xf numFmtId="167" fontId="26" fillId="0" borderId="5" xfId="45" applyNumberFormat="1" applyFont="1" applyBorder="1" applyAlignment="1">
      <alignment horizontal="center"/>
    </xf>
    <xf numFmtId="0" fontId="26" fillId="0" borderId="0" xfId="37" applyFont="1"/>
    <xf numFmtId="177" fontId="14" fillId="0" borderId="5" xfId="45" applyNumberFormat="1" applyFont="1" applyBorder="1" applyAlignment="1">
      <alignment horizontal="center"/>
    </xf>
    <xf numFmtId="178" fontId="14" fillId="0" borderId="5" xfId="45" applyNumberFormat="1" applyFont="1" applyBorder="1" applyAlignment="1">
      <alignment horizontal="center"/>
    </xf>
    <xf numFmtId="177" fontId="14" fillId="0" borderId="5" xfId="46" applyNumberFormat="1" applyFont="1" applyBorder="1" applyAlignment="1">
      <alignment horizontal="center"/>
    </xf>
    <xf numFmtId="167" fontId="14" fillId="0" borderId="5" xfId="45" applyNumberFormat="1" applyFont="1" applyBorder="1" applyAlignment="1">
      <alignment horizontal="center"/>
    </xf>
    <xf numFmtId="0" fontId="14" fillId="0" borderId="0" xfId="37" applyFont="1"/>
    <xf numFmtId="177" fontId="5" fillId="0" borderId="9" xfId="45" applyNumberFormat="1" applyFont="1" applyBorder="1" applyAlignment="1">
      <alignment horizontal="center"/>
    </xf>
    <xf numFmtId="178" fontId="5" fillId="0" borderId="9" xfId="45" applyNumberFormat="1" applyFont="1" applyBorder="1" applyAlignment="1">
      <alignment horizontal="center"/>
    </xf>
    <xf numFmtId="177" fontId="5" fillId="0" borderId="9" xfId="46" applyNumberFormat="1" applyFont="1" applyBorder="1" applyAlignment="1">
      <alignment horizontal="center"/>
    </xf>
    <xf numFmtId="167" fontId="5" fillId="0" borderId="9" xfId="45" applyNumberFormat="1" applyFont="1" applyBorder="1" applyAlignment="1">
      <alignment horizontal="center"/>
    </xf>
    <xf numFmtId="178" fontId="6" fillId="0" borderId="4" xfId="45" applyNumberFormat="1" applyFont="1" applyBorder="1" applyAlignment="1"/>
    <xf numFmtId="177" fontId="6" fillId="0" borderId="4" xfId="46" applyNumberFormat="1" applyFont="1" applyBorder="1" applyAlignment="1"/>
    <xf numFmtId="178" fontId="6" fillId="0" borderId="4" xfId="45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179" fontId="5" fillId="0" borderId="0" xfId="37" applyNumberFormat="1" applyFont="1"/>
    <xf numFmtId="14" fontId="3" fillId="5" borderId="12" xfId="45" applyNumberFormat="1" applyFont="1" applyFill="1" applyBorder="1" applyAlignment="1">
      <alignment horizontal="center"/>
    </xf>
    <xf numFmtId="0" fontId="51" fillId="5" borderId="12" xfId="37" applyFont="1" applyFill="1" applyBorder="1" applyAlignment="1">
      <alignment horizontal="center"/>
    </xf>
    <xf numFmtId="0" fontId="51" fillId="5" borderId="12" xfId="37" applyFont="1" applyFill="1" applyBorder="1" applyAlignment="1">
      <alignment horizontal="center" wrapText="1"/>
    </xf>
    <xf numFmtId="177" fontId="51" fillId="5" borderId="12" xfId="46" applyNumberFormat="1" applyFont="1" applyFill="1" applyBorder="1" applyAlignment="1">
      <alignment horizontal="center"/>
    </xf>
    <xf numFmtId="14" fontId="51" fillId="0" borderId="5" xfId="37" applyNumberFormat="1" applyFont="1" applyBorder="1" applyAlignment="1">
      <alignment horizontal="center"/>
    </xf>
    <xf numFmtId="0" fontId="52" fillId="0" borderId="5" xfId="37" applyFont="1" applyBorder="1"/>
    <xf numFmtId="0" fontId="51" fillId="0" borderId="5" xfId="37" applyFont="1" applyBorder="1" applyAlignment="1">
      <alignment horizontal="center"/>
    </xf>
    <xf numFmtId="164" fontId="51" fillId="0" borderId="5" xfId="45" applyNumberFormat="1" applyFont="1" applyBorder="1"/>
    <xf numFmtId="180" fontId="51" fillId="0" borderId="5" xfId="45" applyNumberFormat="1" applyFont="1" applyBorder="1"/>
    <xf numFmtId="167" fontId="51" fillId="0" borderId="5" xfId="45" applyNumberFormat="1" applyFont="1" applyBorder="1"/>
    <xf numFmtId="177" fontId="51" fillId="0" borderId="5" xfId="46" applyNumberFormat="1" applyFont="1" applyBorder="1"/>
    <xf numFmtId="177" fontId="51" fillId="0" borderId="5" xfId="45" applyNumberFormat="1" applyFont="1" applyBorder="1"/>
    <xf numFmtId="0" fontId="51" fillId="0" borderId="5" xfId="37" applyFont="1" applyBorder="1"/>
    <xf numFmtId="180" fontId="51" fillId="5" borderId="5" xfId="45" applyNumberFormat="1" applyFont="1" applyFill="1" applyBorder="1" applyAlignment="1">
      <alignment horizontal="center" wrapText="1"/>
    </xf>
    <xf numFmtId="14" fontId="51" fillId="0" borderId="6" xfId="37" applyNumberFormat="1" applyFont="1" applyBorder="1" applyAlignment="1">
      <alignment horizontal="center"/>
    </xf>
    <xf numFmtId="164" fontId="51" fillId="0" borderId="6" xfId="45" applyNumberFormat="1" applyFont="1" applyBorder="1"/>
    <xf numFmtId="0" fontId="51" fillId="0" borderId="6" xfId="37" applyFont="1" applyBorder="1" applyAlignment="1">
      <alignment horizontal="center"/>
    </xf>
    <xf numFmtId="0" fontId="44" fillId="0" borderId="6" xfId="43" quotePrefix="1" applyFont="1" applyBorder="1"/>
    <xf numFmtId="181" fontId="44" fillId="0" borderId="6" xfId="43" applyNumberFormat="1" applyFont="1" applyBorder="1" applyAlignment="1">
      <alignment shrinkToFit="1"/>
    </xf>
    <xf numFmtId="177" fontId="53" fillId="0" borderId="14" xfId="46" applyNumberFormat="1" applyFont="1" applyBorder="1"/>
    <xf numFmtId="0" fontId="53" fillId="0" borderId="14" xfId="37" applyFont="1" applyBorder="1" applyAlignment="1">
      <alignment horizontal="center"/>
    </xf>
    <xf numFmtId="14" fontId="6" fillId="0" borderId="0" xfId="37" applyNumberFormat="1" applyFont="1"/>
    <xf numFmtId="0" fontId="6" fillId="0" borderId="0" xfId="37" applyFont="1" applyAlignment="1">
      <alignment horizontal="center"/>
    </xf>
    <xf numFmtId="177" fontId="6" fillId="0" borderId="0" xfId="45" applyNumberFormat="1" applyFont="1"/>
    <xf numFmtId="166" fontId="6" fillId="0" borderId="0" xfId="45" applyNumberFormat="1" applyFont="1"/>
    <xf numFmtId="178" fontId="6" fillId="0" borderId="0" xfId="45" applyNumberFormat="1" applyFont="1"/>
    <xf numFmtId="177" fontId="6" fillId="0" borderId="0" xfId="46" applyNumberFormat="1" applyFont="1"/>
    <xf numFmtId="0" fontId="6" fillId="0" borderId="12" xfId="37" applyFont="1" applyBorder="1" applyAlignment="1">
      <alignment horizontal="center" vertical="center" wrapText="1"/>
    </xf>
    <xf numFmtId="166" fontId="6" fillId="0" borderId="12" xfId="45" applyNumberFormat="1" applyFont="1" applyBorder="1" applyAlignment="1">
      <alignment horizontal="center" vertical="center" wrapText="1"/>
    </xf>
    <xf numFmtId="166" fontId="5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center" vertical="center"/>
    </xf>
    <xf numFmtId="166" fontId="5" fillId="0" borderId="3" xfId="1" applyNumberFormat="1" applyFont="1" applyBorder="1" applyAlignment="1">
      <alignment horizontal="center"/>
    </xf>
    <xf numFmtId="166" fontId="5" fillId="0" borderId="5" xfId="1" applyNumberFormat="1" applyFont="1" applyBorder="1" applyAlignment="1">
      <alignment horizontal="center"/>
    </xf>
    <xf numFmtId="166" fontId="26" fillId="0" borderId="5" xfId="1" applyNumberFormat="1" applyFont="1" applyBorder="1" applyAlignment="1">
      <alignment horizontal="center"/>
    </xf>
    <xf numFmtId="166" fontId="5" fillId="0" borderId="9" xfId="1" applyNumberFormat="1" applyFont="1" applyBorder="1" applyAlignment="1">
      <alignment horizontal="center"/>
    </xf>
    <xf numFmtId="166" fontId="6" fillId="0" borderId="4" xfId="1" applyNumberFormat="1" applyFont="1" applyBorder="1" applyAlignment="1"/>
    <xf numFmtId="166" fontId="5" fillId="0" borderId="0" xfId="1" applyNumberFormat="1" applyFont="1"/>
    <xf numFmtId="178" fontId="5" fillId="0" borderId="6" xfId="45" applyNumberFormat="1" applyFont="1" applyBorder="1" applyAlignment="1">
      <alignment horizontal="center"/>
    </xf>
    <xf numFmtId="168" fontId="6" fillId="0" borderId="4" xfId="1" applyNumberFormat="1" applyFont="1" applyBorder="1" applyAlignment="1"/>
    <xf numFmtId="167" fontId="6" fillId="0" borderId="4" xfId="45" applyNumberFormat="1" applyFont="1" applyBorder="1" applyAlignment="1"/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178" fontId="6" fillId="0" borderId="12" xfId="45" applyNumberFormat="1" applyFont="1" applyBorder="1" applyAlignment="1">
      <alignment horizontal="center" vertical="center" wrapText="1"/>
    </xf>
    <xf numFmtId="14" fontId="5" fillId="6" borderId="9" xfId="12" applyNumberFormat="1" applyFont="1" applyFill="1" applyBorder="1" applyAlignment="1">
      <alignment horizontal="center"/>
    </xf>
    <xf numFmtId="0" fontId="27" fillId="6" borderId="9" xfId="3" applyNumberFormat="1" applyFont="1" applyFill="1" applyBorder="1" applyAlignment="1">
      <alignment horizontal="center"/>
    </xf>
    <xf numFmtId="168" fontId="27" fillId="6" borderId="9" xfId="3" applyNumberFormat="1" applyFont="1" applyFill="1" applyBorder="1" applyAlignment="1">
      <alignment horizontal="center"/>
    </xf>
    <xf numFmtId="1" fontId="5" fillId="6" borderId="5" xfId="3" applyNumberFormat="1" applyFont="1" applyFill="1" applyBorder="1" applyAlignment="1">
      <alignment horizontal="center"/>
    </xf>
    <xf numFmtId="167" fontId="5" fillId="6" borderId="9" xfId="3" applyNumberFormat="1" applyFont="1" applyFill="1" applyBorder="1" applyAlignment="1">
      <alignment horizontal="center"/>
    </xf>
    <xf numFmtId="167" fontId="27" fillId="6" borderId="9" xfId="3" applyNumberFormat="1" applyFont="1" applyFill="1" applyBorder="1" applyAlignment="1">
      <alignment horizontal="center"/>
    </xf>
    <xf numFmtId="167" fontId="27" fillId="6" borderId="9" xfId="3" applyNumberFormat="1" applyFont="1" applyFill="1" applyBorder="1" applyAlignment="1">
      <alignment vertical="center"/>
    </xf>
    <xf numFmtId="167" fontId="5" fillId="6" borderId="5" xfId="3" applyNumberFormat="1" applyFont="1" applyFill="1" applyBorder="1" applyAlignment="1">
      <alignment horizontal="center"/>
    </xf>
    <xf numFmtId="14" fontId="5" fillId="6" borderId="5" xfId="12" applyNumberFormat="1" applyFont="1" applyFill="1" applyBorder="1" applyAlignment="1">
      <alignment horizontal="center"/>
    </xf>
    <xf numFmtId="167" fontId="50" fillId="6" borderId="5" xfId="3" applyNumberFormat="1" applyFont="1" applyFill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5" fillId="0" borderId="5" xfId="47" applyNumberFormat="1" applyFont="1" applyFill="1" applyBorder="1" applyAlignment="1">
      <alignment horizontal="left" vertical="center"/>
    </xf>
    <xf numFmtId="14" fontId="5" fillId="7" borderId="9" xfId="12" applyNumberFormat="1" applyFont="1" applyFill="1" applyBorder="1" applyAlignment="1">
      <alignment horizontal="center"/>
    </xf>
    <xf numFmtId="0" fontId="27" fillId="7" borderId="9" xfId="3" applyNumberFormat="1" applyFont="1" applyFill="1" applyBorder="1" applyAlignment="1">
      <alignment horizontal="center"/>
    </xf>
    <xf numFmtId="168" fontId="27" fillId="7" borderId="9" xfId="3" applyNumberFormat="1" applyFont="1" applyFill="1" applyBorder="1" applyAlignment="1">
      <alignment horizontal="center"/>
    </xf>
    <xf numFmtId="1" fontId="5" fillId="7" borderId="5" xfId="3" applyNumberFormat="1" applyFont="1" applyFill="1" applyBorder="1" applyAlignment="1">
      <alignment horizontal="center"/>
    </xf>
    <xf numFmtId="167" fontId="5" fillId="7" borderId="9" xfId="3" applyNumberFormat="1" applyFont="1" applyFill="1" applyBorder="1" applyAlignment="1">
      <alignment horizontal="center"/>
    </xf>
    <xf numFmtId="167" fontId="27" fillId="7" borderId="9" xfId="3" applyNumberFormat="1" applyFont="1" applyFill="1" applyBorder="1" applyAlignment="1">
      <alignment horizontal="center"/>
    </xf>
    <xf numFmtId="167" fontId="47" fillId="7" borderId="5" xfId="3" applyNumberFormat="1" applyFont="1" applyFill="1" applyBorder="1" applyAlignment="1">
      <alignment horizontal="center"/>
    </xf>
    <xf numFmtId="167" fontId="27" fillId="7" borderId="9" xfId="3" applyNumberFormat="1" applyFont="1" applyFill="1" applyBorder="1" applyAlignment="1">
      <alignment vertical="center"/>
    </xf>
    <xf numFmtId="0" fontId="5" fillId="0" borderId="0" xfId="13" applyFont="1" applyAlignment="1">
      <alignment horizontal="left" vertical="center" wrapText="1"/>
    </xf>
    <xf numFmtId="0" fontId="5" fillId="0" borderId="0" xfId="13" applyFont="1" applyAlignment="1">
      <alignment horizontal="left" vertical="center"/>
    </xf>
    <xf numFmtId="14" fontId="5" fillId="0" borderId="9" xfId="12" applyNumberFormat="1" applyFont="1" applyFill="1" applyBorder="1" applyAlignment="1">
      <alignment horizontal="center"/>
    </xf>
    <xf numFmtId="0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horizontal="center"/>
    </xf>
    <xf numFmtId="167" fontId="5" fillId="0" borderId="9" xfId="3" applyNumberFormat="1" applyFont="1" applyFill="1" applyBorder="1" applyAlignment="1">
      <alignment horizontal="center"/>
    </xf>
    <xf numFmtId="167" fontId="27" fillId="0" borderId="9" xfId="3" applyNumberFormat="1" applyFont="1" applyFill="1" applyBorder="1" applyAlignment="1">
      <alignment horizontal="center"/>
    </xf>
    <xf numFmtId="167" fontId="50" fillId="0" borderId="5" xfId="3" applyNumberFormat="1" applyFont="1" applyFill="1" applyBorder="1" applyAlignment="1">
      <alignment horizontal="center"/>
    </xf>
    <xf numFmtId="167" fontId="27" fillId="0" borderId="9" xfId="3" applyNumberFormat="1" applyFont="1" applyFill="1" applyBorder="1" applyAlignment="1">
      <alignment vertical="center"/>
    </xf>
    <xf numFmtId="14" fontId="50" fillId="0" borderId="9" xfId="12" applyNumberFormat="1" applyFont="1" applyFill="1" applyBorder="1" applyAlignment="1">
      <alignment horizontal="center"/>
    </xf>
    <xf numFmtId="0" fontId="50" fillId="0" borderId="9" xfId="3" applyNumberFormat="1" applyFont="1" applyFill="1" applyBorder="1" applyAlignment="1">
      <alignment horizontal="center"/>
    </xf>
    <xf numFmtId="168" fontId="50" fillId="0" borderId="9" xfId="3" applyNumberFormat="1" applyFont="1" applyFill="1" applyBorder="1" applyAlignment="1">
      <alignment horizontal="center"/>
    </xf>
    <xf numFmtId="167" fontId="50" fillId="0" borderId="9" xfId="3" applyNumberFormat="1" applyFont="1" applyFill="1" applyBorder="1" applyAlignment="1">
      <alignment horizontal="center"/>
    </xf>
    <xf numFmtId="167" fontId="50" fillId="0" borderId="9" xfId="3" applyNumberFormat="1" applyFont="1" applyFill="1" applyBorder="1" applyAlignment="1">
      <alignment vertical="center"/>
    </xf>
    <xf numFmtId="0" fontId="50" fillId="0" borderId="0" xfId="12" applyFont="1" applyFill="1"/>
    <xf numFmtId="0" fontId="27" fillId="0" borderId="0" xfId="12" applyFont="1" applyFill="1"/>
    <xf numFmtId="0" fontId="47" fillId="0" borderId="0" xfId="12" applyFont="1" applyFill="1"/>
    <xf numFmtId="1" fontId="5" fillId="0" borderId="8" xfId="3" applyNumberFormat="1" applyFont="1" applyFill="1" applyBorder="1" applyAlignment="1">
      <alignment horizontal="center"/>
    </xf>
    <xf numFmtId="168" fontId="5" fillId="0" borderId="9" xfId="3" applyNumberFormat="1" applyFont="1" applyFill="1" applyBorder="1" applyAlignment="1">
      <alignment horizontal="center"/>
    </xf>
    <xf numFmtId="168" fontId="5" fillId="0" borderId="5" xfId="3" applyNumberFormat="1" applyFont="1" applyFill="1" applyBorder="1" applyAlignment="1">
      <alignment horizontal="center"/>
    </xf>
    <xf numFmtId="167" fontId="5" fillId="0" borderId="9" xfId="3" applyNumberFormat="1" applyFont="1" applyFill="1" applyBorder="1" applyAlignment="1">
      <alignment horizontal="center" vertical="center"/>
    </xf>
    <xf numFmtId="0" fontId="5" fillId="0" borderId="0" xfId="12" applyFont="1" applyFill="1"/>
    <xf numFmtId="167" fontId="6" fillId="0" borderId="4" xfId="3" applyNumberFormat="1" applyFont="1" applyFill="1" applyBorder="1" applyAlignment="1"/>
    <xf numFmtId="167" fontId="6" fillId="0" borderId="4" xfId="3" applyNumberFormat="1" applyFont="1" applyFill="1" applyBorder="1" applyAlignment="1">
      <alignment horizontal="center"/>
    </xf>
    <xf numFmtId="167" fontId="6" fillId="0" borderId="4" xfId="3" applyNumberFormat="1" applyFont="1" applyFill="1" applyBorder="1" applyAlignment="1">
      <alignment horizontal="center" vertical="center"/>
    </xf>
    <xf numFmtId="0" fontId="6" fillId="0" borderId="0" xfId="12" applyFont="1" applyFill="1"/>
    <xf numFmtId="14" fontId="5" fillId="0" borderId="0" xfId="12" applyNumberFormat="1" applyFont="1" applyFill="1"/>
    <xf numFmtId="14" fontId="5" fillId="0" borderId="0" xfId="12" applyNumberFormat="1" applyFont="1" applyFill="1" applyAlignment="1">
      <alignment horizontal="center"/>
    </xf>
    <xf numFmtId="167" fontId="5" fillId="0" borderId="0" xfId="3" applyNumberFormat="1" applyFont="1" applyFill="1"/>
    <xf numFmtId="166" fontId="5" fillId="0" borderId="0" xfId="3" applyNumberFormat="1" applyFont="1" applyFill="1"/>
    <xf numFmtId="43" fontId="5" fillId="0" borderId="0" xfId="3" applyNumberFormat="1" applyFont="1" applyFill="1"/>
    <xf numFmtId="0" fontId="5" fillId="0" borderId="0" xfId="12" applyFont="1" applyFill="1" applyAlignment="1">
      <alignment horizontal="center" vertical="center"/>
    </xf>
    <xf numFmtId="167" fontId="17" fillId="0" borderId="0" xfId="3" applyNumberFormat="1" applyFont="1" applyFill="1" applyAlignment="1"/>
    <xf numFmtId="167" fontId="5" fillId="0" borderId="0" xfId="3" applyNumberFormat="1" applyFont="1" applyFill="1" applyAlignment="1">
      <alignment horizontal="center"/>
    </xf>
    <xf numFmtId="49" fontId="54" fillId="0" borderId="5" xfId="47" applyNumberFormat="1" applyFont="1" applyFill="1" applyBorder="1" applyAlignment="1">
      <alignment horizontal="left" vertical="center"/>
    </xf>
    <xf numFmtId="0" fontId="37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7" fillId="0" borderId="0" xfId="39" applyNumberFormat="1" applyFont="1" applyBorder="1" applyAlignment="1">
      <alignment horizontal="left"/>
    </xf>
    <xf numFmtId="0" fontId="39" fillId="0" borderId="0" xfId="39" applyNumberFormat="1" applyFont="1" applyBorder="1" applyAlignment="1">
      <alignment horizontal="center"/>
    </xf>
    <xf numFmtId="14" fontId="5" fillId="6" borderId="5" xfId="37" applyNumberFormat="1" applyFont="1" applyFill="1" applyBorder="1" applyAlignment="1">
      <alignment horizontal="center"/>
    </xf>
    <xf numFmtId="0" fontId="5" fillId="6" borderId="5" xfId="37" applyFont="1" applyFill="1" applyBorder="1" applyAlignment="1">
      <alignment horizontal="center"/>
    </xf>
    <xf numFmtId="167" fontId="5" fillId="6" borderId="5" xfId="42" applyNumberFormat="1" applyFont="1" applyFill="1" applyBorder="1" applyAlignment="1">
      <alignment horizontal="center"/>
    </xf>
    <xf numFmtId="166" fontId="5" fillId="6" borderId="5" xfId="42" applyNumberFormat="1" applyFont="1" applyFill="1" applyBorder="1" applyAlignment="1">
      <alignment horizontal="center"/>
    </xf>
    <xf numFmtId="0" fontId="5" fillId="6" borderId="9" xfId="3" applyNumberFormat="1" applyFont="1" applyFill="1" applyBorder="1" applyAlignment="1">
      <alignment horizontal="center"/>
    </xf>
    <xf numFmtId="1" fontId="26" fillId="6" borderId="5" xfId="3" applyNumberFormat="1" applyFont="1" applyFill="1" applyBorder="1" applyAlignment="1">
      <alignment horizontal="center"/>
    </xf>
    <xf numFmtId="1" fontId="26" fillId="6" borderId="9" xfId="3" applyNumberFormat="1" applyFont="1" applyFill="1" applyBorder="1" applyAlignment="1">
      <alignment horizontal="center"/>
    </xf>
    <xf numFmtId="167" fontId="26" fillId="6" borderId="9" xfId="3" applyNumberFormat="1" applyFont="1" applyFill="1" applyBorder="1" applyAlignment="1">
      <alignment horizontal="center"/>
    </xf>
    <xf numFmtId="167" fontId="5" fillId="6" borderId="9" xfId="3" applyNumberFormat="1" applyFont="1" applyFill="1" applyBorder="1" applyAlignment="1">
      <alignment horizontal="center" vertical="center"/>
    </xf>
    <xf numFmtId="167" fontId="54" fillId="6" borderId="5" xfId="48" applyNumberFormat="1" applyFont="1" applyFill="1" applyBorder="1" applyAlignment="1">
      <alignment horizontal="left" vertical="center"/>
    </xf>
    <xf numFmtId="167" fontId="54" fillId="6" borderId="5" xfId="0" applyNumberFormat="1" applyFont="1" applyFill="1" applyBorder="1" applyAlignment="1">
      <alignment vertical="center"/>
    </xf>
    <xf numFmtId="167" fontId="14" fillId="6" borderId="9" xfId="3" applyNumberFormat="1" applyFont="1" applyFill="1" applyBorder="1" applyAlignment="1">
      <alignment horizontal="center"/>
    </xf>
    <xf numFmtId="14" fontId="56" fillId="6" borderId="5" xfId="47" applyNumberFormat="1" applyFont="1" applyFill="1" applyBorder="1" applyAlignment="1">
      <alignment horizontal="center" vertical="center"/>
    </xf>
    <xf numFmtId="167" fontId="56" fillId="6" borderId="5" xfId="47" applyNumberFormat="1" applyFont="1" applyFill="1" applyBorder="1" applyAlignment="1">
      <alignment horizontal="left" vertical="center"/>
    </xf>
    <xf numFmtId="167" fontId="56" fillId="6" borderId="5" xfId="0" applyNumberFormat="1" applyFont="1" applyFill="1" applyBorder="1" applyAlignment="1">
      <alignment vertical="center"/>
    </xf>
    <xf numFmtId="1" fontId="14" fillId="6" borderId="5" xfId="3" applyNumberFormat="1" applyFont="1" applyFill="1" applyBorder="1" applyAlignment="1">
      <alignment horizontal="left"/>
    </xf>
    <xf numFmtId="14" fontId="5" fillId="6" borderId="9" xfId="37" applyNumberFormat="1" applyFont="1" applyFill="1" applyBorder="1" applyAlignment="1"/>
    <xf numFmtId="0" fontId="11" fillId="6" borderId="5" xfId="37" applyFont="1" applyFill="1" applyBorder="1" applyAlignment="1">
      <alignment horizontal="center"/>
    </xf>
    <xf numFmtId="0" fontId="55" fillId="6" borderId="5" xfId="0" applyFont="1" applyFill="1" applyBorder="1" applyAlignment="1">
      <alignment vertical="center"/>
    </xf>
    <xf numFmtId="14" fontId="5" fillId="6" borderId="9" xfId="37" applyNumberFormat="1" applyFont="1" applyFill="1" applyBorder="1" applyAlignment="1">
      <alignment horizontal="center"/>
    </xf>
    <xf numFmtId="167" fontId="55" fillId="6" borderId="5" xfId="1" applyNumberFormat="1" applyFont="1" applyFill="1" applyBorder="1" applyAlignment="1">
      <alignment horizontal="left" vertical="center"/>
    </xf>
    <xf numFmtId="43" fontId="55" fillId="6" borderId="5" xfId="1" applyNumberFormat="1" applyFont="1" applyFill="1" applyBorder="1" applyAlignment="1">
      <alignment horizontal="left" vertical="center"/>
    </xf>
    <xf numFmtId="167" fontId="11" fillId="6" borderId="5" xfId="42" applyNumberFormat="1" applyFont="1" applyFill="1" applyBorder="1" applyAlignment="1">
      <alignment horizontal="center"/>
    </xf>
    <xf numFmtId="167" fontId="5" fillId="6" borderId="5" xfId="42" applyNumberFormat="1" applyFont="1" applyFill="1" applyBorder="1" applyAlignment="1">
      <alignment horizontal="center" vertical="center"/>
    </xf>
    <xf numFmtId="0" fontId="5" fillId="6" borderId="5" xfId="37" applyFont="1" applyFill="1" applyBorder="1"/>
    <xf numFmtId="49" fontId="55" fillId="6" borderId="5" xfId="47" applyNumberFormat="1" applyFont="1" applyFill="1" applyBorder="1" applyAlignment="1">
      <alignment horizontal="left" vertical="center"/>
    </xf>
    <xf numFmtId="0" fontId="5" fillId="6" borderId="9" xfId="37" applyFont="1" applyFill="1" applyBorder="1"/>
    <xf numFmtId="49" fontId="54" fillId="6" borderId="5" xfId="47" applyNumberFormat="1" applyFont="1" applyFill="1" applyBorder="1" applyAlignment="1">
      <alignment horizontal="left" vertical="center"/>
    </xf>
    <xf numFmtId="167" fontId="5" fillId="6" borderId="9" xfId="42" applyNumberFormat="1" applyFont="1" applyFill="1" applyBorder="1" applyAlignment="1">
      <alignment horizontal="center"/>
    </xf>
    <xf numFmtId="43" fontId="39" fillId="0" borderId="0" xfId="40" applyFont="1" applyBorder="1" applyAlignment="1">
      <alignment horizontal="center" vertical="center" wrapText="1"/>
    </xf>
    <xf numFmtId="43" fontId="39" fillId="0" borderId="0" xfId="40" applyFont="1" applyBorder="1" applyAlignment="1">
      <alignment vertical="center"/>
    </xf>
    <xf numFmtId="43" fontId="39" fillId="0" borderId="4" xfId="1" applyFont="1" applyBorder="1" applyAlignment="1"/>
    <xf numFmtId="166" fontId="39" fillId="0" borderId="4" xfId="1" applyNumberFormat="1" applyFont="1" applyBorder="1" applyAlignment="1"/>
    <xf numFmtId="166" fontId="39" fillId="0" borderId="0" xfId="1" applyNumberFormat="1" applyFont="1" applyBorder="1" applyAlignment="1"/>
    <xf numFmtId="43" fontId="39" fillId="0" borderId="0" xfId="1" applyFont="1" applyBorder="1" applyAlignment="1"/>
    <xf numFmtId="43" fontId="39" fillId="0" borderId="0" xfId="1" applyFont="1" applyBorder="1" applyAlignment="1">
      <alignment horizontal="left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5" fillId="0" borderId="0" xfId="37" applyNumberFormat="1" applyFont="1" applyBorder="1"/>
    <xf numFmtId="167" fontId="5" fillId="8" borderId="5" xfId="42" applyNumberFormat="1" applyFont="1" applyFill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0" xfId="37" applyNumberFormat="1" applyFont="1" applyBorder="1"/>
    <xf numFmtId="167" fontId="29" fillId="0" borderId="4" xfId="28" applyNumberFormat="1" applyFont="1" applyBorder="1" applyAlignment="1">
      <alignment horizontal="center" vertical="center" wrapText="1"/>
    </xf>
    <xf numFmtId="167" fontId="18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15" fillId="0" borderId="0" xfId="28" applyNumberFormat="1" applyFont="1" applyAlignment="1">
      <alignment horizontal="center" vertical="center"/>
    </xf>
    <xf numFmtId="167" fontId="29" fillId="0" borderId="0" xfId="28" applyNumberFormat="1" applyFont="1" applyAlignment="1">
      <alignment horizontal="center" vertical="center"/>
    </xf>
    <xf numFmtId="167" fontId="29" fillId="0" borderId="12" xfId="28" applyNumberFormat="1" applyFont="1" applyBorder="1" applyAlignment="1">
      <alignment horizontal="center" vertical="center" wrapText="1"/>
    </xf>
    <xf numFmtId="167" fontId="29" fillId="0" borderId="14" xfId="28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8" fillId="0" borderId="12" xfId="37" applyNumberFormat="1" applyFont="1" applyBorder="1" applyAlignment="1">
      <alignment horizontal="center" vertical="center" wrapText="1"/>
    </xf>
    <xf numFmtId="49" fontId="8" fillId="0" borderId="14" xfId="37" applyNumberFormat="1" applyFont="1" applyBorder="1" applyAlignment="1">
      <alignment horizontal="center" vertical="center" wrapText="1"/>
    </xf>
    <xf numFmtId="43" fontId="6" fillId="0" borderId="7" xfId="38" applyFont="1" applyBorder="1" applyAlignment="1">
      <alignment horizontal="center" vertical="center" wrapText="1"/>
    </xf>
    <xf numFmtId="43" fontId="6" fillId="0" borderId="2" xfId="38" applyFont="1" applyBorder="1" applyAlignment="1">
      <alignment horizontal="center" vertical="center" wrapText="1"/>
    </xf>
    <xf numFmtId="43" fontId="6" fillId="0" borderId="16" xfId="38" applyFont="1" applyBorder="1" applyAlignment="1">
      <alignment horizontal="center" vertical="center" wrapText="1"/>
    </xf>
    <xf numFmtId="0" fontId="8" fillId="0" borderId="7" xfId="37" applyFont="1" applyBorder="1" applyAlignment="1">
      <alignment horizontal="center" vertical="center"/>
    </xf>
    <xf numFmtId="0" fontId="8" fillId="0" borderId="2" xfId="37" applyFont="1" applyBorder="1" applyAlignment="1">
      <alignment horizontal="center" vertical="center"/>
    </xf>
    <xf numFmtId="0" fontId="8" fillId="0" borderId="16" xfId="37" applyFont="1" applyBorder="1" applyAlignment="1">
      <alignment horizontal="center" vertical="center"/>
    </xf>
    <xf numFmtId="14" fontId="5" fillId="0" borderId="17" xfId="12" applyNumberFormat="1" applyFont="1" applyBorder="1" applyAlignment="1">
      <alignment horizontal="center"/>
    </xf>
    <xf numFmtId="14" fontId="5" fillId="0" borderId="18" xfId="12" applyNumberFormat="1" applyFont="1" applyBorder="1" applyAlignment="1">
      <alignment horizontal="center"/>
    </xf>
    <xf numFmtId="14" fontId="5" fillId="0" borderId="13" xfId="12" applyNumberFormat="1" applyFont="1" applyBorder="1" applyAlignment="1">
      <alignment horizontal="center"/>
    </xf>
    <xf numFmtId="167" fontId="5" fillId="0" borderId="9" xfId="3" applyNumberFormat="1" applyFont="1" applyBorder="1" applyAlignment="1">
      <alignment horizontal="center" vertical="center" wrapText="1"/>
    </xf>
    <xf numFmtId="167" fontId="5" fillId="0" borderId="6" xfId="3" applyNumberFormat="1" applyFont="1" applyBorder="1" applyAlignment="1">
      <alignment horizontal="center" vertical="center" wrapText="1"/>
    </xf>
    <xf numFmtId="0" fontId="11" fillId="0" borderId="0" xfId="13" applyFont="1" applyAlignment="1">
      <alignment horizontal="left" vertical="center" wrapText="1"/>
    </xf>
    <xf numFmtId="167" fontId="6" fillId="0" borderId="4" xfId="3" applyNumberFormat="1" applyFont="1" applyBorder="1" applyAlignment="1">
      <alignment horizontal="center"/>
    </xf>
    <xf numFmtId="14" fontId="15" fillId="0" borderId="0" xfId="12" applyNumberFormat="1" applyFont="1" applyAlignment="1">
      <alignment horizontal="center" vertical="center"/>
    </xf>
    <xf numFmtId="14" fontId="17" fillId="0" borderId="0" xfId="12" applyNumberFormat="1" applyFont="1" applyAlignment="1">
      <alignment horizontal="center"/>
    </xf>
    <xf numFmtId="0" fontId="5" fillId="0" borderId="0" xfId="13" applyFont="1" applyAlignment="1">
      <alignment horizontal="left" vertical="center" wrapText="1"/>
    </xf>
    <xf numFmtId="167" fontId="17" fillId="0" borderId="0" xfId="3" applyNumberFormat="1" applyFont="1" applyAlignment="1">
      <alignment horizontal="center"/>
    </xf>
    <xf numFmtId="167" fontId="6" fillId="0" borderId="4" xfId="3" applyNumberFormat="1" applyFont="1" applyFill="1" applyBorder="1" applyAlignment="1">
      <alignment horizontal="center"/>
    </xf>
    <xf numFmtId="167" fontId="17" fillId="0" borderId="0" xfId="3" applyNumberFormat="1" applyFont="1" applyFill="1" applyAlignment="1">
      <alignment horizontal="center"/>
    </xf>
    <xf numFmtId="0" fontId="37" fillId="0" borderId="25" xfId="39" applyNumberFormat="1" applyFont="1" applyBorder="1" applyAlignment="1">
      <alignment horizontal="left"/>
    </xf>
    <xf numFmtId="0" fontId="39" fillId="0" borderId="4" xfId="39" applyNumberFormat="1" applyFont="1" applyBorder="1" applyAlignment="1">
      <alignment horizontal="center"/>
    </xf>
    <xf numFmtId="0" fontId="37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7" fillId="0" borderId="0" xfId="39" applyNumberFormat="1" applyFont="1" applyBorder="1" applyAlignment="1">
      <alignment horizontal="left"/>
    </xf>
    <xf numFmtId="0" fontId="39" fillId="0" borderId="0" xfId="39" applyNumberFormat="1" applyFont="1" applyBorder="1" applyAlignment="1">
      <alignment horizontal="center"/>
    </xf>
    <xf numFmtId="0" fontId="38" fillId="0" borderId="0" xfId="39" applyNumberFormat="1" applyFont="1" applyAlignment="1">
      <alignment horizontal="center"/>
    </xf>
    <xf numFmtId="49" fontId="38" fillId="0" borderId="0" xfId="39" applyNumberFormat="1" applyFont="1" applyAlignment="1">
      <alignment horizontal="left"/>
    </xf>
    <xf numFmtId="0" fontId="45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left"/>
    </xf>
    <xf numFmtId="0" fontId="6" fillId="0" borderId="0" xfId="44" applyFont="1" applyAlignment="1">
      <alignment horizontal="center" vertical="center"/>
    </xf>
    <xf numFmtId="167" fontId="17" fillId="0" borderId="10" xfId="1" applyNumberFormat="1" applyFont="1" applyBorder="1" applyAlignment="1">
      <alignment horizontal="center" vertical="center"/>
    </xf>
    <xf numFmtId="167" fontId="6" fillId="0" borderId="7" xfId="42" applyNumberFormat="1" applyFont="1" applyBorder="1" applyAlignment="1">
      <alignment horizontal="center" vertical="center"/>
    </xf>
    <xf numFmtId="167" fontId="6" fillId="0" borderId="2" xfId="42" applyNumberFormat="1" applyFont="1" applyBorder="1" applyAlignment="1">
      <alignment horizontal="center" vertical="center"/>
    </xf>
    <xf numFmtId="167" fontId="6" fillId="0" borderId="16" xfId="42" applyNumberFormat="1" applyFont="1" applyBorder="1" applyAlignment="1">
      <alignment horizontal="center" vertical="center"/>
    </xf>
    <xf numFmtId="167" fontId="6" fillId="0" borderId="4" xfId="42" applyNumberFormat="1" applyFont="1" applyBorder="1" applyAlignment="1">
      <alignment horizontal="center"/>
    </xf>
    <xf numFmtId="167" fontId="17" fillId="0" borderId="0" xfId="42" applyNumberFormat="1" applyFont="1" applyAlignment="1">
      <alignment horizontal="center"/>
    </xf>
    <xf numFmtId="0" fontId="11" fillId="0" borderId="0" xfId="13" applyFont="1" applyAlignment="1">
      <alignment horizontal="left" vertical="center"/>
    </xf>
    <xf numFmtId="14" fontId="15" fillId="0" borderId="0" xfId="37" applyNumberFormat="1" applyFont="1" applyAlignment="1">
      <alignment horizontal="center" vertical="center"/>
    </xf>
    <xf numFmtId="14" fontId="17" fillId="0" borderId="0" xfId="37" applyNumberFormat="1" applyFont="1" applyAlignment="1">
      <alignment horizontal="center"/>
    </xf>
    <xf numFmtId="14" fontId="6" fillId="0" borderId="7" xfId="37" applyNumberFormat="1" applyFont="1" applyBorder="1" applyAlignment="1">
      <alignment horizontal="center"/>
    </xf>
    <xf numFmtId="14" fontId="6" fillId="0" borderId="2" xfId="37" applyNumberFormat="1" applyFont="1" applyBorder="1" applyAlignment="1">
      <alignment horizontal="center"/>
    </xf>
    <xf numFmtId="14" fontId="6" fillId="0" borderId="16" xfId="37" applyNumberFormat="1" applyFont="1" applyBorder="1" applyAlignment="1">
      <alignment horizontal="center"/>
    </xf>
    <xf numFmtId="167" fontId="17" fillId="0" borderId="0" xfId="42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0" fontId="11" fillId="0" borderId="0" xfId="13" applyFont="1" applyBorder="1" applyAlignment="1">
      <alignment horizontal="left" vertical="center" wrapText="1"/>
    </xf>
    <xf numFmtId="0" fontId="11" fillId="0" borderId="0" xfId="13" applyFont="1" applyBorder="1" applyAlignment="1">
      <alignment horizontal="left" vertical="center"/>
    </xf>
    <xf numFmtId="14" fontId="15" fillId="0" borderId="0" xfId="37" applyNumberFormat="1" applyFont="1" applyBorder="1" applyAlignment="1">
      <alignment horizontal="center" vertical="center"/>
    </xf>
    <xf numFmtId="14" fontId="17" fillId="0" borderId="0" xfId="37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0" fontId="53" fillId="0" borderId="24" xfId="37" applyFont="1" applyBorder="1" applyAlignment="1">
      <alignment horizontal="center"/>
    </xf>
    <xf numFmtId="0" fontId="53" fillId="0" borderId="25" xfId="37" applyFont="1" applyBorder="1" applyAlignment="1">
      <alignment horizontal="center"/>
    </xf>
    <xf numFmtId="0" fontId="53" fillId="0" borderId="26" xfId="37" applyFont="1" applyBorder="1" applyAlignment="1">
      <alignment horizontal="center"/>
    </xf>
    <xf numFmtId="0" fontId="5" fillId="0" borderId="0" xfId="13" applyFont="1" applyAlignment="1">
      <alignment horizontal="left" vertical="center"/>
    </xf>
    <xf numFmtId="177" fontId="6" fillId="0" borderId="12" xfId="46" applyNumberFormat="1" applyFont="1" applyBorder="1" applyAlignment="1">
      <alignment horizontal="center" vertical="center" wrapText="1"/>
    </xf>
    <xf numFmtId="177" fontId="6" fillId="0" borderId="14" xfId="46" applyNumberFormat="1" applyFont="1" applyBorder="1" applyAlignment="1">
      <alignment horizontal="center" vertical="center" wrapText="1"/>
    </xf>
    <xf numFmtId="178" fontId="6" fillId="0" borderId="12" xfId="45" applyNumberFormat="1" applyFont="1" applyBorder="1" applyAlignment="1">
      <alignment horizontal="center" vertical="center" wrapText="1"/>
    </xf>
    <xf numFmtId="178" fontId="6" fillId="0" borderId="14" xfId="45" applyNumberFormat="1" applyFont="1" applyBorder="1" applyAlignment="1">
      <alignment horizontal="center" vertical="center" wrapText="1"/>
    </xf>
    <xf numFmtId="167" fontId="6" fillId="0" borderId="12" xfId="45" applyNumberFormat="1" applyFont="1" applyBorder="1" applyAlignment="1">
      <alignment horizontal="center" vertical="center" wrapText="1"/>
    </xf>
    <xf numFmtId="167" fontId="6" fillId="0" borderId="14" xfId="45" applyNumberFormat="1" applyFont="1" applyBorder="1" applyAlignment="1">
      <alignment horizontal="center" vertical="center" wrapText="1"/>
    </xf>
    <xf numFmtId="14" fontId="6" fillId="0" borderId="12" xfId="37" applyNumberFormat="1" applyFont="1" applyBorder="1" applyAlignment="1">
      <alignment horizontal="center" vertical="center" wrapText="1"/>
    </xf>
    <xf numFmtId="14" fontId="6" fillId="0" borderId="14" xfId="37" applyNumberFormat="1" applyFont="1" applyBorder="1" applyAlignment="1">
      <alignment horizontal="center" vertical="center" wrapText="1"/>
    </xf>
    <xf numFmtId="177" fontId="6" fillId="0" borderId="7" xfId="45" applyNumberFormat="1" applyFont="1" applyBorder="1" applyAlignment="1">
      <alignment horizontal="center" vertical="center" wrapText="1"/>
    </xf>
    <xf numFmtId="177" fontId="6" fillId="0" borderId="2" xfId="45" applyNumberFormat="1" applyFont="1" applyBorder="1" applyAlignment="1">
      <alignment horizontal="center" vertical="center" wrapText="1"/>
    </xf>
    <xf numFmtId="177" fontId="6" fillId="0" borderId="16" xfId="45" applyNumberFormat="1" applyFont="1" applyBorder="1" applyAlignment="1">
      <alignment horizontal="center" vertical="center" wrapText="1"/>
    </xf>
  </cellXfs>
  <cellStyles count="49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 5 2" xfId="45"/>
    <cellStyle name="Comma 6" xfId="42"/>
    <cellStyle name="Comma 7" xfId="46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 5" xfId="43"/>
    <cellStyle name="Normal_CHI PHI HANG CHÚ NGUYÊN" xfId="44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ketoanthucte_NhatKySoCai 2" xfId="47"/>
    <cellStyle name="Normal_ketoanthucte_NhatKySoCai 2 2" xfId="48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525" activePane="bottomLeft" state="frozen"/>
      <selection activeCell="A8" sqref="A8"/>
      <selection pane="bottomLeft" activeCell="E1422" sqref="E1422"/>
    </sheetView>
  </sheetViews>
  <sheetFormatPr defaultRowHeight="15"/>
  <cols>
    <col min="1" max="1" width="9.140625" style="179"/>
    <col min="2" max="2" width="11.42578125" style="179" customWidth="1"/>
    <col min="3" max="3" width="56" style="179" customWidth="1"/>
    <col min="4" max="4" width="13.7109375" style="179" customWidth="1"/>
    <col min="5" max="5" width="13.7109375" style="181" customWidth="1"/>
    <col min="6" max="6" width="15.85546875" style="179" customWidth="1"/>
    <col min="7" max="7" width="9.42578125" style="179" customWidth="1"/>
    <col min="8" max="257" width="9.140625" style="179"/>
    <col min="258" max="258" width="11.42578125" style="179" customWidth="1"/>
    <col min="259" max="259" width="41.85546875" style="179" customWidth="1"/>
    <col min="260" max="261" width="13.7109375" style="179" customWidth="1"/>
    <col min="262" max="262" width="15.85546875" style="179" customWidth="1"/>
    <col min="263" max="263" width="9.42578125" style="179" customWidth="1"/>
    <col min="264" max="513" width="9.140625" style="179"/>
    <col min="514" max="514" width="11.42578125" style="179" customWidth="1"/>
    <col min="515" max="515" width="41.85546875" style="179" customWidth="1"/>
    <col min="516" max="517" width="13.7109375" style="179" customWidth="1"/>
    <col min="518" max="518" width="15.85546875" style="179" customWidth="1"/>
    <col min="519" max="519" width="9.42578125" style="179" customWidth="1"/>
    <col min="520" max="769" width="9.140625" style="179"/>
    <col min="770" max="770" width="11.42578125" style="179" customWidth="1"/>
    <col min="771" max="771" width="41.85546875" style="179" customWidth="1"/>
    <col min="772" max="773" width="13.7109375" style="179" customWidth="1"/>
    <col min="774" max="774" width="15.85546875" style="179" customWidth="1"/>
    <col min="775" max="775" width="9.42578125" style="179" customWidth="1"/>
    <col min="776" max="1025" width="9.140625" style="179"/>
    <col min="1026" max="1026" width="11.42578125" style="179" customWidth="1"/>
    <col min="1027" max="1027" width="41.85546875" style="179" customWidth="1"/>
    <col min="1028" max="1029" width="13.7109375" style="179" customWidth="1"/>
    <col min="1030" max="1030" width="15.85546875" style="179" customWidth="1"/>
    <col min="1031" max="1031" width="9.42578125" style="179" customWidth="1"/>
    <col min="1032" max="1281" width="9.140625" style="179"/>
    <col min="1282" max="1282" width="11.42578125" style="179" customWidth="1"/>
    <col min="1283" max="1283" width="41.85546875" style="179" customWidth="1"/>
    <col min="1284" max="1285" width="13.7109375" style="179" customWidth="1"/>
    <col min="1286" max="1286" width="15.85546875" style="179" customWidth="1"/>
    <col min="1287" max="1287" width="9.42578125" style="179" customWidth="1"/>
    <col min="1288" max="1537" width="9.140625" style="179"/>
    <col min="1538" max="1538" width="11.42578125" style="179" customWidth="1"/>
    <col min="1539" max="1539" width="41.85546875" style="179" customWidth="1"/>
    <col min="1540" max="1541" width="13.7109375" style="179" customWidth="1"/>
    <col min="1542" max="1542" width="15.85546875" style="179" customWidth="1"/>
    <col min="1543" max="1543" width="9.42578125" style="179" customWidth="1"/>
    <col min="1544" max="1793" width="9.140625" style="179"/>
    <col min="1794" max="1794" width="11.42578125" style="179" customWidth="1"/>
    <col min="1795" max="1795" width="41.85546875" style="179" customWidth="1"/>
    <col min="1796" max="1797" width="13.7109375" style="179" customWidth="1"/>
    <col min="1798" max="1798" width="15.85546875" style="179" customWidth="1"/>
    <col min="1799" max="1799" width="9.42578125" style="179" customWidth="1"/>
    <col min="1800" max="2049" width="9.140625" style="179"/>
    <col min="2050" max="2050" width="11.42578125" style="179" customWidth="1"/>
    <col min="2051" max="2051" width="41.85546875" style="179" customWidth="1"/>
    <col min="2052" max="2053" width="13.7109375" style="179" customWidth="1"/>
    <col min="2054" max="2054" width="15.85546875" style="179" customWidth="1"/>
    <col min="2055" max="2055" width="9.42578125" style="179" customWidth="1"/>
    <col min="2056" max="2305" width="9.140625" style="179"/>
    <col min="2306" max="2306" width="11.42578125" style="179" customWidth="1"/>
    <col min="2307" max="2307" width="41.85546875" style="179" customWidth="1"/>
    <col min="2308" max="2309" width="13.7109375" style="179" customWidth="1"/>
    <col min="2310" max="2310" width="15.85546875" style="179" customWidth="1"/>
    <col min="2311" max="2311" width="9.42578125" style="179" customWidth="1"/>
    <col min="2312" max="2561" width="9.140625" style="179"/>
    <col min="2562" max="2562" width="11.42578125" style="179" customWidth="1"/>
    <col min="2563" max="2563" width="41.85546875" style="179" customWidth="1"/>
    <col min="2564" max="2565" width="13.7109375" style="179" customWidth="1"/>
    <col min="2566" max="2566" width="15.85546875" style="179" customWidth="1"/>
    <col min="2567" max="2567" width="9.42578125" style="179" customWidth="1"/>
    <col min="2568" max="2817" width="9.140625" style="179"/>
    <col min="2818" max="2818" width="11.42578125" style="179" customWidth="1"/>
    <col min="2819" max="2819" width="41.85546875" style="179" customWidth="1"/>
    <col min="2820" max="2821" width="13.7109375" style="179" customWidth="1"/>
    <col min="2822" max="2822" width="15.85546875" style="179" customWidth="1"/>
    <col min="2823" max="2823" width="9.42578125" style="179" customWidth="1"/>
    <col min="2824" max="3073" width="9.140625" style="179"/>
    <col min="3074" max="3074" width="11.42578125" style="179" customWidth="1"/>
    <col min="3075" max="3075" width="41.85546875" style="179" customWidth="1"/>
    <col min="3076" max="3077" width="13.7109375" style="179" customWidth="1"/>
    <col min="3078" max="3078" width="15.85546875" style="179" customWidth="1"/>
    <col min="3079" max="3079" width="9.42578125" style="179" customWidth="1"/>
    <col min="3080" max="3329" width="9.140625" style="179"/>
    <col min="3330" max="3330" width="11.42578125" style="179" customWidth="1"/>
    <col min="3331" max="3331" width="41.85546875" style="179" customWidth="1"/>
    <col min="3332" max="3333" width="13.7109375" style="179" customWidth="1"/>
    <col min="3334" max="3334" width="15.85546875" style="179" customWidth="1"/>
    <col min="3335" max="3335" width="9.42578125" style="179" customWidth="1"/>
    <col min="3336" max="3585" width="9.140625" style="179"/>
    <col min="3586" max="3586" width="11.42578125" style="179" customWidth="1"/>
    <col min="3587" max="3587" width="41.85546875" style="179" customWidth="1"/>
    <col min="3588" max="3589" width="13.7109375" style="179" customWidth="1"/>
    <col min="3590" max="3590" width="15.85546875" style="179" customWidth="1"/>
    <col min="3591" max="3591" width="9.42578125" style="179" customWidth="1"/>
    <col min="3592" max="3841" width="9.140625" style="179"/>
    <col min="3842" max="3842" width="11.42578125" style="179" customWidth="1"/>
    <col min="3843" max="3843" width="41.85546875" style="179" customWidth="1"/>
    <col min="3844" max="3845" width="13.7109375" style="179" customWidth="1"/>
    <col min="3846" max="3846" width="15.85546875" style="179" customWidth="1"/>
    <col min="3847" max="3847" width="9.42578125" style="179" customWidth="1"/>
    <col min="3848" max="4097" width="9.140625" style="179"/>
    <col min="4098" max="4098" width="11.42578125" style="179" customWidth="1"/>
    <col min="4099" max="4099" width="41.85546875" style="179" customWidth="1"/>
    <col min="4100" max="4101" width="13.7109375" style="179" customWidth="1"/>
    <col min="4102" max="4102" width="15.85546875" style="179" customWidth="1"/>
    <col min="4103" max="4103" width="9.42578125" style="179" customWidth="1"/>
    <col min="4104" max="4353" width="9.140625" style="179"/>
    <col min="4354" max="4354" width="11.42578125" style="179" customWidth="1"/>
    <col min="4355" max="4355" width="41.85546875" style="179" customWidth="1"/>
    <col min="4356" max="4357" width="13.7109375" style="179" customWidth="1"/>
    <col min="4358" max="4358" width="15.85546875" style="179" customWidth="1"/>
    <col min="4359" max="4359" width="9.42578125" style="179" customWidth="1"/>
    <col min="4360" max="4609" width="9.140625" style="179"/>
    <col min="4610" max="4610" width="11.42578125" style="179" customWidth="1"/>
    <col min="4611" max="4611" width="41.85546875" style="179" customWidth="1"/>
    <col min="4612" max="4613" width="13.7109375" style="179" customWidth="1"/>
    <col min="4614" max="4614" width="15.85546875" style="179" customWidth="1"/>
    <col min="4615" max="4615" width="9.42578125" style="179" customWidth="1"/>
    <col min="4616" max="4865" width="9.140625" style="179"/>
    <col min="4866" max="4866" width="11.42578125" style="179" customWidth="1"/>
    <col min="4867" max="4867" width="41.85546875" style="179" customWidth="1"/>
    <col min="4868" max="4869" width="13.7109375" style="179" customWidth="1"/>
    <col min="4870" max="4870" width="15.85546875" style="179" customWidth="1"/>
    <col min="4871" max="4871" width="9.42578125" style="179" customWidth="1"/>
    <col min="4872" max="5121" width="9.140625" style="179"/>
    <col min="5122" max="5122" width="11.42578125" style="179" customWidth="1"/>
    <col min="5123" max="5123" width="41.85546875" style="179" customWidth="1"/>
    <col min="5124" max="5125" width="13.7109375" style="179" customWidth="1"/>
    <col min="5126" max="5126" width="15.85546875" style="179" customWidth="1"/>
    <col min="5127" max="5127" width="9.42578125" style="179" customWidth="1"/>
    <col min="5128" max="5377" width="9.140625" style="179"/>
    <col min="5378" max="5378" width="11.42578125" style="179" customWidth="1"/>
    <col min="5379" max="5379" width="41.85546875" style="179" customWidth="1"/>
    <col min="5380" max="5381" width="13.7109375" style="179" customWidth="1"/>
    <col min="5382" max="5382" width="15.85546875" style="179" customWidth="1"/>
    <col min="5383" max="5383" width="9.42578125" style="179" customWidth="1"/>
    <col min="5384" max="5633" width="9.140625" style="179"/>
    <col min="5634" max="5634" width="11.42578125" style="179" customWidth="1"/>
    <col min="5635" max="5635" width="41.85546875" style="179" customWidth="1"/>
    <col min="5636" max="5637" width="13.7109375" style="179" customWidth="1"/>
    <col min="5638" max="5638" width="15.85546875" style="179" customWidth="1"/>
    <col min="5639" max="5639" width="9.42578125" style="179" customWidth="1"/>
    <col min="5640" max="5889" width="9.140625" style="179"/>
    <col min="5890" max="5890" width="11.42578125" style="179" customWidth="1"/>
    <col min="5891" max="5891" width="41.85546875" style="179" customWidth="1"/>
    <col min="5892" max="5893" width="13.7109375" style="179" customWidth="1"/>
    <col min="5894" max="5894" width="15.85546875" style="179" customWidth="1"/>
    <col min="5895" max="5895" width="9.42578125" style="179" customWidth="1"/>
    <col min="5896" max="6145" width="9.140625" style="179"/>
    <col min="6146" max="6146" width="11.42578125" style="179" customWidth="1"/>
    <col min="6147" max="6147" width="41.85546875" style="179" customWidth="1"/>
    <col min="6148" max="6149" width="13.7109375" style="179" customWidth="1"/>
    <col min="6150" max="6150" width="15.85546875" style="179" customWidth="1"/>
    <col min="6151" max="6151" width="9.42578125" style="179" customWidth="1"/>
    <col min="6152" max="6401" width="9.140625" style="179"/>
    <col min="6402" max="6402" width="11.42578125" style="179" customWidth="1"/>
    <col min="6403" max="6403" width="41.85546875" style="179" customWidth="1"/>
    <col min="6404" max="6405" width="13.7109375" style="179" customWidth="1"/>
    <col min="6406" max="6406" width="15.85546875" style="179" customWidth="1"/>
    <col min="6407" max="6407" width="9.42578125" style="179" customWidth="1"/>
    <col min="6408" max="6657" width="9.140625" style="179"/>
    <col min="6658" max="6658" width="11.42578125" style="179" customWidth="1"/>
    <col min="6659" max="6659" width="41.85546875" style="179" customWidth="1"/>
    <col min="6660" max="6661" width="13.7109375" style="179" customWidth="1"/>
    <col min="6662" max="6662" width="15.85546875" style="179" customWidth="1"/>
    <col min="6663" max="6663" width="9.42578125" style="179" customWidth="1"/>
    <col min="6664" max="6913" width="9.140625" style="179"/>
    <col min="6914" max="6914" width="11.42578125" style="179" customWidth="1"/>
    <col min="6915" max="6915" width="41.85546875" style="179" customWidth="1"/>
    <col min="6916" max="6917" width="13.7109375" style="179" customWidth="1"/>
    <col min="6918" max="6918" width="15.85546875" style="179" customWidth="1"/>
    <col min="6919" max="6919" width="9.42578125" style="179" customWidth="1"/>
    <col min="6920" max="7169" width="9.140625" style="179"/>
    <col min="7170" max="7170" width="11.42578125" style="179" customWidth="1"/>
    <col min="7171" max="7171" width="41.85546875" style="179" customWidth="1"/>
    <col min="7172" max="7173" width="13.7109375" style="179" customWidth="1"/>
    <col min="7174" max="7174" width="15.85546875" style="179" customWidth="1"/>
    <col min="7175" max="7175" width="9.42578125" style="179" customWidth="1"/>
    <col min="7176" max="7425" width="9.140625" style="179"/>
    <col min="7426" max="7426" width="11.42578125" style="179" customWidth="1"/>
    <col min="7427" max="7427" width="41.85546875" style="179" customWidth="1"/>
    <col min="7428" max="7429" width="13.7109375" style="179" customWidth="1"/>
    <col min="7430" max="7430" width="15.85546875" style="179" customWidth="1"/>
    <col min="7431" max="7431" width="9.42578125" style="179" customWidth="1"/>
    <col min="7432" max="7681" width="9.140625" style="179"/>
    <col min="7682" max="7682" width="11.42578125" style="179" customWidth="1"/>
    <col min="7683" max="7683" width="41.85546875" style="179" customWidth="1"/>
    <col min="7684" max="7685" width="13.7109375" style="179" customWidth="1"/>
    <col min="7686" max="7686" width="15.85546875" style="179" customWidth="1"/>
    <col min="7687" max="7687" width="9.42578125" style="179" customWidth="1"/>
    <col min="7688" max="7937" width="9.140625" style="179"/>
    <col min="7938" max="7938" width="11.42578125" style="179" customWidth="1"/>
    <col min="7939" max="7939" width="41.85546875" style="179" customWidth="1"/>
    <col min="7940" max="7941" width="13.7109375" style="179" customWidth="1"/>
    <col min="7942" max="7942" width="15.85546875" style="179" customWidth="1"/>
    <col min="7943" max="7943" width="9.42578125" style="179" customWidth="1"/>
    <col min="7944" max="8193" width="9.140625" style="179"/>
    <col min="8194" max="8194" width="11.42578125" style="179" customWidth="1"/>
    <col min="8195" max="8195" width="41.85546875" style="179" customWidth="1"/>
    <col min="8196" max="8197" width="13.7109375" style="179" customWidth="1"/>
    <col min="8198" max="8198" width="15.85546875" style="179" customWidth="1"/>
    <col min="8199" max="8199" width="9.42578125" style="179" customWidth="1"/>
    <col min="8200" max="8449" width="9.140625" style="179"/>
    <col min="8450" max="8450" width="11.42578125" style="179" customWidth="1"/>
    <col min="8451" max="8451" width="41.85546875" style="179" customWidth="1"/>
    <col min="8452" max="8453" width="13.7109375" style="179" customWidth="1"/>
    <col min="8454" max="8454" width="15.85546875" style="179" customWidth="1"/>
    <col min="8455" max="8455" width="9.42578125" style="179" customWidth="1"/>
    <col min="8456" max="8705" width="9.140625" style="179"/>
    <col min="8706" max="8706" width="11.42578125" style="179" customWidth="1"/>
    <col min="8707" max="8707" width="41.85546875" style="179" customWidth="1"/>
    <col min="8708" max="8709" width="13.7109375" style="179" customWidth="1"/>
    <col min="8710" max="8710" width="15.85546875" style="179" customWidth="1"/>
    <col min="8711" max="8711" width="9.42578125" style="179" customWidth="1"/>
    <col min="8712" max="8961" width="9.140625" style="179"/>
    <col min="8962" max="8962" width="11.42578125" style="179" customWidth="1"/>
    <col min="8963" max="8963" width="41.85546875" style="179" customWidth="1"/>
    <col min="8964" max="8965" width="13.7109375" style="179" customWidth="1"/>
    <col min="8966" max="8966" width="15.85546875" style="179" customWidth="1"/>
    <col min="8967" max="8967" width="9.42578125" style="179" customWidth="1"/>
    <col min="8968" max="9217" width="9.140625" style="179"/>
    <col min="9218" max="9218" width="11.42578125" style="179" customWidth="1"/>
    <col min="9219" max="9219" width="41.85546875" style="179" customWidth="1"/>
    <col min="9220" max="9221" width="13.7109375" style="179" customWidth="1"/>
    <col min="9222" max="9222" width="15.85546875" style="179" customWidth="1"/>
    <col min="9223" max="9223" width="9.42578125" style="179" customWidth="1"/>
    <col min="9224" max="9473" width="9.140625" style="179"/>
    <col min="9474" max="9474" width="11.42578125" style="179" customWidth="1"/>
    <col min="9475" max="9475" width="41.85546875" style="179" customWidth="1"/>
    <col min="9476" max="9477" width="13.7109375" style="179" customWidth="1"/>
    <col min="9478" max="9478" width="15.85546875" style="179" customWidth="1"/>
    <col min="9479" max="9479" width="9.42578125" style="179" customWidth="1"/>
    <col min="9480" max="9729" width="9.140625" style="179"/>
    <col min="9730" max="9730" width="11.42578125" style="179" customWidth="1"/>
    <col min="9731" max="9731" width="41.85546875" style="179" customWidth="1"/>
    <col min="9732" max="9733" width="13.7109375" style="179" customWidth="1"/>
    <col min="9734" max="9734" width="15.85546875" style="179" customWidth="1"/>
    <col min="9735" max="9735" width="9.42578125" style="179" customWidth="1"/>
    <col min="9736" max="9985" width="9.140625" style="179"/>
    <col min="9986" max="9986" width="11.42578125" style="179" customWidth="1"/>
    <col min="9987" max="9987" width="41.85546875" style="179" customWidth="1"/>
    <col min="9988" max="9989" width="13.7109375" style="179" customWidth="1"/>
    <col min="9990" max="9990" width="15.85546875" style="179" customWidth="1"/>
    <col min="9991" max="9991" width="9.42578125" style="179" customWidth="1"/>
    <col min="9992" max="10241" width="9.140625" style="179"/>
    <col min="10242" max="10242" width="11.42578125" style="179" customWidth="1"/>
    <col min="10243" max="10243" width="41.85546875" style="179" customWidth="1"/>
    <col min="10244" max="10245" width="13.7109375" style="179" customWidth="1"/>
    <col min="10246" max="10246" width="15.85546875" style="179" customWidth="1"/>
    <col min="10247" max="10247" width="9.42578125" style="179" customWidth="1"/>
    <col min="10248" max="10497" width="9.140625" style="179"/>
    <col min="10498" max="10498" width="11.42578125" style="179" customWidth="1"/>
    <col min="10499" max="10499" width="41.85546875" style="179" customWidth="1"/>
    <col min="10500" max="10501" width="13.7109375" style="179" customWidth="1"/>
    <col min="10502" max="10502" width="15.85546875" style="179" customWidth="1"/>
    <col min="10503" max="10503" width="9.42578125" style="179" customWidth="1"/>
    <col min="10504" max="10753" width="9.140625" style="179"/>
    <col min="10754" max="10754" width="11.42578125" style="179" customWidth="1"/>
    <col min="10755" max="10755" width="41.85546875" style="179" customWidth="1"/>
    <col min="10756" max="10757" width="13.7109375" style="179" customWidth="1"/>
    <col min="10758" max="10758" width="15.85546875" style="179" customWidth="1"/>
    <col min="10759" max="10759" width="9.42578125" style="179" customWidth="1"/>
    <col min="10760" max="11009" width="9.140625" style="179"/>
    <col min="11010" max="11010" width="11.42578125" style="179" customWidth="1"/>
    <col min="11011" max="11011" width="41.85546875" style="179" customWidth="1"/>
    <col min="11012" max="11013" width="13.7109375" style="179" customWidth="1"/>
    <col min="11014" max="11014" width="15.85546875" style="179" customWidth="1"/>
    <col min="11015" max="11015" width="9.42578125" style="179" customWidth="1"/>
    <col min="11016" max="11265" width="9.140625" style="179"/>
    <col min="11266" max="11266" width="11.42578125" style="179" customWidth="1"/>
    <col min="11267" max="11267" width="41.85546875" style="179" customWidth="1"/>
    <col min="11268" max="11269" width="13.7109375" style="179" customWidth="1"/>
    <col min="11270" max="11270" width="15.85546875" style="179" customWidth="1"/>
    <col min="11271" max="11271" width="9.42578125" style="179" customWidth="1"/>
    <col min="11272" max="11521" width="9.140625" style="179"/>
    <col min="11522" max="11522" width="11.42578125" style="179" customWidth="1"/>
    <col min="11523" max="11523" width="41.85546875" style="179" customWidth="1"/>
    <col min="11524" max="11525" width="13.7109375" style="179" customWidth="1"/>
    <col min="11526" max="11526" width="15.85546875" style="179" customWidth="1"/>
    <col min="11527" max="11527" width="9.42578125" style="179" customWidth="1"/>
    <col min="11528" max="11777" width="9.140625" style="179"/>
    <col min="11778" max="11778" width="11.42578125" style="179" customWidth="1"/>
    <col min="11779" max="11779" width="41.85546875" style="179" customWidth="1"/>
    <col min="11780" max="11781" width="13.7109375" style="179" customWidth="1"/>
    <col min="11782" max="11782" width="15.85546875" style="179" customWidth="1"/>
    <col min="11783" max="11783" width="9.42578125" style="179" customWidth="1"/>
    <col min="11784" max="12033" width="9.140625" style="179"/>
    <col min="12034" max="12034" width="11.42578125" style="179" customWidth="1"/>
    <col min="12035" max="12035" width="41.85546875" style="179" customWidth="1"/>
    <col min="12036" max="12037" width="13.7109375" style="179" customWidth="1"/>
    <col min="12038" max="12038" width="15.85546875" style="179" customWidth="1"/>
    <col min="12039" max="12039" width="9.42578125" style="179" customWidth="1"/>
    <col min="12040" max="12289" width="9.140625" style="179"/>
    <col min="12290" max="12290" width="11.42578125" style="179" customWidth="1"/>
    <col min="12291" max="12291" width="41.85546875" style="179" customWidth="1"/>
    <col min="12292" max="12293" width="13.7109375" style="179" customWidth="1"/>
    <col min="12294" max="12294" width="15.85546875" style="179" customWidth="1"/>
    <col min="12295" max="12295" width="9.42578125" style="179" customWidth="1"/>
    <col min="12296" max="12545" width="9.140625" style="179"/>
    <col min="12546" max="12546" width="11.42578125" style="179" customWidth="1"/>
    <col min="12547" max="12547" width="41.85546875" style="179" customWidth="1"/>
    <col min="12548" max="12549" width="13.7109375" style="179" customWidth="1"/>
    <col min="12550" max="12550" width="15.85546875" style="179" customWidth="1"/>
    <col min="12551" max="12551" width="9.42578125" style="179" customWidth="1"/>
    <col min="12552" max="12801" width="9.140625" style="179"/>
    <col min="12802" max="12802" width="11.42578125" style="179" customWidth="1"/>
    <col min="12803" max="12803" width="41.85546875" style="179" customWidth="1"/>
    <col min="12804" max="12805" width="13.7109375" style="179" customWidth="1"/>
    <col min="12806" max="12806" width="15.85546875" style="179" customWidth="1"/>
    <col min="12807" max="12807" width="9.42578125" style="179" customWidth="1"/>
    <col min="12808" max="13057" width="9.140625" style="179"/>
    <col min="13058" max="13058" width="11.42578125" style="179" customWidth="1"/>
    <col min="13059" max="13059" width="41.85546875" style="179" customWidth="1"/>
    <col min="13060" max="13061" width="13.7109375" style="179" customWidth="1"/>
    <col min="13062" max="13062" width="15.85546875" style="179" customWidth="1"/>
    <col min="13063" max="13063" width="9.42578125" style="179" customWidth="1"/>
    <col min="13064" max="13313" width="9.140625" style="179"/>
    <col min="13314" max="13314" width="11.42578125" style="179" customWidth="1"/>
    <col min="13315" max="13315" width="41.85546875" style="179" customWidth="1"/>
    <col min="13316" max="13317" width="13.7109375" style="179" customWidth="1"/>
    <col min="13318" max="13318" width="15.85546875" style="179" customWidth="1"/>
    <col min="13319" max="13319" width="9.42578125" style="179" customWidth="1"/>
    <col min="13320" max="13569" width="9.140625" style="179"/>
    <col min="13570" max="13570" width="11.42578125" style="179" customWidth="1"/>
    <col min="13571" max="13571" width="41.85546875" style="179" customWidth="1"/>
    <col min="13572" max="13573" width="13.7109375" style="179" customWidth="1"/>
    <col min="13574" max="13574" width="15.85546875" style="179" customWidth="1"/>
    <col min="13575" max="13575" width="9.42578125" style="179" customWidth="1"/>
    <col min="13576" max="13825" width="9.140625" style="179"/>
    <col min="13826" max="13826" width="11.42578125" style="179" customWidth="1"/>
    <col min="13827" max="13827" width="41.85546875" style="179" customWidth="1"/>
    <col min="13828" max="13829" width="13.7109375" style="179" customWidth="1"/>
    <col min="13830" max="13830" width="15.85546875" style="179" customWidth="1"/>
    <col min="13831" max="13831" width="9.42578125" style="179" customWidth="1"/>
    <col min="13832" max="14081" width="9.140625" style="179"/>
    <col min="14082" max="14082" width="11.42578125" style="179" customWidth="1"/>
    <col min="14083" max="14083" width="41.85546875" style="179" customWidth="1"/>
    <col min="14084" max="14085" width="13.7109375" style="179" customWidth="1"/>
    <col min="14086" max="14086" width="15.85546875" style="179" customWidth="1"/>
    <col min="14087" max="14087" width="9.42578125" style="179" customWidth="1"/>
    <col min="14088" max="14337" width="9.140625" style="179"/>
    <col min="14338" max="14338" width="11.42578125" style="179" customWidth="1"/>
    <col min="14339" max="14339" width="41.85546875" style="179" customWidth="1"/>
    <col min="14340" max="14341" width="13.7109375" style="179" customWidth="1"/>
    <col min="14342" max="14342" width="15.85546875" style="179" customWidth="1"/>
    <col min="14343" max="14343" width="9.42578125" style="179" customWidth="1"/>
    <col min="14344" max="14593" width="9.140625" style="179"/>
    <col min="14594" max="14594" width="11.42578125" style="179" customWidth="1"/>
    <col min="14595" max="14595" width="41.85546875" style="179" customWidth="1"/>
    <col min="14596" max="14597" width="13.7109375" style="179" customWidth="1"/>
    <col min="14598" max="14598" width="15.85546875" style="179" customWidth="1"/>
    <col min="14599" max="14599" width="9.42578125" style="179" customWidth="1"/>
    <col min="14600" max="14849" width="9.140625" style="179"/>
    <col min="14850" max="14850" width="11.42578125" style="179" customWidth="1"/>
    <col min="14851" max="14851" width="41.85546875" style="179" customWidth="1"/>
    <col min="14852" max="14853" width="13.7109375" style="179" customWidth="1"/>
    <col min="14854" max="14854" width="15.85546875" style="179" customWidth="1"/>
    <col min="14855" max="14855" width="9.42578125" style="179" customWidth="1"/>
    <col min="14856" max="15105" width="9.140625" style="179"/>
    <col min="15106" max="15106" width="11.42578125" style="179" customWidth="1"/>
    <col min="15107" max="15107" width="41.85546875" style="179" customWidth="1"/>
    <col min="15108" max="15109" width="13.7109375" style="179" customWidth="1"/>
    <col min="15110" max="15110" width="15.85546875" style="179" customWidth="1"/>
    <col min="15111" max="15111" width="9.42578125" style="179" customWidth="1"/>
    <col min="15112" max="15361" width="9.140625" style="179"/>
    <col min="15362" max="15362" width="11.42578125" style="179" customWidth="1"/>
    <col min="15363" max="15363" width="41.85546875" style="179" customWidth="1"/>
    <col min="15364" max="15365" width="13.7109375" style="179" customWidth="1"/>
    <col min="15366" max="15366" width="15.85546875" style="179" customWidth="1"/>
    <col min="15367" max="15367" width="9.42578125" style="179" customWidth="1"/>
    <col min="15368" max="15617" width="9.140625" style="179"/>
    <col min="15618" max="15618" width="11.42578125" style="179" customWidth="1"/>
    <col min="15619" max="15619" width="41.85546875" style="179" customWidth="1"/>
    <col min="15620" max="15621" width="13.7109375" style="179" customWidth="1"/>
    <col min="15622" max="15622" width="15.85546875" style="179" customWidth="1"/>
    <col min="15623" max="15623" width="9.42578125" style="179" customWidth="1"/>
    <col min="15624" max="15873" width="9.140625" style="179"/>
    <col min="15874" max="15874" width="11.42578125" style="179" customWidth="1"/>
    <col min="15875" max="15875" width="41.85546875" style="179" customWidth="1"/>
    <col min="15876" max="15877" width="13.7109375" style="179" customWidth="1"/>
    <col min="15878" max="15878" width="15.85546875" style="179" customWidth="1"/>
    <col min="15879" max="15879" width="9.42578125" style="179" customWidth="1"/>
    <col min="15880" max="16129" width="9.140625" style="179"/>
    <col min="16130" max="16130" width="11.42578125" style="179" customWidth="1"/>
    <col min="16131" max="16131" width="41.85546875" style="179" customWidth="1"/>
    <col min="16132" max="16133" width="13.7109375" style="179" customWidth="1"/>
    <col min="16134" max="16134" width="15.85546875" style="179" customWidth="1"/>
    <col min="16135" max="16135" width="9.42578125" style="179" customWidth="1"/>
    <col min="16136" max="16384" width="9.140625" style="179"/>
  </cols>
  <sheetData>
    <row r="1" spans="1:8" s="174" customFormat="1" ht="16.5" customHeight="1">
      <c r="A1" s="172" t="s">
        <v>126</v>
      </c>
      <c r="B1" s="173"/>
      <c r="C1" s="173"/>
      <c r="E1" s="686" t="s">
        <v>127</v>
      </c>
      <c r="F1" s="686"/>
      <c r="G1" s="686"/>
    </row>
    <row r="2" spans="1:8" s="174" customFormat="1" ht="16.5" customHeight="1">
      <c r="A2" s="172" t="str">
        <f>[1]T11!A3</f>
        <v>Địa chỉ: 530 Kinh Dương Vương,</v>
      </c>
      <c r="B2" s="175"/>
      <c r="C2" s="175"/>
      <c r="E2" s="687" t="s">
        <v>128</v>
      </c>
      <c r="F2" s="687"/>
      <c r="G2" s="687"/>
    </row>
    <row r="3" spans="1:8" s="174" customFormat="1" ht="16.5" customHeight="1">
      <c r="A3" s="176" t="s">
        <v>129</v>
      </c>
      <c r="B3" s="175"/>
      <c r="C3" s="175"/>
      <c r="E3" s="687"/>
      <c r="F3" s="687"/>
      <c r="G3" s="687"/>
    </row>
    <row r="4" spans="1:8" s="174" customFormat="1" ht="6.75" customHeight="1">
      <c r="A4" s="175"/>
      <c r="B4" s="175"/>
      <c r="C4" s="175"/>
      <c r="D4" s="177"/>
      <c r="E4" s="178"/>
      <c r="F4" s="177"/>
      <c r="G4" s="177"/>
    </row>
    <row r="5" spans="1:8" ht="24.75" customHeight="1">
      <c r="A5" s="688" t="s">
        <v>130</v>
      </c>
      <c r="B5" s="688"/>
      <c r="C5" s="688"/>
      <c r="D5" s="688"/>
      <c r="E5" s="688"/>
      <c r="F5" s="688"/>
      <c r="G5" s="688"/>
    </row>
    <row r="6" spans="1:8">
      <c r="A6" s="689" t="s">
        <v>131</v>
      </c>
      <c r="B6" s="689"/>
      <c r="C6" s="689"/>
      <c r="D6" s="689"/>
      <c r="E6" s="689"/>
      <c r="F6" s="689"/>
      <c r="G6" s="689"/>
    </row>
    <row r="7" spans="1:8">
      <c r="A7" s="689" t="s">
        <v>132</v>
      </c>
      <c r="B7" s="689"/>
      <c r="C7" s="689"/>
      <c r="D7" s="689"/>
      <c r="E7" s="689"/>
      <c r="F7" s="689"/>
      <c r="G7" s="689"/>
    </row>
    <row r="8" spans="1:8">
      <c r="A8" s="180"/>
      <c r="F8" s="180" t="s">
        <v>133</v>
      </c>
    </row>
    <row r="9" spans="1:8" ht="24" customHeight="1">
      <c r="A9" s="690" t="s">
        <v>134</v>
      </c>
      <c r="B9" s="690" t="s">
        <v>135</v>
      </c>
      <c r="C9" s="685" t="s">
        <v>14</v>
      </c>
      <c r="D9" s="685" t="s">
        <v>136</v>
      </c>
      <c r="E9" s="685"/>
      <c r="F9" s="685" t="s">
        <v>137</v>
      </c>
      <c r="G9" s="685" t="s">
        <v>19</v>
      </c>
    </row>
    <row r="10" spans="1:8" ht="20.25" customHeight="1">
      <c r="A10" s="691"/>
      <c r="B10" s="691"/>
      <c r="C10" s="685"/>
      <c r="D10" s="182" t="s">
        <v>138</v>
      </c>
      <c r="E10" s="183" t="s">
        <v>139</v>
      </c>
      <c r="F10" s="685"/>
      <c r="G10" s="685"/>
    </row>
    <row r="11" spans="1:8" s="186" customFormat="1" ht="11.25" customHeight="1">
      <c r="A11" s="184" t="s">
        <v>140</v>
      </c>
      <c r="B11" s="184" t="s">
        <v>141</v>
      </c>
      <c r="C11" s="184" t="s">
        <v>142</v>
      </c>
      <c r="D11" s="184">
        <v>1</v>
      </c>
      <c r="E11" s="185">
        <v>2</v>
      </c>
      <c r="F11" s="184">
        <v>3</v>
      </c>
      <c r="G11" s="184" t="s">
        <v>143</v>
      </c>
    </row>
    <row r="12" spans="1:8" ht="18" customHeight="1">
      <c r="A12" s="187"/>
      <c r="B12" s="187"/>
      <c r="C12" s="187" t="s">
        <v>144</v>
      </c>
      <c r="D12" s="188"/>
      <c r="E12" s="189"/>
      <c r="F12" s="188">
        <v>11119000</v>
      </c>
      <c r="G12" s="187"/>
    </row>
    <row r="13" spans="1:8" ht="18" customHeight="1">
      <c r="A13" s="190">
        <v>42005</v>
      </c>
      <c r="B13" s="190" t="s">
        <v>1053</v>
      </c>
      <c r="C13" s="188" t="s">
        <v>146</v>
      </c>
      <c r="D13" s="191"/>
      <c r="E13" s="191">
        <v>3900000</v>
      </c>
      <c r="F13" s="192">
        <f t="shared" ref="F13:F76" si="0">IF(C13&lt;&gt;"",F12+D13-E13,0)</f>
        <v>7219000</v>
      </c>
      <c r="G13" s="187"/>
      <c r="H13" s="179">
        <f>IF(A13&lt;&gt;"",MONTH(A13),"")</f>
        <v>1</v>
      </c>
    </row>
    <row r="14" spans="1:8" ht="18" customHeight="1">
      <c r="A14" s="190">
        <v>42005</v>
      </c>
      <c r="B14" s="190" t="s">
        <v>147</v>
      </c>
      <c r="C14" s="188" t="s">
        <v>148</v>
      </c>
      <c r="D14" s="191"/>
      <c r="E14" s="191">
        <v>2800000</v>
      </c>
      <c r="F14" s="192">
        <f t="shared" si="0"/>
        <v>4419000</v>
      </c>
      <c r="G14" s="187"/>
      <c r="H14" s="179">
        <f t="shared" ref="H14:H77" si="1">IF(A14&lt;&gt;"",MONTH(A14),"")</f>
        <v>1</v>
      </c>
    </row>
    <row r="15" spans="1:8" ht="18" customHeight="1">
      <c r="A15" s="190">
        <v>42005</v>
      </c>
      <c r="B15" s="190" t="s">
        <v>1157</v>
      </c>
      <c r="C15" s="188" t="s">
        <v>149</v>
      </c>
      <c r="D15" s="191"/>
      <c r="E15" s="191">
        <v>900000</v>
      </c>
      <c r="F15" s="192">
        <f t="shared" si="0"/>
        <v>3519000</v>
      </c>
      <c r="G15" s="187"/>
      <c r="H15" s="179">
        <f t="shared" si="1"/>
        <v>1</v>
      </c>
    </row>
    <row r="16" spans="1:8" ht="18" customHeight="1">
      <c r="A16" s="190">
        <v>42005</v>
      </c>
      <c r="B16" s="190" t="s">
        <v>145</v>
      </c>
      <c r="C16" s="188" t="s">
        <v>150</v>
      </c>
      <c r="D16" s="191"/>
      <c r="E16" s="191">
        <v>255000</v>
      </c>
      <c r="F16" s="192">
        <f t="shared" si="0"/>
        <v>3264000</v>
      </c>
      <c r="G16" s="187"/>
      <c r="H16" s="179">
        <f t="shared" si="1"/>
        <v>1</v>
      </c>
    </row>
    <row r="17" spans="1:8" ht="18" customHeight="1">
      <c r="A17" s="190">
        <v>42005</v>
      </c>
      <c r="B17" s="190" t="s">
        <v>151</v>
      </c>
      <c r="C17" s="188" t="s">
        <v>152</v>
      </c>
      <c r="D17" s="191"/>
      <c r="E17" s="191">
        <v>1500000</v>
      </c>
      <c r="F17" s="192">
        <f t="shared" si="0"/>
        <v>1764000</v>
      </c>
      <c r="G17" s="187"/>
      <c r="H17" s="179">
        <f t="shared" si="1"/>
        <v>1</v>
      </c>
    </row>
    <row r="18" spans="1:8" ht="18" customHeight="1">
      <c r="A18" s="190">
        <v>42005</v>
      </c>
      <c r="B18" s="190" t="s">
        <v>145</v>
      </c>
      <c r="C18" s="188" t="s">
        <v>153</v>
      </c>
      <c r="D18" s="191"/>
      <c r="E18" s="191">
        <v>180000</v>
      </c>
      <c r="F18" s="192">
        <f t="shared" si="0"/>
        <v>1584000</v>
      </c>
      <c r="G18" s="187"/>
      <c r="H18" s="179">
        <f t="shared" si="1"/>
        <v>1</v>
      </c>
    </row>
    <row r="19" spans="1:8" ht="18" customHeight="1">
      <c r="A19" s="190">
        <v>42010</v>
      </c>
      <c r="B19" s="190" t="s">
        <v>50</v>
      </c>
      <c r="C19" s="188" t="s">
        <v>154</v>
      </c>
      <c r="D19" s="191">
        <v>1048000000</v>
      </c>
      <c r="E19" s="191"/>
      <c r="F19" s="192">
        <f t="shared" si="0"/>
        <v>1049584000</v>
      </c>
      <c r="G19" s="187"/>
      <c r="H19" s="179">
        <f t="shared" si="1"/>
        <v>1</v>
      </c>
    </row>
    <row r="20" spans="1:8" ht="18" customHeight="1">
      <c r="A20" s="190">
        <v>42010</v>
      </c>
      <c r="B20" s="190" t="s">
        <v>50</v>
      </c>
      <c r="C20" s="188" t="s">
        <v>155</v>
      </c>
      <c r="D20" s="191"/>
      <c r="E20" s="191">
        <v>200000000</v>
      </c>
      <c r="F20" s="192">
        <f t="shared" si="0"/>
        <v>849584000</v>
      </c>
      <c r="G20" s="187"/>
      <c r="H20" s="179">
        <f t="shared" si="1"/>
        <v>1</v>
      </c>
    </row>
    <row r="21" spans="1:8" ht="18" customHeight="1">
      <c r="A21" s="190">
        <v>42010</v>
      </c>
      <c r="B21" s="190" t="s">
        <v>50</v>
      </c>
      <c r="C21" s="188" t="s">
        <v>156</v>
      </c>
      <c r="D21" s="191"/>
      <c r="E21" s="191">
        <v>300000</v>
      </c>
      <c r="F21" s="192">
        <f t="shared" si="0"/>
        <v>849284000</v>
      </c>
      <c r="G21" s="187"/>
      <c r="H21" s="179">
        <f t="shared" si="1"/>
        <v>1</v>
      </c>
    </row>
    <row r="22" spans="1:8" ht="18" customHeight="1">
      <c r="A22" s="190">
        <v>42010</v>
      </c>
      <c r="B22" s="190" t="s">
        <v>1052</v>
      </c>
      <c r="C22" s="188" t="s">
        <v>157</v>
      </c>
      <c r="D22" s="191"/>
      <c r="E22" s="191">
        <v>50000</v>
      </c>
      <c r="F22" s="192">
        <f t="shared" si="0"/>
        <v>849234000</v>
      </c>
      <c r="G22" s="187"/>
      <c r="H22" s="179">
        <f t="shared" si="1"/>
        <v>1</v>
      </c>
    </row>
    <row r="23" spans="1:8" ht="18" customHeight="1">
      <c r="A23" s="190">
        <v>42010</v>
      </c>
      <c r="B23" s="190" t="s">
        <v>158</v>
      </c>
      <c r="C23" s="188" t="s">
        <v>159</v>
      </c>
      <c r="D23" s="191"/>
      <c r="E23" s="191">
        <v>4800000</v>
      </c>
      <c r="F23" s="192">
        <f t="shared" si="0"/>
        <v>844434000</v>
      </c>
      <c r="G23" s="187"/>
      <c r="H23" s="179">
        <f t="shared" si="1"/>
        <v>1</v>
      </c>
    </row>
    <row r="24" spans="1:8" ht="18" customHeight="1">
      <c r="A24" s="190">
        <v>42010</v>
      </c>
      <c r="B24" s="190" t="s">
        <v>160</v>
      </c>
      <c r="C24" s="188" t="s">
        <v>161</v>
      </c>
      <c r="D24" s="191"/>
      <c r="E24" s="191">
        <v>11690000</v>
      </c>
      <c r="F24" s="192">
        <f t="shared" si="0"/>
        <v>832744000</v>
      </c>
      <c r="G24" s="187"/>
      <c r="H24" s="179">
        <f t="shared" si="1"/>
        <v>1</v>
      </c>
    </row>
    <row r="25" spans="1:8" ht="18" customHeight="1">
      <c r="A25" s="190">
        <v>42010</v>
      </c>
      <c r="B25" s="190" t="s">
        <v>151</v>
      </c>
      <c r="C25" s="188" t="s">
        <v>162</v>
      </c>
      <c r="D25" s="191"/>
      <c r="E25" s="191">
        <v>19560000</v>
      </c>
      <c r="F25" s="192">
        <f t="shared" si="0"/>
        <v>813184000</v>
      </c>
      <c r="G25" s="187"/>
      <c r="H25" s="179">
        <f t="shared" si="1"/>
        <v>1</v>
      </c>
    </row>
    <row r="26" spans="1:8" ht="18" customHeight="1">
      <c r="A26" s="190">
        <v>42010</v>
      </c>
      <c r="B26" s="190" t="s">
        <v>158</v>
      </c>
      <c r="C26" s="188" t="s">
        <v>163</v>
      </c>
      <c r="D26" s="191"/>
      <c r="E26" s="191">
        <v>600000</v>
      </c>
      <c r="F26" s="192">
        <f t="shared" si="0"/>
        <v>812584000</v>
      </c>
      <c r="G26" s="187"/>
      <c r="H26" s="179">
        <f t="shared" si="1"/>
        <v>1</v>
      </c>
    </row>
    <row r="27" spans="1:8" ht="18" customHeight="1">
      <c r="A27" s="190">
        <v>42010</v>
      </c>
      <c r="B27" s="190" t="s">
        <v>147</v>
      </c>
      <c r="C27" s="188" t="s">
        <v>164</v>
      </c>
      <c r="D27" s="191"/>
      <c r="E27" s="191">
        <v>82962000</v>
      </c>
      <c r="F27" s="192">
        <f t="shared" si="0"/>
        <v>729622000</v>
      </c>
      <c r="G27" s="187"/>
      <c r="H27" s="179">
        <f t="shared" si="1"/>
        <v>1</v>
      </c>
    </row>
    <row r="28" spans="1:8" ht="18" customHeight="1">
      <c r="A28" s="190">
        <v>42010</v>
      </c>
      <c r="B28" s="190" t="s">
        <v>147</v>
      </c>
      <c r="C28" s="188" t="s">
        <v>165</v>
      </c>
      <c r="D28" s="191"/>
      <c r="E28" s="191">
        <v>143200000</v>
      </c>
      <c r="F28" s="192">
        <f t="shared" si="0"/>
        <v>586422000</v>
      </c>
      <c r="G28" s="187" t="s">
        <v>473</v>
      </c>
      <c r="H28" s="179">
        <f t="shared" si="1"/>
        <v>1</v>
      </c>
    </row>
    <row r="29" spans="1:8" ht="18" customHeight="1">
      <c r="A29" s="190">
        <v>42010</v>
      </c>
      <c r="B29" s="190" t="s">
        <v>147</v>
      </c>
      <c r="C29" s="188" t="s">
        <v>166</v>
      </c>
      <c r="D29" s="191"/>
      <c r="E29" s="191">
        <v>100000000</v>
      </c>
      <c r="F29" s="192">
        <f t="shared" si="0"/>
        <v>486422000</v>
      </c>
      <c r="G29" s="187" t="s">
        <v>473</v>
      </c>
      <c r="H29" s="179">
        <f t="shared" si="1"/>
        <v>1</v>
      </c>
    </row>
    <row r="30" spans="1:8" ht="18" customHeight="1">
      <c r="A30" s="190">
        <v>42010</v>
      </c>
      <c r="B30" s="190" t="s">
        <v>147</v>
      </c>
      <c r="C30" s="188" t="s">
        <v>845</v>
      </c>
      <c r="D30" s="191"/>
      <c r="E30" s="191">
        <v>16308000</v>
      </c>
      <c r="F30" s="192">
        <f t="shared" si="0"/>
        <v>470114000</v>
      </c>
      <c r="G30" s="187"/>
      <c r="H30" s="179">
        <f t="shared" si="1"/>
        <v>1</v>
      </c>
    </row>
    <row r="31" spans="1:8" ht="18" customHeight="1">
      <c r="A31" s="190">
        <v>42010</v>
      </c>
      <c r="B31" s="190" t="s">
        <v>1052</v>
      </c>
      <c r="C31" s="188" t="s">
        <v>167</v>
      </c>
      <c r="D31" s="191"/>
      <c r="E31" s="191">
        <v>3674000</v>
      </c>
      <c r="F31" s="192">
        <f t="shared" si="0"/>
        <v>466440000</v>
      </c>
      <c r="G31" s="187"/>
      <c r="H31" s="179">
        <f t="shared" si="1"/>
        <v>1</v>
      </c>
    </row>
    <row r="32" spans="1:8" ht="18" customHeight="1">
      <c r="A32" s="190">
        <v>42010</v>
      </c>
      <c r="B32" s="190" t="s">
        <v>168</v>
      </c>
      <c r="C32" s="188" t="s">
        <v>169</v>
      </c>
      <c r="D32" s="191"/>
      <c r="E32" s="191">
        <v>120000000</v>
      </c>
      <c r="F32" s="192">
        <f t="shared" si="0"/>
        <v>346440000</v>
      </c>
      <c r="G32" s="187"/>
      <c r="H32" s="179">
        <f t="shared" si="1"/>
        <v>1</v>
      </c>
    </row>
    <row r="33" spans="1:8" ht="18" customHeight="1">
      <c r="A33" s="190">
        <v>42010</v>
      </c>
      <c r="B33" s="190" t="s">
        <v>168</v>
      </c>
      <c r="C33" s="188" t="s">
        <v>170</v>
      </c>
      <c r="D33" s="191"/>
      <c r="E33" s="191">
        <v>141030000</v>
      </c>
      <c r="F33" s="192">
        <f t="shared" si="0"/>
        <v>205410000</v>
      </c>
      <c r="G33" s="187"/>
      <c r="H33" s="179">
        <f t="shared" si="1"/>
        <v>1</v>
      </c>
    </row>
    <row r="34" spans="1:8" ht="18" customHeight="1">
      <c r="A34" s="190">
        <v>42010</v>
      </c>
      <c r="B34" s="190" t="s">
        <v>145</v>
      </c>
      <c r="C34" s="188" t="s">
        <v>171</v>
      </c>
      <c r="D34" s="191">
        <v>45000000</v>
      </c>
      <c r="E34" s="191"/>
      <c r="F34" s="192">
        <f t="shared" si="0"/>
        <v>250410000</v>
      </c>
      <c r="G34" s="187"/>
      <c r="H34" s="179">
        <f t="shared" si="1"/>
        <v>1</v>
      </c>
    </row>
    <row r="35" spans="1:8" ht="18" customHeight="1">
      <c r="A35" s="190">
        <v>42010</v>
      </c>
      <c r="B35" s="190" t="s">
        <v>168</v>
      </c>
      <c r="C35" s="188" t="s">
        <v>172</v>
      </c>
      <c r="D35" s="191"/>
      <c r="E35" s="191">
        <v>45000000</v>
      </c>
      <c r="F35" s="192">
        <f t="shared" si="0"/>
        <v>205410000</v>
      </c>
      <c r="G35" s="187"/>
      <c r="H35" s="179">
        <f t="shared" si="1"/>
        <v>1</v>
      </c>
    </row>
    <row r="36" spans="1:8" ht="18" customHeight="1">
      <c r="A36" s="190">
        <v>42010</v>
      </c>
      <c r="B36" s="190" t="s">
        <v>622</v>
      </c>
      <c r="C36" s="188" t="s">
        <v>173</v>
      </c>
      <c r="D36" s="191"/>
      <c r="E36" s="191">
        <v>2200000</v>
      </c>
      <c r="F36" s="192">
        <f t="shared" si="0"/>
        <v>203210000</v>
      </c>
      <c r="G36" s="187"/>
      <c r="H36" s="179">
        <f t="shared" si="1"/>
        <v>1</v>
      </c>
    </row>
    <row r="37" spans="1:8" ht="18" customHeight="1">
      <c r="A37" s="190">
        <v>42011</v>
      </c>
      <c r="B37" s="190" t="s">
        <v>174</v>
      </c>
      <c r="C37" s="188" t="s">
        <v>175</v>
      </c>
      <c r="D37" s="191"/>
      <c r="E37" s="191">
        <v>6070000</v>
      </c>
      <c r="F37" s="192">
        <f t="shared" si="0"/>
        <v>197140000</v>
      </c>
      <c r="G37" s="187"/>
      <c r="H37" s="179">
        <f t="shared" si="1"/>
        <v>1</v>
      </c>
    </row>
    <row r="38" spans="1:8" ht="18" customHeight="1">
      <c r="A38" s="190">
        <v>42011</v>
      </c>
      <c r="B38" s="190" t="s">
        <v>176</v>
      </c>
      <c r="C38" s="188" t="s">
        <v>177</v>
      </c>
      <c r="D38" s="191"/>
      <c r="E38" s="191">
        <v>3495000</v>
      </c>
      <c r="F38" s="192">
        <f t="shared" si="0"/>
        <v>193645000</v>
      </c>
      <c r="G38" s="187"/>
      <c r="H38" s="179">
        <f t="shared" si="1"/>
        <v>1</v>
      </c>
    </row>
    <row r="39" spans="1:8" ht="18" customHeight="1">
      <c r="A39" s="190">
        <v>42011</v>
      </c>
      <c r="B39" s="190" t="s">
        <v>178</v>
      </c>
      <c r="C39" s="188" t="s">
        <v>179</v>
      </c>
      <c r="D39" s="191"/>
      <c r="E39" s="191">
        <v>900000</v>
      </c>
      <c r="F39" s="192">
        <f t="shared" si="0"/>
        <v>192745000</v>
      </c>
      <c r="G39" s="187"/>
      <c r="H39" s="179">
        <f t="shared" si="1"/>
        <v>1</v>
      </c>
    </row>
    <row r="40" spans="1:8" ht="18" customHeight="1">
      <c r="A40" s="190">
        <v>42011</v>
      </c>
      <c r="B40" s="190" t="s">
        <v>180</v>
      </c>
      <c r="C40" s="188" t="s">
        <v>181</v>
      </c>
      <c r="D40" s="191"/>
      <c r="E40" s="191">
        <v>103000000</v>
      </c>
      <c r="F40" s="192">
        <f t="shared" si="0"/>
        <v>89745000</v>
      </c>
      <c r="G40" s="187"/>
      <c r="H40" s="179">
        <f t="shared" si="1"/>
        <v>1</v>
      </c>
    </row>
    <row r="41" spans="1:8" ht="18" customHeight="1">
      <c r="A41" s="190">
        <v>42011</v>
      </c>
      <c r="B41" s="190" t="s">
        <v>147</v>
      </c>
      <c r="C41" s="188" t="s">
        <v>182</v>
      </c>
      <c r="D41" s="191"/>
      <c r="E41" s="191">
        <v>50025000</v>
      </c>
      <c r="F41" s="192">
        <f t="shared" si="0"/>
        <v>39720000</v>
      </c>
      <c r="G41" s="187"/>
      <c r="H41" s="179">
        <f t="shared" si="1"/>
        <v>1</v>
      </c>
    </row>
    <row r="42" spans="1:8" ht="18" customHeight="1">
      <c r="A42" s="190">
        <v>42011</v>
      </c>
      <c r="B42" s="190" t="s">
        <v>183</v>
      </c>
      <c r="C42" s="188" t="s">
        <v>184</v>
      </c>
      <c r="D42" s="191">
        <v>3500000</v>
      </c>
      <c r="E42" s="191"/>
      <c r="F42" s="192">
        <f t="shared" si="0"/>
        <v>43220000</v>
      </c>
      <c r="G42" s="187"/>
      <c r="H42" s="179">
        <f t="shared" si="1"/>
        <v>1</v>
      </c>
    </row>
    <row r="43" spans="1:8" ht="18" customHeight="1">
      <c r="A43" s="190">
        <v>42011</v>
      </c>
      <c r="B43" s="190" t="s">
        <v>151</v>
      </c>
      <c r="C43" s="188" t="s">
        <v>185</v>
      </c>
      <c r="D43" s="191"/>
      <c r="E43" s="191">
        <v>4879000</v>
      </c>
      <c r="F43" s="192">
        <f t="shared" si="0"/>
        <v>38341000</v>
      </c>
      <c r="G43" s="187"/>
      <c r="H43" s="179">
        <f t="shared" si="1"/>
        <v>1</v>
      </c>
    </row>
    <row r="44" spans="1:8" ht="18" customHeight="1">
      <c r="A44" s="190">
        <v>42011</v>
      </c>
      <c r="B44" s="190" t="s">
        <v>183</v>
      </c>
      <c r="C44" s="188" t="s">
        <v>186</v>
      </c>
      <c r="D44" s="191"/>
      <c r="E44" s="191">
        <v>2500000</v>
      </c>
      <c r="F44" s="192">
        <f t="shared" si="0"/>
        <v>35841000</v>
      </c>
      <c r="G44" s="187"/>
      <c r="H44" s="179">
        <f t="shared" si="1"/>
        <v>1</v>
      </c>
    </row>
    <row r="45" spans="1:8" ht="18" customHeight="1">
      <c r="A45" s="190">
        <v>42011</v>
      </c>
      <c r="B45" s="190" t="s">
        <v>145</v>
      </c>
      <c r="C45" s="188" t="s">
        <v>150</v>
      </c>
      <c r="D45" s="191"/>
      <c r="E45" s="191">
        <v>255000</v>
      </c>
      <c r="F45" s="192">
        <f t="shared" si="0"/>
        <v>35586000</v>
      </c>
      <c r="G45" s="187"/>
      <c r="H45" s="179">
        <f t="shared" si="1"/>
        <v>1</v>
      </c>
    </row>
    <row r="46" spans="1:8" ht="18" customHeight="1">
      <c r="A46" s="190">
        <v>42011</v>
      </c>
      <c r="B46" s="190" t="s">
        <v>1053</v>
      </c>
      <c r="C46" s="188" t="s">
        <v>187</v>
      </c>
      <c r="D46" s="191"/>
      <c r="E46" s="191">
        <v>440000</v>
      </c>
      <c r="F46" s="192">
        <f t="shared" si="0"/>
        <v>35146000</v>
      </c>
      <c r="G46" s="187"/>
      <c r="H46" s="179">
        <f t="shared" si="1"/>
        <v>1</v>
      </c>
    </row>
    <row r="47" spans="1:8" ht="18" customHeight="1">
      <c r="A47" s="190">
        <v>42012</v>
      </c>
      <c r="B47" s="190" t="s">
        <v>1157</v>
      </c>
      <c r="C47" s="188" t="s">
        <v>188</v>
      </c>
      <c r="D47" s="191"/>
      <c r="E47" s="191">
        <v>10000000</v>
      </c>
      <c r="F47" s="192">
        <f t="shared" si="0"/>
        <v>25146000</v>
      </c>
      <c r="G47" s="187"/>
      <c r="H47" s="179">
        <f t="shared" si="1"/>
        <v>1</v>
      </c>
    </row>
    <row r="48" spans="1:8" ht="18" customHeight="1">
      <c r="A48" s="190">
        <v>42012</v>
      </c>
      <c r="B48" s="190" t="s">
        <v>160</v>
      </c>
      <c r="C48" s="188" t="s">
        <v>189</v>
      </c>
      <c r="D48" s="191"/>
      <c r="E48" s="191">
        <v>75000</v>
      </c>
      <c r="F48" s="192">
        <f t="shared" si="0"/>
        <v>25071000</v>
      </c>
      <c r="G48" s="187"/>
      <c r="H48" s="179">
        <f t="shared" si="1"/>
        <v>1</v>
      </c>
    </row>
    <row r="49" spans="1:8" ht="18" customHeight="1">
      <c r="A49" s="190">
        <v>42012</v>
      </c>
      <c r="B49" s="190" t="s">
        <v>1051</v>
      </c>
      <c r="C49" s="188" t="s">
        <v>190</v>
      </c>
      <c r="D49" s="191"/>
      <c r="E49" s="191">
        <v>1700000</v>
      </c>
      <c r="F49" s="192">
        <f t="shared" si="0"/>
        <v>23371000</v>
      </c>
      <c r="G49" s="187"/>
      <c r="H49" s="179">
        <f t="shared" si="1"/>
        <v>1</v>
      </c>
    </row>
    <row r="50" spans="1:8" ht="18" customHeight="1">
      <c r="A50" s="190">
        <v>42012</v>
      </c>
      <c r="B50" s="190" t="s">
        <v>183</v>
      </c>
      <c r="C50" s="188" t="s">
        <v>191</v>
      </c>
      <c r="D50" s="191">
        <v>2500000</v>
      </c>
      <c r="E50" s="191"/>
      <c r="F50" s="192">
        <f t="shared" si="0"/>
        <v>25871000</v>
      </c>
      <c r="G50" s="187"/>
      <c r="H50" s="179">
        <f t="shared" si="1"/>
        <v>1</v>
      </c>
    </row>
    <row r="51" spans="1:8" ht="18" customHeight="1">
      <c r="A51" s="190">
        <v>42012</v>
      </c>
      <c r="B51" s="190" t="s">
        <v>1051</v>
      </c>
      <c r="C51" s="188" t="s">
        <v>186</v>
      </c>
      <c r="D51" s="191"/>
      <c r="E51" s="191">
        <v>4248000</v>
      </c>
      <c r="F51" s="192">
        <f t="shared" si="0"/>
        <v>21623000</v>
      </c>
      <c r="G51" s="187"/>
      <c r="H51" s="179">
        <f t="shared" si="1"/>
        <v>1</v>
      </c>
    </row>
    <row r="52" spans="1:8" ht="18" customHeight="1">
      <c r="A52" s="190">
        <v>42012</v>
      </c>
      <c r="B52" s="190" t="s">
        <v>1053</v>
      </c>
      <c r="C52" s="188" t="s">
        <v>187</v>
      </c>
      <c r="D52" s="191"/>
      <c r="E52" s="191">
        <v>120000</v>
      </c>
      <c r="F52" s="192">
        <f t="shared" si="0"/>
        <v>21503000</v>
      </c>
      <c r="G52" s="187"/>
      <c r="H52" s="179">
        <f t="shared" si="1"/>
        <v>1</v>
      </c>
    </row>
    <row r="53" spans="1:8" ht="18" customHeight="1">
      <c r="A53" s="190">
        <v>42012</v>
      </c>
      <c r="B53" s="190" t="s">
        <v>151</v>
      </c>
      <c r="C53" s="188" t="s">
        <v>192</v>
      </c>
      <c r="D53" s="191"/>
      <c r="E53" s="191">
        <v>1089000</v>
      </c>
      <c r="F53" s="192">
        <f t="shared" si="0"/>
        <v>20414000</v>
      </c>
      <c r="G53" s="187"/>
      <c r="H53" s="179">
        <f t="shared" si="1"/>
        <v>1</v>
      </c>
    </row>
    <row r="54" spans="1:8" ht="18" customHeight="1">
      <c r="A54" s="190">
        <v>42016</v>
      </c>
      <c r="B54" s="190" t="s">
        <v>268</v>
      </c>
      <c r="C54" s="188" t="s">
        <v>193</v>
      </c>
      <c r="D54" s="191"/>
      <c r="E54" s="191">
        <v>530000</v>
      </c>
      <c r="F54" s="192">
        <f t="shared" si="0"/>
        <v>19884000</v>
      </c>
      <c r="G54" s="187"/>
      <c r="H54" s="179">
        <f t="shared" si="1"/>
        <v>1</v>
      </c>
    </row>
    <row r="55" spans="1:8" ht="18" customHeight="1">
      <c r="A55" s="190">
        <v>42016</v>
      </c>
      <c r="B55" s="190" t="s">
        <v>178</v>
      </c>
      <c r="C55" s="188" t="s">
        <v>194</v>
      </c>
      <c r="D55" s="191"/>
      <c r="E55" s="191">
        <v>418000</v>
      </c>
      <c r="F55" s="192">
        <f t="shared" si="0"/>
        <v>19466000</v>
      </c>
      <c r="G55" s="187"/>
      <c r="H55" s="179">
        <f t="shared" si="1"/>
        <v>1</v>
      </c>
    </row>
    <row r="56" spans="1:8" ht="18" customHeight="1">
      <c r="A56" s="190">
        <v>42016</v>
      </c>
      <c r="B56" s="190" t="s">
        <v>1052</v>
      </c>
      <c r="C56" s="188" t="s">
        <v>157</v>
      </c>
      <c r="D56" s="191"/>
      <c r="E56" s="191">
        <v>150000</v>
      </c>
      <c r="F56" s="192">
        <f t="shared" si="0"/>
        <v>19316000</v>
      </c>
      <c r="G56" s="187"/>
      <c r="H56" s="179">
        <f t="shared" si="1"/>
        <v>1</v>
      </c>
    </row>
    <row r="57" spans="1:8" ht="18" customHeight="1">
      <c r="A57" s="190">
        <v>42016</v>
      </c>
      <c r="B57" s="190" t="s">
        <v>158</v>
      </c>
      <c r="C57" s="188" t="s">
        <v>195</v>
      </c>
      <c r="D57" s="191"/>
      <c r="E57" s="191">
        <v>200000</v>
      </c>
      <c r="F57" s="192">
        <f t="shared" si="0"/>
        <v>19116000</v>
      </c>
      <c r="G57" s="187"/>
      <c r="H57" s="179">
        <f t="shared" si="1"/>
        <v>1</v>
      </c>
    </row>
    <row r="58" spans="1:8" ht="18" customHeight="1">
      <c r="A58" s="190">
        <v>42016</v>
      </c>
      <c r="B58" s="190" t="s">
        <v>145</v>
      </c>
      <c r="C58" s="188" t="s">
        <v>196</v>
      </c>
      <c r="D58" s="191"/>
      <c r="E58" s="191">
        <v>300000</v>
      </c>
      <c r="F58" s="192">
        <f t="shared" si="0"/>
        <v>18816000</v>
      </c>
      <c r="G58" s="187"/>
      <c r="H58" s="179">
        <f t="shared" si="1"/>
        <v>1</v>
      </c>
    </row>
    <row r="59" spans="1:8" ht="18" customHeight="1">
      <c r="A59" s="190">
        <v>42016</v>
      </c>
      <c r="B59" s="190" t="s">
        <v>1157</v>
      </c>
      <c r="C59" s="188" t="s">
        <v>188</v>
      </c>
      <c r="D59" s="191"/>
      <c r="E59" s="191">
        <v>18290000</v>
      </c>
      <c r="F59" s="192">
        <f t="shared" si="0"/>
        <v>526000</v>
      </c>
      <c r="G59" s="187"/>
      <c r="H59" s="179">
        <f t="shared" si="1"/>
        <v>1</v>
      </c>
    </row>
    <row r="60" spans="1:8" ht="18" customHeight="1">
      <c r="A60" s="190">
        <v>42017</v>
      </c>
      <c r="B60" s="190" t="s">
        <v>197</v>
      </c>
      <c r="C60" s="188" t="s">
        <v>198</v>
      </c>
      <c r="D60" s="191">
        <v>100000000</v>
      </c>
      <c r="E60" s="191"/>
      <c r="F60" s="192">
        <f t="shared" si="0"/>
        <v>100526000</v>
      </c>
      <c r="G60" s="187"/>
      <c r="H60" s="179">
        <f t="shared" si="1"/>
        <v>1</v>
      </c>
    </row>
    <row r="61" spans="1:8" ht="18" customHeight="1">
      <c r="A61" s="190">
        <v>42017</v>
      </c>
      <c r="B61" s="190" t="s">
        <v>1053</v>
      </c>
      <c r="C61" s="188" t="s">
        <v>199</v>
      </c>
      <c r="D61" s="191"/>
      <c r="E61" s="191">
        <v>300000</v>
      </c>
      <c r="F61" s="192">
        <f t="shared" si="0"/>
        <v>100226000</v>
      </c>
      <c r="G61" s="187"/>
      <c r="H61" s="179">
        <f t="shared" si="1"/>
        <v>1</v>
      </c>
    </row>
    <row r="62" spans="1:8" ht="18" customHeight="1">
      <c r="A62" s="190">
        <v>42017</v>
      </c>
      <c r="B62" s="190" t="s">
        <v>307</v>
      </c>
      <c r="C62" s="188" t="s">
        <v>200</v>
      </c>
      <c r="D62" s="191"/>
      <c r="E62" s="191">
        <v>20000000</v>
      </c>
      <c r="F62" s="192">
        <f t="shared" si="0"/>
        <v>80226000</v>
      </c>
      <c r="G62" s="187"/>
      <c r="H62" s="179">
        <f t="shared" si="1"/>
        <v>1</v>
      </c>
    </row>
    <row r="63" spans="1:8" ht="18" customHeight="1">
      <c r="A63" s="190">
        <v>42017</v>
      </c>
      <c r="B63" s="190" t="s">
        <v>831</v>
      </c>
      <c r="C63" s="188" t="s">
        <v>201</v>
      </c>
      <c r="D63" s="191"/>
      <c r="E63" s="191">
        <v>10000000</v>
      </c>
      <c r="F63" s="192">
        <f t="shared" si="0"/>
        <v>70226000</v>
      </c>
      <c r="G63" s="187"/>
      <c r="H63" s="179">
        <f t="shared" si="1"/>
        <v>1</v>
      </c>
    </row>
    <row r="64" spans="1:8" ht="18" customHeight="1">
      <c r="A64" s="190">
        <v>42017</v>
      </c>
      <c r="B64" s="190" t="s">
        <v>168</v>
      </c>
      <c r="C64" s="188" t="s">
        <v>202</v>
      </c>
      <c r="D64" s="191"/>
      <c r="E64" s="191">
        <v>20000000</v>
      </c>
      <c r="F64" s="192">
        <f t="shared" si="0"/>
        <v>50226000</v>
      </c>
      <c r="G64" s="187"/>
      <c r="H64" s="179">
        <f t="shared" si="1"/>
        <v>1</v>
      </c>
    </row>
    <row r="65" spans="1:8" ht="18" customHeight="1">
      <c r="A65" s="190">
        <v>42018</v>
      </c>
      <c r="B65" s="190" t="s">
        <v>50</v>
      </c>
      <c r="C65" s="188" t="s">
        <v>154</v>
      </c>
      <c r="D65" s="191">
        <v>1190000000</v>
      </c>
      <c r="E65" s="191"/>
      <c r="F65" s="192">
        <f t="shared" si="0"/>
        <v>1240226000</v>
      </c>
      <c r="G65" s="187"/>
      <c r="H65" s="179">
        <f t="shared" si="1"/>
        <v>1</v>
      </c>
    </row>
    <row r="66" spans="1:8" ht="18" customHeight="1">
      <c r="A66" s="190">
        <v>42018</v>
      </c>
      <c r="B66" s="190" t="s">
        <v>203</v>
      </c>
      <c r="C66" s="188" t="s">
        <v>204</v>
      </c>
      <c r="D66" s="191"/>
      <c r="E66" s="191">
        <v>3000000</v>
      </c>
      <c r="F66" s="192">
        <f t="shared" si="0"/>
        <v>1237226000</v>
      </c>
      <c r="G66" s="187"/>
      <c r="H66" s="179">
        <f t="shared" si="1"/>
        <v>1</v>
      </c>
    </row>
    <row r="67" spans="1:8" ht="18" customHeight="1">
      <c r="A67" s="190">
        <v>42018</v>
      </c>
      <c r="B67" s="190" t="s">
        <v>147</v>
      </c>
      <c r="C67" s="188" t="s">
        <v>205</v>
      </c>
      <c r="D67" s="191"/>
      <c r="E67" s="191">
        <v>300000000</v>
      </c>
      <c r="F67" s="192">
        <f t="shared" si="0"/>
        <v>937226000</v>
      </c>
      <c r="G67" s="187" t="s">
        <v>473</v>
      </c>
      <c r="H67" s="179">
        <f t="shared" si="1"/>
        <v>1</v>
      </c>
    </row>
    <row r="68" spans="1:8" ht="18" customHeight="1">
      <c r="A68" s="190">
        <v>42018</v>
      </c>
      <c r="B68" s="190" t="s">
        <v>147</v>
      </c>
      <c r="C68" s="188" t="s">
        <v>206</v>
      </c>
      <c r="D68" s="191"/>
      <c r="E68" s="191">
        <v>150000000</v>
      </c>
      <c r="F68" s="192">
        <f t="shared" si="0"/>
        <v>787226000</v>
      </c>
      <c r="G68" s="187" t="s">
        <v>473</v>
      </c>
      <c r="H68" s="179">
        <f t="shared" si="1"/>
        <v>1</v>
      </c>
    </row>
    <row r="69" spans="1:8" ht="18" customHeight="1">
      <c r="A69" s="190">
        <v>42018</v>
      </c>
      <c r="B69" s="190" t="s">
        <v>147</v>
      </c>
      <c r="C69" s="188" t="s">
        <v>207</v>
      </c>
      <c r="D69" s="191"/>
      <c r="E69" s="191">
        <v>278843000</v>
      </c>
      <c r="F69" s="192">
        <f t="shared" si="0"/>
        <v>508383000</v>
      </c>
      <c r="G69" s="187"/>
      <c r="H69" s="179">
        <f t="shared" si="1"/>
        <v>1</v>
      </c>
    </row>
    <row r="70" spans="1:8" ht="18" customHeight="1">
      <c r="A70" s="190">
        <v>42018</v>
      </c>
      <c r="B70" s="190" t="s">
        <v>158</v>
      </c>
      <c r="C70" s="188" t="s">
        <v>208</v>
      </c>
      <c r="D70" s="191"/>
      <c r="E70" s="191">
        <v>354278000</v>
      </c>
      <c r="F70" s="192">
        <f t="shared" si="0"/>
        <v>154105000</v>
      </c>
      <c r="G70" s="187"/>
      <c r="H70" s="179">
        <f t="shared" si="1"/>
        <v>1</v>
      </c>
    </row>
    <row r="71" spans="1:8" ht="18" customHeight="1">
      <c r="A71" s="190">
        <v>42018</v>
      </c>
      <c r="B71" s="190" t="s">
        <v>831</v>
      </c>
      <c r="C71" s="188" t="s">
        <v>209</v>
      </c>
      <c r="D71" s="191"/>
      <c r="E71" s="191">
        <v>35000000</v>
      </c>
      <c r="F71" s="192">
        <f t="shared" si="0"/>
        <v>119105000</v>
      </c>
      <c r="G71" s="187"/>
      <c r="H71" s="179">
        <f t="shared" si="1"/>
        <v>1</v>
      </c>
    </row>
    <row r="72" spans="1:8" ht="18" customHeight="1">
      <c r="A72" s="190">
        <v>42018</v>
      </c>
      <c r="B72" s="190" t="s">
        <v>151</v>
      </c>
      <c r="C72" s="188" t="s">
        <v>210</v>
      </c>
      <c r="D72" s="191"/>
      <c r="E72" s="191">
        <v>15840000</v>
      </c>
      <c r="F72" s="192">
        <f t="shared" si="0"/>
        <v>103265000</v>
      </c>
      <c r="G72" s="187"/>
      <c r="H72" s="179">
        <f t="shared" si="1"/>
        <v>1</v>
      </c>
    </row>
    <row r="73" spans="1:8" ht="18" customHeight="1">
      <c r="A73" s="190">
        <v>42018</v>
      </c>
      <c r="B73" s="190" t="s">
        <v>158</v>
      </c>
      <c r="C73" s="188" t="s">
        <v>211</v>
      </c>
      <c r="D73" s="191"/>
      <c r="E73" s="191">
        <v>2000000</v>
      </c>
      <c r="F73" s="192">
        <f t="shared" si="0"/>
        <v>101265000</v>
      </c>
      <c r="G73" s="187"/>
      <c r="H73" s="179">
        <f t="shared" si="1"/>
        <v>1</v>
      </c>
    </row>
    <row r="74" spans="1:8" ht="18" customHeight="1">
      <c r="A74" s="190">
        <v>42018</v>
      </c>
      <c r="B74" s="190" t="s">
        <v>268</v>
      </c>
      <c r="C74" s="188" t="s">
        <v>212</v>
      </c>
      <c r="D74" s="191"/>
      <c r="E74" s="191">
        <v>11023000</v>
      </c>
      <c r="F74" s="192">
        <f t="shared" si="0"/>
        <v>90242000</v>
      </c>
      <c r="G74" s="187"/>
      <c r="H74" s="179">
        <f t="shared" si="1"/>
        <v>1</v>
      </c>
    </row>
    <row r="75" spans="1:8" ht="18" customHeight="1">
      <c r="A75" s="190">
        <v>42018</v>
      </c>
      <c r="B75" s="190" t="s">
        <v>1052</v>
      </c>
      <c r="C75" s="188" t="s">
        <v>213</v>
      </c>
      <c r="D75" s="191"/>
      <c r="E75" s="191">
        <v>250000</v>
      </c>
      <c r="F75" s="192">
        <f t="shared" si="0"/>
        <v>89992000</v>
      </c>
      <c r="G75" s="187"/>
      <c r="H75" s="179">
        <f t="shared" si="1"/>
        <v>1</v>
      </c>
    </row>
    <row r="76" spans="1:8" ht="18" customHeight="1">
      <c r="A76" s="190">
        <v>42019</v>
      </c>
      <c r="B76" s="190" t="s">
        <v>183</v>
      </c>
      <c r="C76" s="188" t="s">
        <v>214</v>
      </c>
      <c r="D76" s="191">
        <v>33000000</v>
      </c>
      <c r="E76" s="191"/>
      <c r="F76" s="192">
        <f t="shared" si="0"/>
        <v>122992000</v>
      </c>
      <c r="G76" s="187"/>
      <c r="H76" s="179">
        <f t="shared" si="1"/>
        <v>1</v>
      </c>
    </row>
    <row r="77" spans="1:8" ht="18" customHeight="1">
      <c r="A77" s="190">
        <v>42019</v>
      </c>
      <c r="B77" s="190" t="s">
        <v>1157</v>
      </c>
      <c r="C77" s="188" t="s">
        <v>188</v>
      </c>
      <c r="D77" s="191"/>
      <c r="E77" s="191">
        <v>20000000</v>
      </c>
      <c r="F77" s="192">
        <f t="shared" ref="F77:F140" si="2">IF(C77&lt;&gt;"",F76+D77-E77,0)</f>
        <v>102992000</v>
      </c>
      <c r="G77" s="187"/>
      <c r="H77" s="179">
        <f t="shared" si="1"/>
        <v>1</v>
      </c>
    </row>
    <row r="78" spans="1:8" ht="18" customHeight="1">
      <c r="A78" s="190">
        <v>42019</v>
      </c>
      <c r="B78" s="190" t="s">
        <v>1051</v>
      </c>
      <c r="C78" s="188" t="s">
        <v>215</v>
      </c>
      <c r="D78" s="191"/>
      <c r="E78" s="191">
        <v>30000000</v>
      </c>
      <c r="F78" s="192">
        <f t="shared" si="2"/>
        <v>72992000</v>
      </c>
      <c r="G78" s="187"/>
      <c r="H78" s="179">
        <f t="shared" ref="H78:H141" si="3">IF(A78&lt;&gt;"",MONTH(A78),"")</f>
        <v>1</v>
      </c>
    </row>
    <row r="79" spans="1:8" ht="18" customHeight="1">
      <c r="A79" s="190">
        <v>42019</v>
      </c>
      <c r="B79" s="190" t="s">
        <v>831</v>
      </c>
      <c r="C79" s="188" t="s">
        <v>216</v>
      </c>
      <c r="D79" s="191"/>
      <c r="E79" s="191">
        <v>10000000</v>
      </c>
      <c r="F79" s="192">
        <f t="shared" si="2"/>
        <v>62992000</v>
      </c>
      <c r="G79" s="187"/>
      <c r="H79" s="179">
        <f t="shared" si="3"/>
        <v>1</v>
      </c>
    </row>
    <row r="80" spans="1:8" ht="18" customHeight="1">
      <c r="A80" s="190">
        <v>42019</v>
      </c>
      <c r="B80" s="190" t="s">
        <v>183</v>
      </c>
      <c r="C80" s="188" t="s">
        <v>217</v>
      </c>
      <c r="D80" s="191"/>
      <c r="E80" s="191">
        <v>4000000</v>
      </c>
      <c r="F80" s="192">
        <f t="shared" si="2"/>
        <v>58992000</v>
      </c>
      <c r="G80" s="187"/>
      <c r="H80" s="179">
        <f t="shared" si="3"/>
        <v>1</v>
      </c>
    </row>
    <row r="81" spans="1:8" ht="18" customHeight="1">
      <c r="A81" s="190">
        <v>42019</v>
      </c>
      <c r="B81" s="190" t="s">
        <v>203</v>
      </c>
      <c r="C81" s="188" t="s">
        <v>218</v>
      </c>
      <c r="D81" s="191"/>
      <c r="E81" s="191">
        <v>8000000</v>
      </c>
      <c r="F81" s="192">
        <f t="shared" si="2"/>
        <v>50992000</v>
      </c>
      <c r="G81" s="187"/>
      <c r="H81" s="179">
        <f t="shared" si="3"/>
        <v>1</v>
      </c>
    </row>
    <row r="82" spans="1:8" ht="18" customHeight="1">
      <c r="A82" s="190">
        <v>42019</v>
      </c>
      <c r="B82" s="190" t="s">
        <v>176</v>
      </c>
      <c r="C82" s="188" t="s">
        <v>177</v>
      </c>
      <c r="D82" s="191"/>
      <c r="E82" s="191">
        <v>1634000</v>
      </c>
      <c r="F82" s="192">
        <f t="shared" si="2"/>
        <v>49358000</v>
      </c>
      <c r="G82" s="187"/>
      <c r="H82" s="179">
        <f t="shared" si="3"/>
        <v>1</v>
      </c>
    </row>
    <row r="83" spans="1:8" ht="18" customHeight="1">
      <c r="A83" s="190">
        <v>42019</v>
      </c>
      <c r="B83" s="190" t="s">
        <v>1157</v>
      </c>
      <c r="C83" s="188" t="s">
        <v>219</v>
      </c>
      <c r="D83" s="191"/>
      <c r="E83" s="191">
        <v>1250000</v>
      </c>
      <c r="F83" s="192">
        <f t="shared" si="2"/>
        <v>48108000</v>
      </c>
      <c r="G83" s="187"/>
      <c r="H83" s="179">
        <f t="shared" si="3"/>
        <v>1</v>
      </c>
    </row>
    <row r="84" spans="1:8" ht="18" customHeight="1">
      <c r="A84" s="190">
        <v>42019</v>
      </c>
      <c r="B84" s="190" t="s">
        <v>1051</v>
      </c>
      <c r="C84" s="188" t="s">
        <v>220</v>
      </c>
      <c r="D84" s="191"/>
      <c r="E84" s="191">
        <v>500000</v>
      </c>
      <c r="F84" s="192">
        <f t="shared" si="2"/>
        <v>47608000</v>
      </c>
      <c r="G84" s="187"/>
      <c r="H84" s="179">
        <f t="shared" si="3"/>
        <v>1</v>
      </c>
    </row>
    <row r="85" spans="1:8" ht="18" customHeight="1">
      <c r="A85" s="190">
        <v>42020</v>
      </c>
      <c r="B85" s="190" t="s">
        <v>50</v>
      </c>
      <c r="C85" s="188" t="s">
        <v>154</v>
      </c>
      <c r="D85" s="191">
        <v>200000000</v>
      </c>
      <c r="E85" s="191"/>
      <c r="F85" s="192">
        <f t="shared" si="2"/>
        <v>247608000</v>
      </c>
      <c r="G85" s="187"/>
      <c r="H85" s="179">
        <f t="shared" si="3"/>
        <v>1</v>
      </c>
    </row>
    <row r="86" spans="1:8" ht="18" customHeight="1">
      <c r="A86" s="190">
        <v>42020</v>
      </c>
      <c r="B86" s="190" t="s">
        <v>183</v>
      </c>
      <c r="C86" s="188" t="s">
        <v>221</v>
      </c>
      <c r="D86" s="191">
        <v>4000000</v>
      </c>
      <c r="E86" s="191"/>
      <c r="F86" s="192">
        <f t="shared" si="2"/>
        <v>251608000</v>
      </c>
      <c r="G86" s="187"/>
      <c r="H86" s="179">
        <f t="shared" si="3"/>
        <v>1</v>
      </c>
    </row>
    <row r="87" spans="1:8" ht="18" customHeight="1">
      <c r="A87" s="190">
        <v>42020</v>
      </c>
      <c r="B87" s="190" t="s">
        <v>151</v>
      </c>
      <c r="C87" s="188" t="s">
        <v>222</v>
      </c>
      <c r="D87" s="191"/>
      <c r="E87" s="191">
        <v>4368000</v>
      </c>
      <c r="F87" s="192">
        <f t="shared" si="2"/>
        <v>247240000</v>
      </c>
      <c r="G87" s="187"/>
      <c r="H87" s="179">
        <f t="shared" si="3"/>
        <v>1</v>
      </c>
    </row>
    <row r="88" spans="1:8" ht="18" customHeight="1">
      <c r="A88" s="190">
        <v>42020</v>
      </c>
      <c r="B88" s="190" t="s">
        <v>176</v>
      </c>
      <c r="C88" s="188" t="s">
        <v>223</v>
      </c>
      <c r="D88" s="191"/>
      <c r="E88" s="191">
        <v>7250000</v>
      </c>
      <c r="F88" s="192">
        <f t="shared" si="2"/>
        <v>239990000</v>
      </c>
      <c r="G88" s="187"/>
      <c r="H88" s="179">
        <f t="shared" si="3"/>
        <v>1</v>
      </c>
    </row>
    <row r="89" spans="1:8" ht="18" customHeight="1">
      <c r="A89" s="190">
        <v>42020</v>
      </c>
      <c r="B89" s="190" t="s">
        <v>1052</v>
      </c>
      <c r="C89" s="188" t="s">
        <v>224</v>
      </c>
      <c r="D89" s="191"/>
      <c r="E89" s="191">
        <v>170000</v>
      </c>
      <c r="F89" s="192">
        <f t="shared" si="2"/>
        <v>239820000</v>
      </c>
      <c r="G89" s="187"/>
      <c r="H89" s="179">
        <f t="shared" si="3"/>
        <v>1</v>
      </c>
    </row>
    <row r="90" spans="1:8" ht="18" customHeight="1">
      <c r="A90" s="190">
        <v>42020</v>
      </c>
      <c r="B90" s="190" t="s">
        <v>1053</v>
      </c>
      <c r="C90" s="188" t="s">
        <v>187</v>
      </c>
      <c r="D90" s="191"/>
      <c r="E90" s="191">
        <v>60000</v>
      </c>
      <c r="F90" s="192">
        <f t="shared" si="2"/>
        <v>239760000</v>
      </c>
      <c r="G90" s="187"/>
      <c r="H90" s="179">
        <f t="shared" si="3"/>
        <v>1</v>
      </c>
    </row>
    <row r="91" spans="1:8" ht="18" customHeight="1">
      <c r="A91" s="190">
        <v>42020</v>
      </c>
      <c r="B91" s="190" t="s">
        <v>147</v>
      </c>
      <c r="C91" s="188" t="s">
        <v>225</v>
      </c>
      <c r="D91" s="191"/>
      <c r="E91" s="191">
        <v>150000000</v>
      </c>
      <c r="F91" s="192">
        <f t="shared" si="2"/>
        <v>89760000</v>
      </c>
      <c r="G91" s="187"/>
      <c r="H91" s="179">
        <f t="shared" si="3"/>
        <v>1</v>
      </c>
    </row>
    <row r="92" spans="1:8" ht="18" customHeight="1">
      <c r="A92" s="190">
        <v>42020</v>
      </c>
      <c r="B92" s="190" t="s">
        <v>147</v>
      </c>
      <c r="C92" s="188" t="s">
        <v>182</v>
      </c>
      <c r="D92" s="191"/>
      <c r="E92" s="191">
        <v>58545000</v>
      </c>
      <c r="F92" s="192">
        <f t="shared" si="2"/>
        <v>31215000</v>
      </c>
      <c r="G92" s="187"/>
      <c r="H92" s="179">
        <f t="shared" si="3"/>
        <v>1</v>
      </c>
    </row>
    <row r="93" spans="1:8" ht="18" customHeight="1">
      <c r="A93" s="190">
        <v>42020</v>
      </c>
      <c r="B93" s="190" t="s">
        <v>50</v>
      </c>
      <c r="C93" s="188" t="s">
        <v>154</v>
      </c>
      <c r="D93" s="191">
        <v>1370000000</v>
      </c>
      <c r="E93" s="191"/>
      <c r="F93" s="192">
        <f t="shared" si="2"/>
        <v>1401215000</v>
      </c>
      <c r="G93" s="187"/>
      <c r="H93" s="179">
        <f t="shared" si="3"/>
        <v>1</v>
      </c>
    </row>
    <row r="94" spans="1:8" ht="18" customHeight="1">
      <c r="A94" s="190">
        <v>42020</v>
      </c>
      <c r="B94" s="190" t="s">
        <v>622</v>
      </c>
      <c r="C94" s="188" t="s">
        <v>226</v>
      </c>
      <c r="D94" s="191"/>
      <c r="E94" s="191">
        <v>500000000</v>
      </c>
      <c r="F94" s="192">
        <f t="shared" si="2"/>
        <v>901215000</v>
      </c>
      <c r="G94" s="187"/>
      <c r="H94" s="179">
        <f t="shared" si="3"/>
        <v>1</v>
      </c>
    </row>
    <row r="95" spans="1:8" ht="18" customHeight="1">
      <c r="A95" s="190">
        <v>42020</v>
      </c>
      <c r="B95" s="190" t="s">
        <v>622</v>
      </c>
      <c r="C95" s="188" t="s">
        <v>328</v>
      </c>
      <c r="D95" s="191"/>
      <c r="E95" s="191">
        <v>525500000</v>
      </c>
      <c r="F95" s="192">
        <f t="shared" si="2"/>
        <v>375715000</v>
      </c>
      <c r="G95" s="187"/>
      <c r="H95" s="179">
        <f t="shared" si="3"/>
        <v>1</v>
      </c>
    </row>
    <row r="96" spans="1:8" ht="18" customHeight="1">
      <c r="A96" s="190">
        <v>42020</v>
      </c>
      <c r="B96" s="190" t="s">
        <v>622</v>
      </c>
      <c r="C96" s="188" t="s">
        <v>227</v>
      </c>
      <c r="D96" s="191"/>
      <c r="E96" s="191">
        <v>309000000</v>
      </c>
      <c r="F96" s="192">
        <f t="shared" si="2"/>
        <v>66715000</v>
      </c>
      <c r="G96" s="187"/>
      <c r="H96" s="179">
        <f t="shared" si="3"/>
        <v>1</v>
      </c>
    </row>
    <row r="97" spans="1:8" ht="18" customHeight="1">
      <c r="A97" s="190">
        <v>42020</v>
      </c>
      <c r="B97" s="190" t="s">
        <v>268</v>
      </c>
      <c r="C97" s="188" t="s">
        <v>228</v>
      </c>
      <c r="D97" s="191"/>
      <c r="E97" s="191">
        <v>22500000</v>
      </c>
      <c r="F97" s="192">
        <f t="shared" si="2"/>
        <v>44215000</v>
      </c>
      <c r="G97" s="187"/>
      <c r="H97" s="179">
        <f t="shared" si="3"/>
        <v>1</v>
      </c>
    </row>
    <row r="98" spans="1:8" ht="18" customHeight="1">
      <c r="A98" s="190">
        <v>42020</v>
      </c>
      <c r="B98" s="190" t="s">
        <v>622</v>
      </c>
      <c r="C98" s="188" t="s">
        <v>229</v>
      </c>
      <c r="D98" s="191"/>
      <c r="E98" s="191">
        <v>30000000</v>
      </c>
      <c r="F98" s="192">
        <f t="shared" si="2"/>
        <v>14215000</v>
      </c>
      <c r="G98" s="187"/>
      <c r="H98" s="179">
        <f t="shared" si="3"/>
        <v>1</v>
      </c>
    </row>
    <row r="99" spans="1:8" ht="18" customHeight="1">
      <c r="A99" s="190">
        <v>42020</v>
      </c>
      <c r="B99" s="190" t="s">
        <v>183</v>
      </c>
      <c r="C99" s="188" t="s">
        <v>230</v>
      </c>
      <c r="D99" s="191"/>
      <c r="E99" s="191">
        <v>2000000</v>
      </c>
      <c r="F99" s="192">
        <f t="shared" si="2"/>
        <v>12215000</v>
      </c>
      <c r="G99" s="187"/>
      <c r="H99" s="179">
        <f t="shared" si="3"/>
        <v>1</v>
      </c>
    </row>
    <row r="100" spans="1:8" ht="18" customHeight="1">
      <c r="A100" s="190">
        <v>42020</v>
      </c>
      <c r="B100" s="190" t="s">
        <v>183</v>
      </c>
      <c r="C100" s="188" t="s">
        <v>231</v>
      </c>
      <c r="D100" s="191"/>
      <c r="E100" s="191">
        <v>1500000</v>
      </c>
      <c r="F100" s="192">
        <f t="shared" si="2"/>
        <v>10715000</v>
      </c>
      <c r="G100" s="187"/>
      <c r="H100" s="179">
        <f t="shared" si="3"/>
        <v>1</v>
      </c>
    </row>
    <row r="101" spans="1:8" ht="18" customHeight="1">
      <c r="A101" s="190">
        <v>42020</v>
      </c>
      <c r="B101" s="190" t="s">
        <v>160</v>
      </c>
      <c r="C101" s="188" t="s">
        <v>232</v>
      </c>
      <c r="D101" s="191"/>
      <c r="E101" s="191">
        <v>255000</v>
      </c>
      <c r="F101" s="192">
        <f t="shared" si="2"/>
        <v>10460000</v>
      </c>
      <c r="G101" s="187"/>
      <c r="H101" s="179">
        <f t="shared" si="3"/>
        <v>1</v>
      </c>
    </row>
    <row r="102" spans="1:8" ht="18" customHeight="1">
      <c r="A102" s="190">
        <v>42020</v>
      </c>
      <c r="B102" s="190" t="s">
        <v>831</v>
      </c>
      <c r="C102" s="188" t="s">
        <v>233</v>
      </c>
      <c r="D102" s="191"/>
      <c r="E102" s="191">
        <v>110000</v>
      </c>
      <c r="F102" s="192">
        <f t="shared" si="2"/>
        <v>10350000</v>
      </c>
      <c r="G102" s="187"/>
      <c r="H102" s="179">
        <f t="shared" si="3"/>
        <v>1</v>
      </c>
    </row>
    <row r="103" spans="1:8" ht="18" customHeight="1">
      <c r="A103" s="190">
        <v>42020</v>
      </c>
      <c r="B103" s="190" t="s">
        <v>151</v>
      </c>
      <c r="C103" s="188" t="s">
        <v>234</v>
      </c>
      <c r="D103" s="191"/>
      <c r="E103" s="191">
        <v>1084000</v>
      </c>
      <c r="F103" s="192">
        <f t="shared" si="2"/>
        <v>9266000</v>
      </c>
      <c r="G103" s="187"/>
      <c r="H103" s="179">
        <f t="shared" si="3"/>
        <v>1</v>
      </c>
    </row>
    <row r="104" spans="1:8" ht="18" customHeight="1">
      <c r="A104" s="190">
        <v>42023</v>
      </c>
      <c r="B104" s="190" t="s">
        <v>831</v>
      </c>
      <c r="C104" s="188" t="s">
        <v>201</v>
      </c>
      <c r="D104" s="191"/>
      <c r="E104" s="191">
        <v>5000000</v>
      </c>
      <c r="F104" s="192">
        <f t="shared" si="2"/>
        <v>4266000</v>
      </c>
      <c r="G104" s="187"/>
      <c r="H104" s="179">
        <f t="shared" si="3"/>
        <v>1</v>
      </c>
    </row>
    <row r="105" spans="1:8" ht="18" customHeight="1">
      <c r="A105" s="190">
        <v>42023</v>
      </c>
      <c r="B105" s="190" t="s">
        <v>145</v>
      </c>
      <c r="C105" s="188" t="s">
        <v>150</v>
      </c>
      <c r="D105" s="191"/>
      <c r="E105" s="191">
        <v>275000</v>
      </c>
      <c r="F105" s="192">
        <f t="shared" si="2"/>
        <v>3991000</v>
      </c>
      <c r="G105" s="187"/>
      <c r="H105" s="179">
        <f t="shared" si="3"/>
        <v>1</v>
      </c>
    </row>
    <row r="106" spans="1:8" ht="18" customHeight="1">
      <c r="A106" s="190">
        <v>42023</v>
      </c>
      <c r="B106" s="190" t="s">
        <v>1052</v>
      </c>
      <c r="C106" s="188" t="s">
        <v>157</v>
      </c>
      <c r="D106" s="191"/>
      <c r="E106" s="191">
        <v>50000</v>
      </c>
      <c r="F106" s="192">
        <f t="shared" si="2"/>
        <v>3941000</v>
      </c>
      <c r="G106" s="187"/>
      <c r="H106" s="179">
        <f t="shared" si="3"/>
        <v>1</v>
      </c>
    </row>
    <row r="107" spans="1:8" ht="18" customHeight="1">
      <c r="A107" s="190">
        <v>42023</v>
      </c>
      <c r="B107" s="190" t="s">
        <v>50</v>
      </c>
      <c r="C107" s="188" t="s">
        <v>154</v>
      </c>
      <c r="D107" s="191">
        <v>1080000000</v>
      </c>
      <c r="E107" s="191"/>
      <c r="F107" s="192">
        <f t="shared" si="2"/>
        <v>1083941000</v>
      </c>
      <c r="G107" s="187"/>
      <c r="H107" s="179">
        <f t="shared" si="3"/>
        <v>1</v>
      </c>
    </row>
    <row r="108" spans="1:8" ht="18" customHeight="1">
      <c r="A108" s="190">
        <v>42023</v>
      </c>
      <c r="B108" s="190" t="s">
        <v>147</v>
      </c>
      <c r="C108" s="188" t="s">
        <v>235</v>
      </c>
      <c r="D108" s="191"/>
      <c r="E108" s="191">
        <v>273000000</v>
      </c>
      <c r="F108" s="192">
        <f t="shared" si="2"/>
        <v>810941000</v>
      </c>
      <c r="G108" s="187"/>
      <c r="H108" s="179">
        <f t="shared" si="3"/>
        <v>1</v>
      </c>
    </row>
    <row r="109" spans="1:8" ht="18" customHeight="1">
      <c r="A109" s="190">
        <v>42023</v>
      </c>
      <c r="B109" s="190" t="s">
        <v>147</v>
      </c>
      <c r="C109" s="188" t="s">
        <v>205</v>
      </c>
      <c r="D109" s="191"/>
      <c r="E109" s="191">
        <v>200000000</v>
      </c>
      <c r="F109" s="192">
        <f t="shared" si="2"/>
        <v>610941000</v>
      </c>
      <c r="G109" s="187" t="s">
        <v>473</v>
      </c>
      <c r="H109" s="179">
        <f t="shared" si="3"/>
        <v>1</v>
      </c>
    </row>
    <row r="110" spans="1:8" ht="18" customHeight="1">
      <c r="A110" s="190">
        <v>42023</v>
      </c>
      <c r="B110" s="190" t="s">
        <v>147</v>
      </c>
      <c r="C110" s="188" t="s">
        <v>236</v>
      </c>
      <c r="D110" s="191"/>
      <c r="E110" s="191">
        <v>150000000</v>
      </c>
      <c r="F110" s="192">
        <f t="shared" si="2"/>
        <v>460941000</v>
      </c>
      <c r="G110" s="187"/>
      <c r="H110" s="179">
        <f t="shared" si="3"/>
        <v>1</v>
      </c>
    </row>
    <row r="111" spans="1:8" ht="18" customHeight="1">
      <c r="A111" s="190">
        <v>42023</v>
      </c>
      <c r="B111" s="190" t="s">
        <v>147</v>
      </c>
      <c r="C111" s="188" t="s">
        <v>237</v>
      </c>
      <c r="D111" s="191"/>
      <c r="E111" s="191">
        <v>100000000</v>
      </c>
      <c r="F111" s="192">
        <f t="shared" si="2"/>
        <v>360941000</v>
      </c>
      <c r="G111" s="187" t="s">
        <v>473</v>
      </c>
      <c r="H111" s="179">
        <f t="shared" si="3"/>
        <v>1</v>
      </c>
    </row>
    <row r="112" spans="1:8" ht="18" customHeight="1">
      <c r="A112" s="190">
        <v>42023</v>
      </c>
      <c r="B112" s="190" t="s">
        <v>203</v>
      </c>
      <c r="C112" s="188" t="s">
        <v>396</v>
      </c>
      <c r="D112" s="191"/>
      <c r="E112" s="191">
        <v>88811000</v>
      </c>
      <c r="F112" s="192">
        <f t="shared" si="2"/>
        <v>272130000</v>
      </c>
      <c r="G112" s="187"/>
      <c r="H112" s="179">
        <f t="shared" si="3"/>
        <v>1</v>
      </c>
    </row>
    <row r="113" spans="1:8" ht="18" customHeight="1">
      <c r="A113" s="190">
        <v>42023</v>
      </c>
      <c r="B113" s="190" t="s">
        <v>203</v>
      </c>
      <c r="C113" s="188" t="s">
        <v>238</v>
      </c>
      <c r="D113" s="191"/>
      <c r="E113" s="191">
        <v>100000000</v>
      </c>
      <c r="F113" s="192">
        <f t="shared" si="2"/>
        <v>172130000</v>
      </c>
      <c r="G113" s="187"/>
      <c r="H113" s="179">
        <f t="shared" si="3"/>
        <v>1</v>
      </c>
    </row>
    <row r="114" spans="1:8" ht="18" customHeight="1">
      <c r="A114" s="190">
        <v>42023</v>
      </c>
      <c r="B114" s="190" t="s">
        <v>307</v>
      </c>
      <c r="C114" s="188" t="s">
        <v>239</v>
      </c>
      <c r="D114" s="191"/>
      <c r="E114" s="191">
        <v>150000000</v>
      </c>
      <c r="F114" s="192">
        <f t="shared" si="2"/>
        <v>22130000</v>
      </c>
      <c r="G114" s="187"/>
      <c r="H114" s="179">
        <f t="shared" si="3"/>
        <v>1</v>
      </c>
    </row>
    <row r="115" spans="1:8" ht="18" customHeight="1">
      <c r="A115" s="190">
        <v>42023</v>
      </c>
      <c r="B115" s="190" t="s">
        <v>831</v>
      </c>
      <c r="C115" s="188" t="s">
        <v>240</v>
      </c>
      <c r="D115" s="191"/>
      <c r="E115" s="191">
        <v>2000000</v>
      </c>
      <c r="F115" s="192">
        <f t="shared" si="2"/>
        <v>20130000</v>
      </c>
      <c r="G115" s="187"/>
      <c r="H115" s="179">
        <f t="shared" si="3"/>
        <v>1</v>
      </c>
    </row>
    <row r="116" spans="1:8" ht="18" customHeight="1">
      <c r="A116" s="190">
        <v>42023</v>
      </c>
      <c r="B116" s="190" t="s">
        <v>178</v>
      </c>
      <c r="C116" s="188" t="s">
        <v>241</v>
      </c>
      <c r="D116" s="191"/>
      <c r="E116" s="191">
        <v>322000</v>
      </c>
      <c r="F116" s="192">
        <f t="shared" si="2"/>
        <v>19808000</v>
      </c>
      <c r="G116" s="187"/>
      <c r="H116" s="179">
        <f t="shared" si="3"/>
        <v>1</v>
      </c>
    </row>
    <row r="117" spans="1:8" ht="18" customHeight="1">
      <c r="A117" s="190">
        <v>42023</v>
      </c>
      <c r="B117" s="190" t="s">
        <v>151</v>
      </c>
      <c r="C117" s="188" t="s">
        <v>242</v>
      </c>
      <c r="D117" s="191"/>
      <c r="E117" s="191">
        <v>17930000</v>
      </c>
      <c r="F117" s="192">
        <f t="shared" si="2"/>
        <v>1878000</v>
      </c>
      <c r="G117" s="187"/>
      <c r="H117" s="179">
        <f t="shared" si="3"/>
        <v>1</v>
      </c>
    </row>
    <row r="118" spans="1:8" ht="18" customHeight="1">
      <c r="A118" s="190">
        <v>42024</v>
      </c>
      <c r="B118" s="190" t="s">
        <v>50</v>
      </c>
      <c r="C118" s="188" t="s">
        <v>154</v>
      </c>
      <c r="D118" s="191">
        <v>80000000</v>
      </c>
      <c r="E118" s="191"/>
      <c r="F118" s="192">
        <f t="shared" si="2"/>
        <v>81878000</v>
      </c>
      <c r="G118" s="187"/>
      <c r="H118" s="179">
        <f t="shared" si="3"/>
        <v>1</v>
      </c>
    </row>
    <row r="119" spans="1:8" ht="18" customHeight="1">
      <c r="A119" s="190">
        <v>42024</v>
      </c>
      <c r="B119" s="190" t="s">
        <v>168</v>
      </c>
      <c r="C119" s="188" t="s">
        <v>170</v>
      </c>
      <c r="D119" s="191">
        <v>85440000</v>
      </c>
      <c r="E119" s="191"/>
      <c r="F119" s="192">
        <f t="shared" si="2"/>
        <v>167318000</v>
      </c>
      <c r="G119" s="187"/>
      <c r="H119" s="179">
        <f t="shared" si="3"/>
        <v>1</v>
      </c>
    </row>
    <row r="120" spans="1:8" ht="18" customHeight="1">
      <c r="A120" s="190">
        <v>42024</v>
      </c>
      <c r="B120" s="190" t="s">
        <v>197</v>
      </c>
      <c r="C120" s="188" t="s">
        <v>156</v>
      </c>
      <c r="D120" s="191"/>
      <c r="E120" s="191">
        <v>73000000</v>
      </c>
      <c r="F120" s="192">
        <f t="shared" si="2"/>
        <v>94318000</v>
      </c>
      <c r="G120" s="187"/>
      <c r="H120" s="179">
        <f t="shared" si="3"/>
        <v>1</v>
      </c>
    </row>
    <row r="121" spans="1:8" ht="18" customHeight="1">
      <c r="A121" s="190">
        <v>42024</v>
      </c>
      <c r="B121" s="190" t="s">
        <v>147</v>
      </c>
      <c r="C121" s="188" t="s">
        <v>243</v>
      </c>
      <c r="D121" s="191"/>
      <c r="E121" s="191">
        <v>12421000</v>
      </c>
      <c r="F121" s="192">
        <f t="shared" si="2"/>
        <v>81897000</v>
      </c>
      <c r="G121" s="187"/>
      <c r="H121" s="179">
        <f t="shared" si="3"/>
        <v>1</v>
      </c>
    </row>
    <row r="122" spans="1:8" ht="18" customHeight="1">
      <c r="A122" s="190">
        <v>42024</v>
      </c>
      <c r="B122" s="190" t="s">
        <v>147</v>
      </c>
      <c r="C122" s="188" t="s">
        <v>148</v>
      </c>
      <c r="D122" s="191"/>
      <c r="E122" s="191">
        <v>12117000</v>
      </c>
      <c r="F122" s="192">
        <f t="shared" si="2"/>
        <v>69780000</v>
      </c>
      <c r="G122" s="187"/>
      <c r="H122" s="179">
        <f t="shared" si="3"/>
        <v>1</v>
      </c>
    </row>
    <row r="123" spans="1:8" ht="18" customHeight="1">
      <c r="A123" s="190">
        <v>42024</v>
      </c>
      <c r="B123" s="190" t="s">
        <v>147</v>
      </c>
      <c r="C123" s="188" t="s">
        <v>244</v>
      </c>
      <c r="D123" s="191"/>
      <c r="E123" s="191">
        <v>37840000</v>
      </c>
      <c r="F123" s="192">
        <f t="shared" si="2"/>
        <v>31940000</v>
      </c>
      <c r="G123" s="187"/>
      <c r="H123" s="179">
        <f t="shared" si="3"/>
        <v>1</v>
      </c>
    </row>
    <row r="124" spans="1:8" ht="18" customHeight="1">
      <c r="A124" s="190">
        <v>42024</v>
      </c>
      <c r="B124" s="190" t="s">
        <v>178</v>
      </c>
      <c r="C124" s="188" t="s">
        <v>245</v>
      </c>
      <c r="D124" s="191"/>
      <c r="E124" s="191">
        <v>2462000</v>
      </c>
      <c r="F124" s="192">
        <f t="shared" si="2"/>
        <v>29478000</v>
      </c>
      <c r="G124" s="187"/>
      <c r="H124" s="179">
        <f t="shared" si="3"/>
        <v>1</v>
      </c>
    </row>
    <row r="125" spans="1:8" ht="18" customHeight="1">
      <c r="A125" s="190">
        <v>42024</v>
      </c>
      <c r="B125" s="190" t="s">
        <v>145</v>
      </c>
      <c r="C125" s="188" t="s">
        <v>150</v>
      </c>
      <c r="D125" s="191"/>
      <c r="E125" s="191">
        <v>330000</v>
      </c>
      <c r="F125" s="192">
        <f t="shared" si="2"/>
        <v>29148000</v>
      </c>
      <c r="G125" s="187"/>
      <c r="H125" s="179">
        <f t="shared" si="3"/>
        <v>1</v>
      </c>
    </row>
    <row r="126" spans="1:8" ht="18" customHeight="1">
      <c r="A126" s="190">
        <v>42024</v>
      </c>
      <c r="B126" s="190" t="s">
        <v>145</v>
      </c>
      <c r="C126" s="188" t="s">
        <v>246</v>
      </c>
      <c r="D126" s="191"/>
      <c r="E126" s="191">
        <v>1360000</v>
      </c>
      <c r="F126" s="192">
        <f t="shared" si="2"/>
        <v>27788000</v>
      </c>
      <c r="G126" s="187"/>
      <c r="H126" s="179">
        <f t="shared" si="3"/>
        <v>1</v>
      </c>
    </row>
    <row r="127" spans="1:8" ht="18" customHeight="1">
      <c r="A127" s="190">
        <v>42024</v>
      </c>
      <c r="B127" s="190" t="s">
        <v>147</v>
      </c>
      <c r="C127" s="188" t="s">
        <v>148</v>
      </c>
      <c r="D127" s="191"/>
      <c r="E127" s="191">
        <v>2917000</v>
      </c>
      <c r="F127" s="192">
        <f t="shared" si="2"/>
        <v>24871000</v>
      </c>
      <c r="G127" s="187"/>
      <c r="H127" s="179">
        <f t="shared" si="3"/>
        <v>1</v>
      </c>
    </row>
    <row r="128" spans="1:8" ht="18" customHeight="1">
      <c r="A128" s="190">
        <v>42024</v>
      </c>
      <c r="B128" s="190" t="s">
        <v>1157</v>
      </c>
      <c r="C128" s="188" t="s">
        <v>188</v>
      </c>
      <c r="D128" s="191"/>
      <c r="E128" s="191">
        <v>1400000</v>
      </c>
      <c r="F128" s="192">
        <f t="shared" si="2"/>
        <v>23471000</v>
      </c>
      <c r="G128" s="187"/>
      <c r="H128" s="179">
        <f t="shared" si="3"/>
        <v>1</v>
      </c>
    </row>
    <row r="129" spans="1:8" ht="18" customHeight="1">
      <c r="A129" s="190">
        <v>42024</v>
      </c>
      <c r="B129" s="190" t="s">
        <v>831</v>
      </c>
      <c r="C129" s="188" t="s">
        <v>247</v>
      </c>
      <c r="D129" s="191"/>
      <c r="E129" s="191">
        <v>50000</v>
      </c>
      <c r="F129" s="192">
        <f t="shared" si="2"/>
        <v>23421000</v>
      </c>
      <c r="G129" s="187"/>
      <c r="H129" s="179">
        <f t="shared" si="3"/>
        <v>1</v>
      </c>
    </row>
    <row r="130" spans="1:8" ht="18" customHeight="1">
      <c r="A130" s="190">
        <v>42024</v>
      </c>
      <c r="B130" s="190" t="s">
        <v>1157</v>
      </c>
      <c r="C130" s="188" t="s">
        <v>248</v>
      </c>
      <c r="D130" s="191"/>
      <c r="E130" s="191">
        <v>20000000</v>
      </c>
      <c r="F130" s="192">
        <f t="shared" si="2"/>
        <v>3421000</v>
      </c>
      <c r="G130" s="187"/>
      <c r="H130" s="179">
        <f t="shared" si="3"/>
        <v>1</v>
      </c>
    </row>
    <row r="131" spans="1:8" ht="18" customHeight="1">
      <c r="A131" s="190">
        <v>42027</v>
      </c>
      <c r="B131" s="190" t="s">
        <v>50</v>
      </c>
      <c r="C131" s="188" t="s">
        <v>154</v>
      </c>
      <c r="D131" s="191">
        <v>645000000</v>
      </c>
      <c r="E131" s="191"/>
      <c r="F131" s="192">
        <f t="shared" si="2"/>
        <v>648421000</v>
      </c>
      <c r="G131" s="187"/>
      <c r="H131" s="179">
        <f t="shared" si="3"/>
        <v>1</v>
      </c>
    </row>
    <row r="132" spans="1:8" ht="18" customHeight="1">
      <c r="A132" s="190">
        <v>42027</v>
      </c>
      <c r="B132" s="190" t="s">
        <v>1157</v>
      </c>
      <c r="C132" s="188" t="s">
        <v>249</v>
      </c>
      <c r="D132" s="191"/>
      <c r="E132" s="191">
        <v>20000000</v>
      </c>
      <c r="F132" s="192">
        <f t="shared" si="2"/>
        <v>628421000</v>
      </c>
      <c r="G132" s="187"/>
      <c r="H132" s="179">
        <f t="shared" si="3"/>
        <v>1</v>
      </c>
    </row>
    <row r="133" spans="1:8" ht="18" customHeight="1">
      <c r="A133" s="190">
        <v>42027</v>
      </c>
      <c r="B133" s="190" t="s">
        <v>147</v>
      </c>
      <c r="C133" s="188" t="s">
        <v>206</v>
      </c>
      <c r="D133" s="191"/>
      <c r="E133" s="191">
        <v>562344000</v>
      </c>
      <c r="F133" s="192">
        <f t="shared" si="2"/>
        <v>66077000</v>
      </c>
      <c r="G133" s="187" t="s">
        <v>473</v>
      </c>
      <c r="H133" s="179">
        <f t="shared" si="3"/>
        <v>1</v>
      </c>
    </row>
    <row r="134" spans="1:8" ht="18" customHeight="1">
      <c r="A134" s="190">
        <v>42027</v>
      </c>
      <c r="B134" s="190" t="s">
        <v>160</v>
      </c>
      <c r="C134" s="188" t="s">
        <v>250</v>
      </c>
      <c r="D134" s="191"/>
      <c r="E134" s="191">
        <v>20000000</v>
      </c>
      <c r="F134" s="192">
        <f t="shared" si="2"/>
        <v>46077000</v>
      </c>
      <c r="G134" s="187"/>
      <c r="H134" s="179">
        <f t="shared" si="3"/>
        <v>1</v>
      </c>
    </row>
    <row r="135" spans="1:8" ht="18" customHeight="1">
      <c r="A135" s="190">
        <v>42027</v>
      </c>
      <c r="B135" s="190" t="s">
        <v>174</v>
      </c>
      <c r="C135" s="188" t="s">
        <v>251</v>
      </c>
      <c r="D135" s="191"/>
      <c r="E135" s="191">
        <v>34097000</v>
      </c>
      <c r="F135" s="192">
        <f t="shared" si="2"/>
        <v>11980000</v>
      </c>
      <c r="G135" s="187"/>
      <c r="H135" s="179">
        <f t="shared" si="3"/>
        <v>1</v>
      </c>
    </row>
    <row r="136" spans="1:8" ht="18" customHeight="1">
      <c r="A136" s="190">
        <v>42027</v>
      </c>
      <c r="B136" s="190" t="s">
        <v>183</v>
      </c>
      <c r="C136" s="188" t="s">
        <v>252</v>
      </c>
      <c r="D136" s="191">
        <v>16000000</v>
      </c>
      <c r="E136" s="191"/>
      <c r="F136" s="192">
        <f t="shared" si="2"/>
        <v>27980000</v>
      </c>
      <c r="G136" s="187"/>
      <c r="H136" s="179">
        <f t="shared" si="3"/>
        <v>1</v>
      </c>
    </row>
    <row r="137" spans="1:8" ht="18" customHeight="1">
      <c r="A137" s="190">
        <v>42027</v>
      </c>
      <c r="B137" s="190" t="s">
        <v>1052</v>
      </c>
      <c r="C137" s="188" t="s">
        <v>253</v>
      </c>
      <c r="D137" s="191"/>
      <c r="E137" s="191">
        <v>6033000</v>
      </c>
      <c r="F137" s="192">
        <f t="shared" si="2"/>
        <v>21947000</v>
      </c>
      <c r="G137" s="187"/>
      <c r="H137" s="179">
        <f t="shared" si="3"/>
        <v>1</v>
      </c>
    </row>
    <row r="138" spans="1:8" ht="18" customHeight="1">
      <c r="A138" s="190">
        <v>42027</v>
      </c>
      <c r="B138" s="190" t="s">
        <v>183</v>
      </c>
      <c r="C138" s="188" t="s">
        <v>254</v>
      </c>
      <c r="D138" s="191">
        <v>5000000</v>
      </c>
      <c r="E138" s="191"/>
      <c r="F138" s="192">
        <f t="shared" si="2"/>
        <v>26947000</v>
      </c>
      <c r="G138" s="187"/>
      <c r="H138" s="179">
        <f t="shared" si="3"/>
        <v>1</v>
      </c>
    </row>
    <row r="139" spans="1:8" ht="18" customHeight="1">
      <c r="A139" s="190">
        <v>42027</v>
      </c>
      <c r="B139" s="190" t="s">
        <v>1052</v>
      </c>
      <c r="C139" s="188" t="s">
        <v>255</v>
      </c>
      <c r="D139" s="191"/>
      <c r="E139" s="191">
        <v>4762000</v>
      </c>
      <c r="F139" s="192">
        <f t="shared" si="2"/>
        <v>22185000</v>
      </c>
      <c r="G139" s="187"/>
      <c r="H139" s="179">
        <f t="shared" si="3"/>
        <v>1</v>
      </c>
    </row>
    <row r="140" spans="1:8" ht="18" customHeight="1">
      <c r="A140" s="190">
        <v>42027</v>
      </c>
      <c r="B140" s="190" t="s">
        <v>183</v>
      </c>
      <c r="C140" s="188" t="s">
        <v>256</v>
      </c>
      <c r="D140" s="191"/>
      <c r="E140" s="191">
        <v>5000000</v>
      </c>
      <c r="F140" s="192">
        <f t="shared" si="2"/>
        <v>17185000</v>
      </c>
      <c r="G140" s="187"/>
      <c r="H140" s="179">
        <f t="shared" si="3"/>
        <v>1</v>
      </c>
    </row>
    <row r="141" spans="1:8" ht="18" customHeight="1">
      <c r="A141" s="190">
        <v>42027</v>
      </c>
      <c r="B141" s="190" t="s">
        <v>178</v>
      </c>
      <c r="C141" s="188" t="s">
        <v>257</v>
      </c>
      <c r="D141" s="191"/>
      <c r="E141" s="191">
        <v>1967000</v>
      </c>
      <c r="F141" s="192">
        <f t="shared" ref="F141:F204" si="4">IF(C141&lt;&gt;"",F140+D141-E141,0)</f>
        <v>15218000</v>
      </c>
      <c r="G141" s="187"/>
      <c r="H141" s="179">
        <f t="shared" si="3"/>
        <v>1</v>
      </c>
    </row>
    <row r="142" spans="1:8" ht="18" customHeight="1">
      <c r="A142" s="190">
        <v>42030</v>
      </c>
      <c r="B142" s="190" t="s">
        <v>151</v>
      </c>
      <c r="C142" s="188" t="s">
        <v>258</v>
      </c>
      <c r="D142" s="191"/>
      <c r="E142" s="191">
        <v>1790000</v>
      </c>
      <c r="F142" s="192">
        <f t="shared" si="4"/>
        <v>13428000</v>
      </c>
      <c r="G142" s="187"/>
      <c r="H142" s="179">
        <f t="shared" ref="H142:H205" si="5">IF(A142&lt;&gt;"",MONTH(A142),"")</f>
        <v>1</v>
      </c>
    </row>
    <row r="143" spans="1:8" ht="18" customHeight="1">
      <c r="A143" s="190">
        <v>42030</v>
      </c>
      <c r="B143" s="190" t="s">
        <v>160</v>
      </c>
      <c r="C143" s="188" t="s">
        <v>259</v>
      </c>
      <c r="D143" s="191"/>
      <c r="E143" s="191">
        <v>2300000</v>
      </c>
      <c r="F143" s="192">
        <f t="shared" si="4"/>
        <v>11128000</v>
      </c>
      <c r="G143" s="187"/>
      <c r="H143" s="179">
        <f t="shared" si="5"/>
        <v>1</v>
      </c>
    </row>
    <row r="144" spans="1:8" ht="18" customHeight="1">
      <c r="A144" s="190">
        <v>42030</v>
      </c>
      <c r="B144" s="190" t="s">
        <v>145</v>
      </c>
      <c r="C144" s="188" t="s">
        <v>196</v>
      </c>
      <c r="D144" s="191"/>
      <c r="E144" s="191">
        <v>112000</v>
      </c>
      <c r="F144" s="192">
        <f t="shared" si="4"/>
        <v>11016000</v>
      </c>
      <c r="G144" s="187"/>
      <c r="H144" s="179">
        <f t="shared" si="5"/>
        <v>1</v>
      </c>
    </row>
    <row r="145" spans="1:8" ht="18" customHeight="1">
      <c r="A145" s="190">
        <v>42030</v>
      </c>
      <c r="B145" s="190" t="s">
        <v>160</v>
      </c>
      <c r="C145" s="188" t="s">
        <v>260</v>
      </c>
      <c r="D145" s="191"/>
      <c r="E145" s="191">
        <v>1981000</v>
      </c>
      <c r="F145" s="192">
        <f t="shared" si="4"/>
        <v>9035000</v>
      </c>
      <c r="G145" s="187"/>
      <c r="H145" s="179">
        <f t="shared" si="5"/>
        <v>1</v>
      </c>
    </row>
    <row r="146" spans="1:8" ht="18" customHeight="1">
      <c r="A146" s="190">
        <v>42030</v>
      </c>
      <c r="B146" s="190" t="s">
        <v>160</v>
      </c>
      <c r="C146" s="188" t="s">
        <v>261</v>
      </c>
      <c r="D146" s="191"/>
      <c r="E146" s="191">
        <v>162000</v>
      </c>
      <c r="F146" s="192">
        <f t="shared" si="4"/>
        <v>8873000</v>
      </c>
      <c r="G146" s="187"/>
      <c r="H146" s="179">
        <f t="shared" si="5"/>
        <v>1</v>
      </c>
    </row>
    <row r="147" spans="1:8" ht="18" customHeight="1">
      <c r="A147" s="190">
        <v>42030</v>
      </c>
      <c r="B147" s="190" t="s">
        <v>831</v>
      </c>
      <c r="C147" s="188" t="s">
        <v>262</v>
      </c>
      <c r="D147" s="191"/>
      <c r="E147" s="191">
        <v>3623000</v>
      </c>
      <c r="F147" s="192">
        <f t="shared" si="4"/>
        <v>5250000</v>
      </c>
      <c r="G147" s="187"/>
      <c r="H147" s="179">
        <f t="shared" si="5"/>
        <v>1</v>
      </c>
    </row>
    <row r="148" spans="1:8" ht="18" customHeight="1">
      <c r="A148" s="190">
        <v>42030</v>
      </c>
      <c r="B148" s="190" t="s">
        <v>1051</v>
      </c>
      <c r="C148" s="188" t="s">
        <v>263</v>
      </c>
      <c r="D148" s="191"/>
      <c r="E148" s="191">
        <v>40000</v>
      </c>
      <c r="F148" s="192">
        <f t="shared" si="4"/>
        <v>5210000</v>
      </c>
      <c r="G148" s="187"/>
      <c r="H148" s="179">
        <f t="shared" si="5"/>
        <v>1</v>
      </c>
    </row>
    <row r="149" spans="1:8" ht="18" customHeight="1">
      <c r="A149" s="190">
        <v>42030</v>
      </c>
      <c r="B149" s="190" t="s">
        <v>831</v>
      </c>
      <c r="C149" s="188" t="s">
        <v>264</v>
      </c>
      <c r="D149" s="191"/>
      <c r="E149" s="191">
        <v>2000000</v>
      </c>
      <c r="F149" s="192">
        <f t="shared" si="4"/>
        <v>3210000</v>
      </c>
      <c r="G149" s="187"/>
      <c r="H149" s="179">
        <f t="shared" si="5"/>
        <v>1</v>
      </c>
    </row>
    <row r="150" spans="1:8" ht="18" customHeight="1">
      <c r="A150" s="190">
        <v>42030</v>
      </c>
      <c r="B150" s="190" t="s">
        <v>151</v>
      </c>
      <c r="C150" s="188" t="s">
        <v>265</v>
      </c>
      <c r="D150" s="191"/>
      <c r="E150" s="191">
        <v>1159000</v>
      </c>
      <c r="F150" s="192">
        <f t="shared" si="4"/>
        <v>2051000</v>
      </c>
      <c r="G150" s="187"/>
      <c r="H150" s="179">
        <f t="shared" si="5"/>
        <v>1</v>
      </c>
    </row>
    <row r="151" spans="1:8" ht="18" customHeight="1">
      <c r="A151" s="190">
        <v>42032</v>
      </c>
      <c r="B151" s="190" t="s">
        <v>50</v>
      </c>
      <c r="C151" s="188" t="s">
        <v>266</v>
      </c>
      <c r="D151" s="191">
        <v>1200000000</v>
      </c>
      <c r="E151" s="191"/>
      <c r="F151" s="192">
        <f t="shared" si="4"/>
        <v>1202051000</v>
      </c>
      <c r="G151" s="187"/>
      <c r="H151" s="179">
        <f t="shared" si="5"/>
        <v>1</v>
      </c>
    </row>
    <row r="152" spans="1:8" ht="18" customHeight="1">
      <c r="A152" s="190">
        <v>42032</v>
      </c>
      <c r="B152" s="190" t="s">
        <v>197</v>
      </c>
      <c r="C152" s="188" t="s">
        <v>267</v>
      </c>
      <c r="D152" s="191"/>
      <c r="E152" s="191">
        <v>10000000</v>
      </c>
      <c r="F152" s="192">
        <f t="shared" si="4"/>
        <v>1192051000</v>
      </c>
      <c r="G152" s="187"/>
      <c r="H152" s="179">
        <f t="shared" si="5"/>
        <v>1</v>
      </c>
    </row>
    <row r="153" spans="1:8" ht="18" customHeight="1">
      <c r="A153" s="190">
        <v>42032</v>
      </c>
      <c r="B153" s="190" t="s">
        <v>268</v>
      </c>
      <c r="C153" s="188" t="s">
        <v>523</v>
      </c>
      <c r="D153" s="191"/>
      <c r="E153" s="191">
        <v>5800000</v>
      </c>
      <c r="F153" s="192">
        <f t="shared" si="4"/>
        <v>1186251000</v>
      </c>
      <c r="G153" s="187"/>
      <c r="H153" s="179">
        <f t="shared" si="5"/>
        <v>1</v>
      </c>
    </row>
    <row r="154" spans="1:8" ht="18" customHeight="1">
      <c r="A154" s="190">
        <v>42032</v>
      </c>
      <c r="B154" s="190" t="s">
        <v>1051</v>
      </c>
      <c r="C154" s="188" t="s">
        <v>269</v>
      </c>
      <c r="D154" s="191"/>
      <c r="E154" s="191">
        <v>5072000</v>
      </c>
      <c r="F154" s="192">
        <f t="shared" si="4"/>
        <v>1181179000</v>
      </c>
      <c r="G154" s="187"/>
      <c r="H154" s="179">
        <f t="shared" si="5"/>
        <v>1</v>
      </c>
    </row>
    <row r="155" spans="1:8" ht="18" customHeight="1">
      <c r="A155" s="190">
        <v>42032</v>
      </c>
      <c r="B155" s="190" t="s">
        <v>268</v>
      </c>
      <c r="C155" s="188" t="s">
        <v>270</v>
      </c>
      <c r="D155" s="191"/>
      <c r="E155" s="191">
        <v>3500000</v>
      </c>
      <c r="F155" s="192">
        <f t="shared" si="4"/>
        <v>1177679000</v>
      </c>
      <c r="G155" s="187"/>
      <c r="H155" s="179">
        <f t="shared" si="5"/>
        <v>1</v>
      </c>
    </row>
    <row r="156" spans="1:8" ht="18" customHeight="1">
      <c r="A156" s="190">
        <v>42032</v>
      </c>
      <c r="B156" s="190" t="s">
        <v>831</v>
      </c>
      <c r="C156" s="188" t="s">
        <v>271</v>
      </c>
      <c r="D156" s="191"/>
      <c r="E156" s="191">
        <v>49220000</v>
      </c>
      <c r="F156" s="192">
        <f t="shared" si="4"/>
        <v>1128459000</v>
      </c>
      <c r="G156" s="187"/>
      <c r="H156" s="179">
        <f t="shared" si="5"/>
        <v>1</v>
      </c>
    </row>
    <row r="157" spans="1:8" ht="18" customHeight="1">
      <c r="A157" s="190">
        <v>42033</v>
      </c>
      <c r="B157" s="190" t="s">
        <v>176</v>
      </c>
      <c r="C157" s="188" t="s">
        <v>177</v>
      </c>
      <c r="D157" s="191"/>
      <c r="E157" s="191">
        <v>4154000</v>
      </c>
      <c r="F157" s="192">
        <f t="shared" si="4"/>
        <v>1124305000</v>
      </c>
      <c r="G157" s="187"/>
      <c r="H157" s="179">
        <f t="shared" si="5"/>
        <v>1</v>
      </c>
    </row>
    <row r="158" spans="1:8" ht="18" customHeight="1">
      <c r="A158" s="190">
        <v>42033</v>
      </c>
      <c r="B158" s="190" t="s">
        <v>147</v>
      </c>
      <c r="C158" s="188" t="s">
        <v>206</v>
      </c>
      <c r="D158" s="191"/>
      <c r="E158" s="191">
        <v>256503000</v>
      </c>
      <c r="F158" s="192">
        <f t="shared" si="4"/>
        <v>867802000</v>
      </c>
      <c r="G158" s="187" t="s">
        <v>473</v>
      </c>
      <c r="H158" s="179">
        <f t="shared" si="5"/>
        <v>1</v>
      </c>
    </row>
    <row r="159" spans="1:8" ht="18" customHeight="1">
      <c r="A159" s="190">
        <v>42033</v>
      </c>
      <c r="B159" s="190" t="s">
        <v>151</v>
      </c>
      <c r="C159" s="188" t="s">
        <v>272</v>
      </c>
      <c r="D159" s="191"/>
      <c r="E159" s="191">
        <v>23240000</v>
      </c>
      <c r="F159" s="192">
        <f t="shared" si="4"/>
        <v>844562000</v>
      </c>
      <c r="G159" s="187"/>
      <c r="H159" s="179">
        <f t="shared" si="5"/>
        <v>1</v>
      </c>
    </row>
    <row r="160" spans="1:8" ht="18" customHeight="1">
      <c r="A160" s="190">
        <v>42033</v>
      </c>
      <c r="B160" s="190" t="s">
        <v>147</v>
      </c>
      <c r="C160" s="188" t="s">
        <v>273</v>
      </c>
      <c r="D160" s="191"/>
      <c r="E160" s="191">
        <v>23221000</v>
      </c>
      <c r="F160" s="192">
        <f t="shared" si="4"/>
        <v>821341000</v>
      </c>
      <c r="G160" s="187"/>
      <c r="H160" s="179">
        <f t="shared" si="5"/>
        <v>1</v>
      </c>
    </row>
    <row r="161" spans="1:8" ht="18" customHeight="1">
      <c r="A161" s="190">
        <v>42033</v>
      </c>
      <c r="B161" s="190" t="s">
        <v>147</v>
      </c>
      <c r="C161" s="188" t="s">
        <v>274</v>
      </c>
      <c r="D161" s="191"/>
      <c r="E161" s="191">
        <v>110000000</v>
      </c>
      <c r="F161" s="192">
        <f t="shared" si="4"/>
        <v>711341000</v>
      </c>
      <c r="G161" s="187"/>
      <c r="H161" s="179">
        <f t="shared" si="5"/>
        <v>1</v>
      </c>
    </row>
    <row r="162" spans="1:8" ht="18" customHeight="1">
      <c r="A162" s="190">
        <v>42033</v>
      </c>
      <c r="B162" s="190" t="s">
        <v>160</v>
      </c>
      <c r="C162" s="188" t="s">
        <v>275</v>
      </c>
      <c r="D162" s="191"/>
      <c r="E162" s="191">
        <v>85806000</v>
      </c>
      <c r="F162" s="192">
        <f t="shared" si="4"/>
        <v>625535000</v>
      </c>
      <c r="G162" s="187"/>
      <c r="H162" s="179">
        <f t="shared" si="5"/>
        <v>1</v>
      </c>
    </row>
    <row r="163" spans="1:8" ht="18" customHeight="1">
      <c r="A163" s="190">
        <v>42033</v>
      </c>
      <c r="B163" s="190" t="s">
        <v>147</v>
      </c>
      <c r="C163" s="188" t="s">
        <v>166</v>
      </c>
      <c r="D163" s="191"/>
      <c r="E163" s="191">
        <v>100000000</v>
      </c>
      <c r="F163" s="192">
        <f t="shared" si="4"/>
        <v>525535000</v>
      </c>
      <c r="G163" s="187" t="s">
        <v>473</v>
      </c>
      <c r="H163" s="179">
        <f t="shared" si="5"/>
        <v>1</v>
      </c>
    </row>
    <row r="164" spans="1:8" ht="18" customHeight="1">
      <c r="A164" s="190">
        <v>42033</v>
      </c>
      <c r="B164" s="190" t="s">
        <v>160</v>
      </c>
      <c r="C164" s="188" t="s">
        <v>260</v>
      </c>
      <c r="D164" s="191"/>
      <c r="E164" s="191">
        <v>5517000</v>
      </c>
      <c r="F164" s="192">
        <f t="shared" si="4"/>
        <v>520018000</v>
      </c>
      <c r="G164" s="187"/>
      <c r="H164" s="179">
        <f t="shared" si="5"/>
        <v>1</v>
      </c>
    </row>
    <row r="165" spans="1:8" ht="18" customHeight="1">
      <c r="A165" s="190">
        <v>42033</v>
      </c>
      <c r="B165" s="190" t="s">
        <v>147</v>
      </c>
      <c r="C165" s="188" t="s">
        <v>182</v>
      </c>
      <c r="D165" s="191"/>
      <c r="E165" s="191">
        <v>50025000</v>
      </c>
      <c r="F165" s="192">
        <f t="shared" si="4"/>
        <v>469993000</v>
      </c>
      <c r="G165" s="187"/>
      <c r="H165" s="179">
        <f t="shared" si="5"/>
        <v>1</v>
      </c>
    </row>
    <row r="166" spans="1:8" ht="18" customHeight="1">
      <c r="A166" s="190">
        <v>42033</v>
      </c>
      <c r="B166" s="190" t="s">
        <v>268</v>
      </c>
      <c r="C166" s="188" t="s">
        <v>276</v>
      </c>
      <c r="D166" s="191"/>
      <c r="E166" s="191">
        <v>250000</v>
      </c>
      <c r="F166" s="192">
        <f t="shared" si="4"/>
        <v>469743000</v>
      </c>
      <c r="G166" s="187"/>
      <c r="H166" s="179">
        <f t="shared" si="5"/>
        <v>1</v>
      </c>
    </row>
    <row r="167" spans="1:8" ht="18" customHeight="1">
      <c r="A167" s="190">
        <v>42033</v>
      </c>
      <c r="B167" s="190" t="s">
        <v>1157</v>
      </c>
      <c r="C167" s="188" t="s">
        <v>188</v>
      </c>
      <c r="D167" s="191"/>
      <c r="E167" s="191">
        <v>1600000</v>
      </c>
      <c r="F167" s="192">
        <f t="shared" si="4"/>
        <v>468143000</v>
      </c>
      <c r="G167" s="187"/>
      <c r="H167" s="179">
        <f t="shared" si="5"/>
        <v>1</v>
      </c>
    </row>
    <row r="168" spans="1:8" ht="18" customHeight="1">
      <c r="A168" s="190">
        <v>42033</v>
      </c>
      <c r="B168" s="190" t="s">
        <v>1051</v>
      </c>
      <c r="C168" s="188" t="s">
        <v>277</v>
      </c>
      <c r="D168" s="191"/>
      <c r="E168" s="191">
        <v>1500000</v>
      </c>
      <c r="F168" s="192">
        <f t="shared" si="4"/>
        <v>466643000</v>
      </c>
      <c r="G168" s="187"/>
      <c r="H168" s="179">
        <f t="shared" si="5"/>
        <v>1</v>
      </c>
    </row>
    <row r="169" spans="1:8" ht="18" customHeight="1">
      <c r="A169" s="190">
        <v>42033</v>
      </c>
      <c r="B169" s="190" t="s">
        <v>1051</v>
      </c>
      <c r="C169" s="188" t="s">
        <v>278</v>
      </c>
      <c r="D169" s="191"/>
      <c r="E169" s="191">
        <v>10000000</v>
      </c>
      <c r="F169" s="192">
        <f t="shared" si="4"/>
        <v>456643000</v>
      </c>
      <c r="G169" s="187"/>
      <c r="H169" s="179">
        <f t="shared" si="5"/>
        <v>1</v>
      </c>
    </row>
    <row r="170" spans="1:8" ht="18" customHeight="1">
      <c r="A170" s="190">
        <v>42034</v>
      </c>
      <c r="B170" s="190" t="s">
        <v>268</v>
      </c>
      <c r="C170" s="188" t="s">
        <v>279</v>
      </c>
      <c r="D170" s="191"/>
      <c r="E170" s="191">
        <v>3000000</v>
      </c>
      <c r="F170" s="192">
        <f t="shared" si="4"/>
        <v>453643000</v>
      </c>
      <c r="G170" s="187"/>
      <c r="H170" s="179">
        <f t="shared" si="5"/>
        <v>1</v>
      </c>
    </row>
    <row r="171" spans="1:8" ht="18" customHeight="1">
      <c r="A171" s="190">
        <v>42034</v>
      </c>
      <c r="B171" s="190" t="s">
        <v>268</v>
      </c>
      <c r="C171" s="188" t="s">
        <v>280</v>
      </c>
      <c r="D171" s="191"/>
      <c r="E171" s="191">
        <v>850000</v>
      </c>
      <c r="F171" s="192">
        <f t="shared" si="4"/>
        <v>452793000</v>
      </c>
      <c r="G171" s="187"/>
      <c r="H171" s="179">
        <f t="shared" si="5"/>
        <v>1</v>
      </c>
    </row>
    <row r="172" spans="1:8" ht="18" customHeight="1">
      <c r="A172" s="190">
        <v>42034</v>
      </c>
      <c r="B172" s="190" t="s">
        <v>160</v>
      </c>
      <c r="C172" s="188" t="s">
        <v>281</v>
      </c>
      <c r="D172" s="191"/>
      <c r="E172" s="191">
        <v>345000</v>
      </c>
      <c r="F172" s="192">
        <f t="shared" si="4"/>
        <v>452448000</v>
      </c>
      <c r="G172" s="187"/>
      <c r="H172" s="179">
        <f t="shared" si="5"/>
        <v>1</v>
      </c>
    </row>
    <row r="173" spans="1:8" ht="18" customHeight="1">
      <c r="A173" s="190">
        <v>42034</v>
      </c>
      <c r="B173" s="190" t="s">
        <v>831</v>
      </c>
      <c r="C173" s="188" t="s">
        <v>282</v>
      </c>
      <c r="D173" s="191"/>
      <c r="E173" s="191">
        <v>5000000</v>
      </c>
      <c r="F173" s="192">
        <f t="shared" si="4"/>
        <v>447448000</v>
      </c>
      <c r="G173" s="187"/>
      <c r="H173" s="179">
        <f t="shared" si="5"/>
        <v>1</v>
      </c>
    </row>
    <row r="174" spans="1:8" ht="18" customHeight="1">
      <c r="A174" s="190">
        <v>42034</v>
      </c>
      <c r="B174" s="190" t="s">
        <v>1051</v>
      </c>
      <c r="C174" s="188" t="s">
        <v>283</v>
      </c>
      <c r="D174" s="191"/>
      <c r="E174" s="191">
        <v>3000000</v>
      </c>
      <c r="F174" s="192">
        <f t="shared" si="4"/>
        <v>444448000</v>
      </c>
      <c r="G174" s="187"/>
      <c r="H174" s="179">
        <f t="shared" si="5"/>
        <v>1</v>
      </c>
    </row>
    <row r="175" spans="1:8" ht="18" customHeight="1">
      <c r="A175" s="190">
        <v>42034</v>
      </c>
      <c r="B175" s="190" t="s">
        <v>147</v>
      </c>
      <c r="C175" s="188" t="s">
        <v>165</v>
      </c>
      <c r="D175" s="191"/>
      <c r="E175" s="191">
        <v>200000000</v>
      </c>
      <c r="F175" s="192">
        <f t="shared" si="4"/>
        <v>244448000</v>
      </c>
      <c r="G175" s="187" t="s">
        <v>473</v>
      </c>
      <c r="H175" s="179">
        <f t="shared" si="5"/>
        <v>1</v>
      </c>
    </row>
    <row r="176" spans="1:8" ht="18" customHeight="1">
      <c r="A176" s="190">
        <v>42034</v>
      </c>
      <c r="B176" s="190" t="s">
        <v>183</v>
      </c>
      <c r="C176" s="188" t="s">
        <v>284</v>
      </c>
      <c r="D176" s="191"/>
      <c r="E176" s="191">
        <v>4000000</v>
      </c>
      <c r="F176" s="192">
        <f t="shared" si="4"/>
        <v>240448000</v>
      </c>
      <c r="G176" s="187"/>
      <c r="H176" s="179">
        <f t="shared" si="5"/>
        <v>1</v>
      </c>
    </row>
    <row r="177" spans="1:8" ht="18" customHeight="1">
      <c r="A177" s="190">
        <v>42035</v>
      </c>
      <c r="B177" s="190" t="s">
        <v>183</v>
      </c>
      <c r="C177" s="188" t="s">
        <v>285</v>
      </c>
      <c r="D177" s="191"/>
      <c r="E177" s="191">
        <v>5000000</v>
      </c>
      <c r="F177" s="192">
        <f t="shared" si="4"/>
        <v>235448000</v>
      </c>
      <c r="G177" s="187"/>
      <c r="H177" s="179">
        <f t="shared" si="5"/>
        <v>1</v>
      </c>
    </row>
    <row r="178" spans="1:8" ht="18" customHeight="1">
      <c r="A178" s="190">
        <v>42035</v>
      </c>
      <c r="B178" s="190" t="s">
        <v>158</v>
      </c>
      <c r="C178" s="188" t="s">
        <v>286</v>
      </c>
      <c r="D178" s="191"/>
      <c r="E178" s="191">
        <v>117839000</v>
      </c>
      <c r="F178" s="192">
        <f t="shared" si="4"/>
        <v>117609000</v>
      </c>
      <c r="G178" s="187"/>
      <c r="H178" s="179">
        <f t="shared" si="5"/>
        <v>1</v>
      </c>
    </row>
    <row r="179" spans="1:8" ht="18" customHeight="1">
      <c r="A179" s="190">
        <v>42035</v>
      </c>
      <c r="B179" s="190" t="s">
        <v>1157</v>
      </c>
      <c r="C179" s="188" t="s">
        <v>287</v>
      </c>
      <c r="D179" s="191"/>
      <c r="E179" s="191">
        <v>1493000</v>
      </c>
      <c r="F179" s="192">
        <f t="shared" si="4"/>
        <v>116116000</v>
      </c>
      <c r="G179" s="187"/>
      <c r="H179" s="179">
        <f t="shared" si="5"/>
        <v>1</v>
      </c>
    </row>
    <row r="180" spans="1:8" ht="18" customHeight="1">
      <c r="A180" s="190">
        <v>42035</v>
      </c>
      <c r="B180" s="190" t="s">
        <v>1051</v>
      </c>
      <c r="C180" s="188" t="s">
        <v>288</v>
      </c>
      <c r="D180" s="191"/>
      <c r="E180" s="191">
        <v>1000000</v>
      </c>
      <c r="F180" s="192">
        <f t="shared" si="4"/>
        <v>115116000</v>
      </c>
      <c r="G180" s="187"/>
      <c r="H180" s="179">
        <f t="shared" si="5"/>
        <v>1</v>
      </c>
    </row>
    <row r="181" spans="1:8" ht="18" customHeight="1">
      <c r="A181" s="190">
        <v>42036</v>
      </c>
      <c r="B181" s="190" t="s">
        <v>151</v>
      </c>
      <c r="C181" s="188" t="s">
        <v>289</v>
      </c>
      <c r="D181" s="191"/>
      <c r="E181" s="191">
        <v>1000000</v>
      </c>
      <c r="F181" s="192">
        <f t="shared" si="4"/>
        <v>114116000</v>
      </c>
      <c r="G181" s="187"/>
      <c r="H181" s="179">
        <f t="shared" si="5"/>
        <v>2</v>
      </c>
    </row>
    <row r="182" spans="1:8" ht="18" customHeight="1">
      <c r="A182" s="190">
        <v>42036</v>
      </c>
      <c r="B182" s="190" t="s">
        <v>1051</v>
      </c>
      <c r="C182" s="188" t="s">
        <v>290</v>
      </c>
      <c r="D182" s="191"/>
      <c r="E182" s="191">
        <v>200000</v>
      </c>
      <c r="F182" s="192">
        <f t="shared" si="4"/>
        <v>113916000</v>
      </c>
      <c r="G182" s="187"/>
      <c r="H182" s="179">
        <f t="shared" si="5"/>
        <v>2</v>
      </c>
    </row>
    <row r="183" spans="1:8" ht="18" customHeight="1">
      <c r="A183" s="190">
        <v>42036</v>
      </c>
      <c r="B183" s="190" t="s">
        <v>145</v>
      </c>
      <c r="C183" s="188" t="s">
        <v>150</v>
      </c>
      <c r="D183" s="191"/>
      <c r="E183" s="191">
        <v>605000</v>
      </c>
      <c r="F183" s="192">
        <f t="shared" si="4"/>
        <v>113311000</v>
      </c>
      <c r="G183" s="187"/>
      <c r="H183" s="179">
        <f t="shared" si="5"/>
        <v>2</v>
      </c>
    </row>
    <row r="184" spans="1:8" ht="18" customHeight="1">
      <c r="A184" s="190">
        <v>42036</v>
      </c>
      <c r="B184" s="190" t="s">
        <v>160</v>
      </c>
      <c r="C184" s="188" t="s">
        <v>291</v>
      </c>
      <c r="D184" s="191"/>
      <c r="E184" s="191">
        <v>385000</v>
      </c>
      <c r="F184" s="192">
        <f t="shared" si="4"/>
        <v>112926000</v>
      </c>
      <c r="G184" s="187"/>
      <c r="H184" s="179">
        <f t="shared" si="5"/>
        <v>2</v>
      </c>
    </row>
    <row r="185" spans="1:8" ht="18" customHeight="1">
      <c r="A185" s="190">
        <v>42036</v>
      </c>
      <c r="B185" s="190" t="s">
        <v>151</v>
      </c>
      <c r="C185" s="188" t="s">
        <v>292</v>
      </c>
      <c r="D185" s="191"/>
      <c r="E185" s="191">
        <v>500000</v>
      </c>
      <c r="F185" s="192">
        <f t="shared" si="4"/>
        <v>112426000</v>
      </c>
      <c r="G185" s="187"/>
      <c r="H185" s="179">
        <f t="shared" si="5"/>
        <v>2</v>
      </c>
    </row>
    <row r="186" spans="1:8" ht="18" customHeight="1">
      <c r="A186" s="190">
        <v>42036</v>
      </c>
      <c r="B186" s="190" t="s">
        <v>1053</v>
      </c>
      <c r="C186" s="188" t="s">
        <v>293</v>
      </c>
      <c r="D186" s="191"/>
      <c r="E186" s="191">
        <v>2000000</v>
      </c>
      <c r="F186" s="192">
        <f t="shared" si="4"/>
        <v>110426000</v>
      </c>
      <c r="G186" s="187"/>
      <c r="H186" s="179">
        <f t="shared" si="5"/>
        <v>2</v>
      </c>
    </row>
    <row r="187" spans="1:8" ht="18" customHeight="1">
      <c r="A187" s="190">
        <v>42036</v>
      </c>
      <c r="B187" s="190" t="s">
        <v>831</v>
      </c>
      <c r="C187" s="188" t="s">
        <v>294</v>
      </c>
      <c r="D187" s="191"/>
      <c r="E187" s="191">
        <v>1105000</v>
      </c>
      <c r="F187" s="192">
        <f t="shared" si="4"/>
        <v>109321000</v>
      </c>
      <c r="G187" s="187"/>
      <c r="H187" s="179">
        <f t="shared" si="5"/>
        <v>2</v>
      </c>
    </row>
    <row r="188" spans="1:8" ht="18" customHeight="1">
      <c r="A188" s="190">
        <v>42036</v>
      </c>
      <c r="B188" s="190" t="s">
        <v>1157</v>
      </c>
      <c r="C188" s="188" t="s">
        <v>149</v>
      </c>
      <c r="D188" s="191"/>
      <c r="E188" s="191">
        <v>1300000</v>
      </c>
      <c r="F188" s="192">
        <f t="shared" si="4"/>
        <v>108021000</v>
      </c>
      <c r="G188" s="187"/>
      <c r="H188" s="179">
        <f t="shared" si="5"/>
        <v>2</v>
      </c>
    </row>
    <row r="189" spans="1:8" ht="18" customHeight="1">
      <c r="A189" s="190">
        <v>42036</v>
      </c>
      <c r="B189" s="190" t="s">
        <v>1051</v>
      </c>
      <c r="C189" s="188" t="s">
        <v>295</v>
      </c>
      <c r="D189" s="191"/>
      <c r="E189" s="191">
        <v>1000000</v>
      </c>
      <c r="F189" s="192">
        <f t="shared" si="4"/>
        <v>107021000</v>
      </c>
      <c r="G189" s="187"/>
      <c r="H189" s="179">
        <f t="shared" si="5"/>
        <v>2</v>
      </c>
    </row>
    <row r="190" spans="1:8" ht="18" customHeight="1">
      <c r="A190" s="190">
        <v>42036</v>
      </c>
      <c r="B190" s="190" t="s">
        <v>145</v>
      </c>
      <c r="C190" s="188" t="s">
        <v>296</v>
      </c>
      <c r="D190" s="191"/>
      <c r="E190" s="191">
        <v>5000000</v>
      </c>
      <c r="F190" s="192">
        <f t="shared" si="4"/>
        <v>102021000</v>
      </c>
      <c r="G190" s="187"/>
      <c r="H190" s="179">
        <f t="shared" si="5"/>
        <v>2</v>
      </c>
    </row>
    <row r="191" spans="1:8" ht="18" customHeight="1">
      <c r="A191" s="190">
        <v>42039</v>
      </c>
      <c r="B191" s="190" t="s">
        <v>50</v>
      </c>
      <c r="C191" s="188" t="s">
        <v>266</v>
      </c>
      <c r="D191" s="191">
        <v>500000000</v>
      </c>
      <c r="E191" s="191"/>
      <c r="F191" s="192">
        <f>IF(C191&lt;&gt;"",F190+D191-E191,0)</f>
        <v>602021000</v>
      </c>
      <c r="G191" s="187"/>
      <c r="H191" s="179">
        <f t="shared" si="5"/>
        <v>2</v>
      </c>
    </row>
    <row r="192" spans="1:8" ht="18" customHeight="1">
      <c r="A192" s="190">
        <v>42039</v>
      </c>
      <c r="B192" s="190" t="s">
        <v>50</v>
      </c>
      <c r="C192" s="188" t="s">
        <v>266</v>
      </c>
      <c r="D192" s="191">
        <v>1000000000</v>
      </c>
      <c r="E192" s="191"/>
      <c r="F192" s="192">
        <f>IF(C192&lt;&gt;"",F191+D192-E192,0)</f>
        <v>1602021000</v>
      </c>
      <c r="G192" s="187"/>
      <c r="H192" s="179">
        <f t="shared" si="5"/>
        <v>2</v>
      </c>
    </row>
    <row r="193" spans="1:8" ht="18" customHeight="1">
      <c r="A193" s="190">
        <v>42039</v>
      </c>
      <c r="B193" s="190" t="s">
        <v>147</v>
      </c>
      <c r="C193" s="188" t="s">
        <v>206</v>
      </c>
      <c r="D193" s="191"/>
      <c r="E193" s="191">
        <v>173400000</v>
      </c>
      <c r="F193" s="192">
        <f t="shared" si="4"/>
        <v>1428621000</v>
      </c>
      <c r="G193" s="187" t="s">
        <v>473</v>
      </c>
      <c r="H193" s="179">
        <f t="shared" si="5"/>
        <v>2</v>
      </c>
    </row>
    <row r="194" spans="1:8" ht="18" customHeight="1">
      <c r="A194" s="190">
        <v>42039</v>
      </c>
      <c r="B194" s="190" t="s">
        <v>831</v>
      </c>
      <c r="C194" s="188" t="s">
        <v>297</v>
      </c>
      <c r="D194" s="191"/>
      <c r="E194" s="191">
        <v>30000000</v>
      </c>
      <c r="F194" s="192">
        <f t="shared" si="4"/>
        <v>1398621000</v>
      </c>
      <c r="G194" s="187"/>
      <c r="H194" s="179">
        <f t="shared" si="5"/>
        <v>2</v>
      </c>
    </row>
    <row r="195" spans="1:8" ht="18" customHeight="1">
      <c r="A195" s="190">
        <v>42039</v>
      </c>
      <c r="B195" s="190" t="s">
        <v>174</v>
      </c>
      <c r="C195" s="188" t="s">
        <v>298</v>
      </c>
      <c r="D195" s="191"/>
      <c r="E195" s="191">
        <v>70000000</v>
      </c>
      <c r="F195" s="192">
        <f t="shared" si="4"/>
        <v>1328621000</v>
      </c>
      <c r="G195" s="187"/>
      <c r="H195" s="179">
        <f t="shared" si="5"/>
        <v>2</v>
      </c>
    </row>
    <row r="196" spans="1:8" ht="18" customHeight="1">
      <c r="A196" s="190">
        <v>42039</v>
      </c>
      <c r="B196" s="190" t="s">
        <v>174</v>
      </c>
      <c r="C196" s="188" t="s">
        <v>299</v>
      </c>
      <c r="D196" s="191"/>
      <c r="E196" s="191">
        <v>5400000</v>
      </c>
      <c r="F196" s="192">
        <f t="shared" si="4"/>
        <v>1323221000</v>
      </c>
      <c r="G196" s="187"/>
      <c r="H196" s="179">
        <f t="shared" si="5"/>
        <v>2</v>
      </c>
    </row>
    <row r="197" spans="1:8" ht="18" customHeight="1">
      <c r="A197" s="190">
        <v>42039</v>
      </c>
      <c r="B197" s="190" t="s">
        <v>147</v>
      </c>
      <c r="C197" s="188" t="s">
        <v>205</v>
      </c>
      <c r="D197" s="191"/>
      <c r="E197" s="191">
        <v>500000000</v>
      </c>
      <c r="F197" s="192">
        <f t="shared" si="4"/>
        <v>823221000</v>
      </c>
      <c r="G197" s="187" t="s">
        <v>473</v>
      </c>
      <c r="H197" s="179">
        <f t="shared" si="5"/>
        <v>2</v>
      </c>
    </row>
    <row r="198" spans="1:8" ht="18" customHeight="1">
      <c r="A198" s="190">
        <v>42039</v>
      </c>
      <c r="B198" s="190" t="s">
        <v>147</v>
      </c>
      <c r="C198" s="188" t="s">
        <v>207</v>
      </c>
      <c r="D198" s="191"/>
      <c r="E198" s="191">
        <v>200000000</v>
      </c>
      <c r="F198" s="192">
        <f t="shared" si="4"/>
        <v>623221000</v>
      </c>
      <c r="G198" s="187"/>
      <c r="H198" s="179">
        <f t="shared" si="5"/>
        <v>2</v>
      </c>
    </row>
    <row r="199" spans="1:8" ht="18" customHeight="1">
      <c r="A199" s="190">
        <v>42039</v>
      </c>
      <c r="B199" s="190" t="s">
        <v>147</v>
      </c>
      <c r="C199" s="188" t="s">
        <v>300</v>
      </c>
      <c r="D199" s="191"/>
      <c r="E199" s="191">
        <v>172125000</v>
      </c>
      <c r="F199" s="192">
        <f t="shared" si="4"/>
        <v>451096000</v>
      </c>
      <c r="G199" s="187"/>
      <c r="H199" s="179">
        <f t="shared" si="5"/>
        <v>2</v>
      </c>
    </row>
    <row r="200" spans="1:8" ht="18" customHeight="1">
      <c r="A200" s="190">
        <v>42039</v>
      </c>
      <c r="B200" s="190" t="s">
        <v>147</v>
      </c>
      <c r="C200" s="188" t="s">
        <v>225</v>
      </c>
      <c r="D200" s="191"/>
      <c r="E200" s="191">
        <v>150000000</v>
      </c>
      <c r="F200" s="192">
        <f t="shared" si="4"/>
        <v>301096000</v>
      </c>
      <c r="G200" s="187"/>
      <c r="H200" s="179">
        <f t="shared" si="5"/>
        <v>2</v>
      </c>
    </row>
    <row r="201" spans="1:8" ht="18" customHeight="1">
      <c r="A201" s="190">
        <v>42039</v>
      </c>
      <c r="B201" s="190" t="s">
        <v>831</v>
      </c>
      <c r="C201" s="188" t="s">
        <v>301</v>
      </c>
      <c r="D201" s="191"/>
      <c r="E201" s="191">
        <v>8000000</v>
      </c>
      <c r="F201" s="192">
        <f t="shared" si="4"/>
        <v>293096000</v>
      </c>
      <c r="G201" s="187"/>
      <c r="H201" s="179">
        <f t="shared" si="5"/>
        <v>2</v>
      </c>
    </row>
    <row r="202" spans="1:8" ht="18" customHeight="1">
      <c r="A202" s="190">
        <v>42039</v>
      </c>
      <c r="B202" s="190" t="s">
        <v>831</v>
      </c>
      <c r="C202" s="188" t="s">
        <v>302</v>
      </c>
      <c r="D202" s="191"/>
      <c r="E202" s="191">
        <v>6600000</v>
      </c>
      <c r="F202" s="192">
        <f t="shared" si="4"/>
        <v>286496000</v>
      </c>
      <c r="G202" s="187"/>
      <c r="H202" s="179">
        <f t="shared" si="5"/>
        <v>2</v>
      </c>
    </row>
    <row r="203" spans="1:8" ht="18" customHeight="1">
      <c r="A203" s="190">
        <v>42039</v>
      </c>
      <c r="B203" s="190" t="s">
        <v>151</v>
      </c>
      <c r="C203" s="188" t="s">
        <v>303</v>
      </c>
      <c r="D203" s="191"/>
      <c r="E203" s="191">
        <v>1020000</v>
      </c>
      <c r="F203" s="192">
        <f t="shared" si="4"/>
        <v>285476000</v>
      </c>
      <c r="G203" s="187"/>
      <c r="H203" s="179">
        <f t="shared" si="5"/>
        <v>2</v>
      </c>
    </row>
    <row r="204" spans="1:8" ht="18" customHeight="1">
      <c r="A204" s="190">
        <v>42039</v>
      </c>
      <c r="B204" s="190" t="s">
        <v>1052</v>
      </c>
      <c r="C204" s="188" t="s">
        <v>304</v>
      </c>
      <c r="D204" s="191"/>
      <c r="E204" s="191">
        <v>153000</v>
      </c>
      <c r="F204" s="192">
        <f t="shared" si="4"/>
        <v>285323000</v>
      </c>
      <c r="G204" s="187"/>
      <c r="H204" s="179">
        <f t="shared" si="5"/>
        <v>2</v>
      </c>
    </row>
    <row r="205" spans="1:8" ht="18" customHeight="1">
      <c r="A205" s="190">
        <v>42039</v>
      </c>
      <c r="B205" s="190" t="s">
        <v>1052</v>
      </c>
      <c r="C205" s="188" t="s">
        <v>305</v>
      </c>
      <c r="D205" s="191"/>
      <c r="E205" s="191">
        <v>550000</v>
      </c>
      <c r="F205" s="192">
        <f t="shared" ref="F205:F268" si="6">IF(C205&lt;&gt;"",F204+D205-E205,0)</f>
        <v>284773000</v>
      </c>
      <c r="G205" s="187"/>
      <c r="H205" s="179">
        <f t="shared" si="5"/>
        <v>2</v>
      </c>
    </row>
    <row r="206" spans="1:8" ht="18" customHeight="1">
      <c r="A206" s="190">
        <v>42039</v>
      </c>
      <c r="B206" s="190" t="s">
        <v>145</v>
      </c>
      <c r="C206" s="188" t="s">
        <v>150</v>
      </c>
      <c r="D206" s="191"/>
      <c r="E206" s="191">
        <v>330000</v>
      </c>
      <c r="F206" s="192">
        <f t="shared" si="6"/>
        <v>284443000</v>
      </c>
      <c r="G206" s="187"/>
      <c r="H206" s="179">
        <f t="shared" ref="H206:H269" si="7">IF(A206&lt;&gt;"",MONTH(A206),"")</f>
        <v>2</v>
      </c>
    </row>
    <row r="207" spans="1:8" ht="18" customHeight="1">
      <c r="A207" s="190">
        <v>42039</v>
      </c>
      <c r="B207" s="190" t="s">
        <v>160</v>
      </c>
      <c r="C207" s="188" t="s">
        <v>306</v>
      </c>
      <c r="D207" s="191"/>
      <c r="E207" s="191">
        <v>350000</v>
      </c>
      <c r="F207" s="192">
        <f t="shared" si="6"/>
        <v>284093000</v>
      </c>
      <c r="G207" s="187"/>
      <c r="H207" s="179">
        <f t="shared" si="7"/>
        <v>2</v>
      </c>
    </row>
    <row r="208" spans="1:8" ht="18" customHeight="1">
      <c r="A208" s="190">
        <v>42041</v>
      </c>
      <c r="B208" s="190" t="s">
        <v>50</v>
      </c>
      <c r="C208" s="188" t="s">
        <v>266</v>
      </c>
      <c r="D208" s="191">
        <v>800000000</v>
      </c>
      <c r="E208" s="191"/>
      <c r="F208" s="192">
        <f t="shared" si="6"/>
        <v>1084093000</v>
      </c>
      <c r="G208" s="187"/>
      <c r="H208" s="179">
        <f t="shared" si="7"/>
        <v>2</v>
      </c>
    </row>
    <row r="209" spans="1:8" ht="18" customHeight="1">
      <c r="A209" s="190">
        <v>42041</v>
      </c>
      <c r="B209" s="190" t="s">
        <v>307</v>
      </c>
      <c r="C209" s="188" t="s">
        <v>308</v>
      </c>
      <c r="D209" s="191"/>
      <c r="E209" s="191">
        <v>199700000</v>
      </c>
      <c r="F209" s="192">
        <f t="shared" si="6"/>
        <v>884393000</v>
      </c>
      <c r="G209" s="187"/>
      <c r="H209" s="179">
        <f t="shared" si="7"/>
        <v>2</v>
      </c>
    </row>
    <row r="210" spans="1:8" ht="18" customHeight="1">
      <c r="A210" s="190">
        <v>42041</v>
      </c>
      <c r="B210" s="190" t="s">
        <v>50</v>
      </c>
      <c r="C210" s="188" t="s">
        <v>309</v>
      </c>
      <c r="D210" s="191"/>
      <c r="E210" s="191">
        <v>60000000</v>
      </c>
      <c r="F210" s="192">
        <f t="shared" si="6"/>
        <v>824393000</v>
      </c>
      <c r="G210" s="187"/>
      <c r="H210" s="179">
        <f t="shared" si="7"/>
        <v>2</v>
      </c>
    </row>
    <row r="211" spans="1:8" ht="18" customHeight="1">
      <c r="A211" s="190">
        <v>42041</v>
      </c>
      <c r="B211" s="190" t="s">
        <v>158</v>
      </c>
      <c r="C211" s="188" t="s">
        <v>310</v>
      </c>
      <c r="D211" s="191"/>
      <c r="E211" s="191">
        <v>17708000</v>
      </c>
      <c r="F211" s="192">
        <f t="shared" si="6"/>
        <v>806685000</v>
      </c>
      <c r="G211" s="187"/>
      <c r="H211" s="179">
        <f t="shared" si="7"/>
        <v>2</v>
      </c>
    </row>
    <row r="212" spans="1:8" ht="18" customHeight="1">
      <c r="A212" s="190">
        <v>42041</v>
      </c>
      <c r="B212" s="190" t="s">
        <v>158</v>
      </c>
      <c r="C212" s="188" t="s">
        <v>311</v>
      </c>
      <c r="D212" s="191"/>
      <c r="E212" s="191">
        <v>279489000</v>
      </c>
      <c r="F212" s="192">
        <f t="shared" si="6"/>
        <v>527196000</v>
      </c>
      <c r="G212" s="187"/>
      <c r="H212" s="179">
        <f t="shared" si="7"/>
        <v>2</v>
      </c>
    </row>
    <row r="213" spans="1:8" ht="18" customHeight="1">
      <c r="A213" s="190">
        <v>42041</v>
      </c>
      <c r="B213" s="190" t="s">
        <v>160</v>
      </c>
      <c r="C213" s="188" t="s">
        <v>312</v>
      </c>
      <c r="D213" s="191"/>
      <c r="E213" s="191">
        <v>100000000</v>
      </c>
      <c r="F213" s="192">
        <f t="shared" si="6"/>
        <v>427196000</v>
      </c>
      <c r="G213" s="187"/>
      <c r="H213" s="179">
        <f t="shared" si="7"/>
        <v>2</v>
      </c>
    </row>
    <row r="214" spans="1:8" ht="18" customHeight="1">
      <c r="A214" s="190">
        <v>42041</v>
      </c>
      <c r="B214" s="190" t="s">
        <v>145</v>
      </c>
      <c r="C214" s="188" t="s">
        <v>313</v>
      </c>
      <c r="D214" s="191"/>
      <c r="E214" s="191">
        <v>97736000</v>
      </c>
      <c r="F214" s="192">
        <f t="shared" si="6"/>
        <v>329460000</v>
      </c>
      <c r="G214" s="187"/>
      <c r="H214" s="179">
        <f t="shared" si="7"/>
        <v>2</v>
      </c>
    </row>
    <row r="215" spans="1:8" ht="18" customHeight="1">
      <c r="A215" s="190">
        <v>42041</v>
      </c>
      <c r="B215" s="190" t="s">
        <v>145</v>
      </c>
      <c r="C215" s="188" t="s">
        <v>314</v>
      </c>
      <c r="D215" s="191"/>
      <c r="E215" s="191">
        <v>3017000</v>
      </c>
      <c r="F215" s="192">
        <f t="shared" si="6"/>
        <v>326443000</v>
      </c>
      <c r="G215" s="187"/>
      <c r="H215" s="179">
        <f t="shared" si="7"/>
        <v>2</v>
      </c>
    </row>
    <row r="216" spans="1:8" ht="18" customHeight="1">
      <c r="A216" s="190">
        <v>42041</v>
      </c>
      <c r="B216" s="190" t="s">
        <v>158</v>
      </c>
      <c r="C216" s="188" t="s">
        <v>315</v>
      </c>
      <c r="D216" s="191">
        <v>16000000</v>
      </c>
      <c r="E216" s="191"/>
      <c r="F216" s="192">
        <f t="shared" si="6"/>
        <v>342443000</v>
      </c>
      <c r="G216" s="187"/>
      <c r="H216" s="179">
        <f t="shared" si="7"/>
        <v>2</v>
      </c>
    </row>
    <row r="217" spans="1:8" ht="18" customHeight="1">
      <c r="A217" s="190">
        <v>42042</v>
      </c>
      <c r="B217" s="190" t="s">
        <v>831</v>
      </c>
      <c r="C217" s="188" t="s">
        <v>316</v>
      </c>
      <c r="D217" s="191"/>
      <c r="E217" s="191">
        <v>10000000</v>
      </c>
      <c r="F217" s="192">
        <f t="shared" si="6"/>
        <v>332443000</v>
      </c>
      <c r="G217" s="187"/>
      <c r="H217" s="179">
        <f t="shared" si="7"/>
        <v>2</v>
      </c>
    </row>
    <row r="218" spans="1:8" ht="18" customHeight="1">
      <c r="A218" s="190">
        <v>42042</v>
      </c>
      <c r="B218" s="190" t="s">
        <v>203</v>
      </c>
      <c r="C218" s="188" t="s">
        <v>204</v>
      </c>
      <c r="D218" s="191"/>
      <c r="E218" s="191">
        <v>3000000</v>
      </c>
      <c r="F218" s="192">
        <f t="shared" si="6"/>
        <v>329443000</v>
      </c>
      <c r="G218" s="187"/>
      <c r="H218" s="179">
        <f t="shared" si="7"/>
        <v>2</v>
      </c>
    </row>
    <row r="219" spans="1:8" ht="18" customHeight="1">
      <c r="A219" s="190">
        <v>42042</v>
      </c>
      <c r="B219" s="190" t="s">
        <v>203</v>
      </c>
      <c r="C219" s="188" t="s">
        <v>317</v>
      </c>
      <c r="D219" s="191"/>
      <c r="E219" s="191">
        <v>10517000</v>
      </c>
      <c r="F219" s="192">
        <f t="shared" si="6"/>
        <v>318926000</v>
      </c>
      <c r="G219" s="187"/>
      <c r="H219" s="179">
        <f t="shared" si="7"/>
        <v>2</v>
      </c>
    </row>
    <row r="220" spans="1:8" ht="18" customHeight="1">
      <c r="A220" s="190">
        <v>42042</v>
      </c>
      <c r="B220" s="190" t="s">
        <v>168</v>
      </c>
      <c r="C220" s="188" t="s">
        <v>318</v>
      </c>
      <c r="D220" s="191"/>
      <c r="E220" s="191">
        <v>19200000</v>
      </c>
      <c r="F220" s="192">
        <f t="shared" si="6"/>
        <v>299726000</v>
      </c>
      <c r="G220" s="187"/>
      <c r="H220" s="179">
        <f t="shared" si="7"/>
        <v>2</v>
      </c>
    </row>
    <row r="221" spans="1:8" ht="18" customHeight="1">
      <c r="A221" s="190">
        <v>42042</v>
      </c>
      <c r="B221" s="190" t="s">
        <v>176</v>
      </c>
      <c r="C221" s="188" t="s">
        <v>177</v>
      </c>
      <c r="D221" s="191"/>
      <c r="E221" s="191">
        <v>3365000</v>
      </c>
      <c r="F221" s="192">
        <f t="shared" si="6"/>
        <v>296361000</v>
      </c>
      <c r="G221" s="187"/>
      <c r="H221" s="179">
        <f t="shared" si="7"/>
        <v>2</v>
      </c>
    </row>
    <row r="222" spans="1:8" ht="18" customHeight="1">
      <c r="A222" s="190">
        <v>42042</v>
      </c>
      <c r="B222" s="190" t="s">
        <v>176</v>
      </c>
      <c r="C222" s="188" t="s">
        <v>223</v>
      </c>
      <c r="D222" s="191"/>
      <c r="E222" s="191">
        <v>2514000</v>
      </c>
      <c r="F222" s="192">
        <f t="shared" si="6"/>
        <v>293847000</v>
      </c>
      <c r="G222" s="187"/>
      <c r="H222" s="179">
        <f t="shared" si="7"/>
        <v>2</v>
      </c>
    </row>
    <row r="223" spans="1:8" ht="18" customHeight="1">
      <c r="A223" s="190">
        <v>42042</v>
      </c>
      <c r="B223" s="190" t="s">
        <v>319</v>
      </c>
      <c r="C223" s="188" t="s">
        <v>320</v>
      </c>
      <c r="D223" s="191">
        <v>1150000</v>
      </c>
      <c r="E223" s="191"/>
      <c r="F223" s="192">
        <f t="shared" si="6"/>
        <v>294997000</v>
      </c>
      <c r="G223" s="187"/>
      <c r="H223" s="179">
        <f t="shared" si="7"/>
        <v>2</v>
      </c>
    </row>
    <row r="224" spans="1:8" ht="18" customHeight="1">
      <c r="A224" s="190">
        <v>42042</v>
      </c>
      <c r="B224" s="190" t="s">
        <v>183</v>
      </c>
      <c r="C224" s="188" t="s">
        <v>321</v>
      </c>
      <c r="D224" s="191">
        <v>4000000</v>
      </c>
      <c r="E224" s="191"/>
      <c r="F224" s="192">
        <f t="shared" si="6"/>
        <v>298997000</v>
      </c>
      <c r="G224" s="187"/>
      <c r="H224" s="179">
        <f t="shared" si="7"/>
        <v>2</v>
      </c>
    </row>
    <row r="225" spans="1:8" ht="18" customHeight="1">
      <c r="A225" s="190">
        <v>42042</v>
      </c>
      <c r="B225" s="190" t="s">
        <v>151</v>
      </c>
      <c r="C225" s="188" t="s">
        <v>322</v>
      </c>
      <c r="D225" s="191"/>
      <c r="E225" s="191">
        <v>4314000</v>
      </c>
      <c r="F225" s="192">
        <f t="shared" si="6"/>
        <v>294683000</v>
      </c>
      <c r="G225" s="187"/>
      <c r="H225" s="179">
        <f t="shared" si="7"/>
        <v>2</v>
      </c>
    </row>
    <row r="226" spans="1:8" ht="18" customHeight="1">
      <c r="A226" s="190">
        <v>42042</v>
      </c>
      <c r="B226" s="190" t="s">
        <v>183</v>
      </c>
      <c r="C226" s="188" t="s">
        <v>323</v>
      </c>
      <c r="D226" s="191"/>
      <c r="E226" s="191">
        <v>2000000</v>
      </c>
      <c r="F226" s="192">
        <f t="shared" si="6"/>
        <v>292683000</v>
      </c>
      <c r="G226" s="187"/>
      <c r="H226" s="179">
        <f t="shared" si="7"/>
        <v>2</v>
      </c>
    </row>
    <row r="227" spans="1:8" ht="18" customHeight="1">
      <c r="A227" s="190">
        <v>42042</v>
      </c>
      <c r="B227" s="190" t="s">
        <v>151</v>
      </c>
      <c r="C227" s="188" t="s">
        <v>324</v>
      </c>
      <c r="D227" s="191"/>
      <c r="E227" s="191">
        <v>456000</v>
      </c>
      <c r="F227" s="192">
        <f t="shared" si="6"/>
        <v>292227000</v>
      </c>
      <c r="G227" s="187"/>
      <c r="H227" s="179">
        <f t="shared" si="7"/>
        <v>2</v>
      </c>
    </row>
    <row r="228" spans="1:8" ht="18" customHeight="1">
      <c r="A228" s="190">
        <v>42042</v>
      </c>
      <c r="B228" s="190" t="s">
        <v>145</v>
      </c>
      <c r="C228" s="188" t="s">
        <v>325</v>
      </c>
      <c r="D228" s="191"/>
      <c r="E228" s="191">
        <v>350000</v>
      </c>
      <c r="F228" s="192">
        <f t="shared" si="6"/>
        <v>291877000</v>
      </c>
      <c r="G228" s="187"/>
      <c r="H228" s="179">
        <f t="shared" si="7"/>
        <v>2</v>
      </c>
    </row>
    <row r="229" spans="1:8" ht="18" customHeight="1">
      <c r="A229" s="190">
        <v>42044</v>
      </c>
      <c r="B229" s="190" t="s">
        <v>160</v>
      </c>
      <c r="C229" s="188" t="s">
        <v>326</v>
      </c>
      <c r="D229" s="191"/>
      <c r="E229" s="191">
        <v>565000</v>
      </c>
      <c r="F229" s="192">
        <f t="shared" si="6"/>
        <v>291312000</v>
      </c>
      <c r="G229" s="187"/>
      <c r="H229" s="179">
        <f t="shared" si="7"/>
        <v>2</v>
      </c>
    </row>
    <row r="230" spans="1:8" ht="18" customHeight="1">
      <c r="A230" s="190">
        <v>42044</v>
      </c>
      <c r="B230" s="190" t="s">
        <v>50</v>
      </c>
      <c r="C230" s="188" t="s">
        <v>155</v>
      </c>
      <c r="D230" s="191"/>
      <c r="E230" s="191">
        <v>25000000</v>
      </c>
      <c r="F230" s="192">
        <f t="shared" si="6"/>
        <v>266312000</v>
      </c>
      <c r="G230" s="187"/>
      <c r="H230" s="179">
        <f t="shared" si="7"/>
        <v>2</v>
      </c>
    </row>
    <row r="231" spans="1:8" ht="18" customHeight="1">
      <c r="A231" s="190">
        <v>42044</v>
      </c>
      <c r="B231" s="190" t="s">
        <v>1051</v>
      </c>
      <c r="C231" s="188" t="s">
        <v>327</v>
      </c>
      <c r="D231" s="191"/>
      <c r="E231" s="191">
        <v>2000000</v>
      </c>
      <c r="F231" s="192">
        <f t="shared" si="6"/>
        <v>264312000</v>
      </c>
      <c r="G231" s="187"/>
      <c r="H231" s="179">
        <f t="shared" si="7"/>
        <v>2</v>
      </c>
    </row>
    <row r="232" spans="1:8" ht="18" customHeight="1">
      <c r="A232" s="190">
        <v>42044</v>
      </c>
      <c r="B232" s="190" t="s">
        <v>831</v>
      </c>
      <c r="C232" s="188" t="s">
        <v>201</v>
      </c>
      <c r="D232" s="191"/>
      <c r="E232" s="191">
        <v>5000000</v>
      </c>
      <c r="F232" s="192">
        <f t="shared" si="6"/>
        <v>259312000</v>
      </c>
      <c r="G232" s="187"/>
      <c r="H232" s="179">
        <f t="shared" si="7"/>
        <v>2</v>
      </c>
    </row>
    <row r="233" spans="1:8" ht="18" customHeight="1">
      <c r="A233" s="190">
        <v>42045</v>
      </c>
      <c r="B233" s="190" t="s">
        <v>622</v>
      </c>
      <c r="C233" s="188" t="s">
        <v>328</v>
      </c>
      <c r="D233" s="191">
        <v>1000000000</v>
      </c>
      <c r="E233" s="191"/>
      <c r="F233" s="192">
        <f t="shared" si="6"/>
        <v>1259312000</v>
      </c>
      <c r="G233" s="187"/>
      <c r="H233" s="179">
        <f t="shared" si="7"/>
        <v>2</v>
      </c>
    </row>
    <row r="234" spans="1:8" ht="18" customHeight="1">
      <c r="A234" s="190">
        <v>42045</v>
      </c>
      <c r="B234" s="190" t="s">
        <v>147</v>
      </c>
      <c r="C234" s="188" t="s">
        <v>329</v>
      </c>
      <c r="D234" s="191"/>
      <c r="E234" s="191">
        <v>76055000</v>
      </c>
      <c r="F234" s="192">
        <f t="shared" si="6"/>
        <v>1183257000</v>
      </c>
      <c r="G234" s="187"/>
      <c r="H234" s="179">
        <f t="shared" si="7"/>
        <v>2</v>
      </c>
    </row>
    <row r="235" spans="1:8" ht="18" customHeight="1">
      <c r="A235" s="190">
        <v>42045</v>
      </c>
      <c r="B235" s="190" t="s">
        <v>145</v>
      </c>
      <c r="C235" s="188" t="s">
        <v>330</v>
      </c>
      <c r="D235" s="191"/>
      <c r="E235" s="191">
        <v>400000</v>
      </c>
      <c r="F235" s="192">
        <f t="shared" si="6"/>
        <v>1182857000</v>
      </c>
      <c r="G235" s="187"/>
      <c r="H235" s="179">
        <f t="shared" si="7"/>
        <v>2</v>
      </c>
    </row>
    <row r="236" spans="1:8" ht="18" customHeight="1">
      <c r="A236" s="190">
        <v>42045</v>
      </c>
      <c r="B236" s="190" t="s">
        <v>831</v>
      </c>
      <c r="C236" s="188" t="s">
        <v>233</v>
      </c>
      <c r="D236" s="191"/>
      <c r="E236" s="191">
        <v>220000</v>
      </c>
      <c r="F236" s="192">
        <f t="shared" si="6"/>
        <v>1182637000</v>
      </c>
      <c r="G236" s="187"/>
      <c r="H236" s="179">
        <f t="shared" si="7"/>
        <v>2</v>
      </c>
    </row>
    <row r="237" spans="1:8" ht="18" customHeight="1">
      <c r="A237" s="190">
        <v>42045</v>
      </c>
      <c r="B237" s="190" t="s">
        <v>183</v>
      </c>
      <c r="C237" s="188" t="s">
        <v>331</v>
      </c>
      <c r="D237" s="191"/>
      <c r="E237" s="191">
        <v>600000</v>
      </c>
      <c r="F237" s="192">
        <f t="shared" si="6"/>
        <v>1182037000</v>
      </c>
      <c r="G237" s="187"/>
      <c r="H237" s="179">
        <f t="shared" si="7"/>
        <v>2</v>
      </c>
    </row>
    <row r="238" spans="1:8" ht="18" customHeight="1">
      <c r="A238" s="190">
        <v>42045</v>
      </c>
      <c r="B238" s="190" t="s">
        <v>183</v>
      </c>
      <c r="C238" s="188" t="s">
        <v>332</v>
      </c>
      <c r="D238" s="191">
        <v>2000000</v>
      </c>
      <c r="E238" s="191"/>
      <c r="F238" s="192">
        <f t="shared" si="6"/>
        <v>1184037000</v>
      </c>
      <c r="G238" s="187"/>
      <c r="H238" s="179">
        <f t="shared" si="7"/>
        <v>2</v>
      </c>
    </row>
    <row r="239" spans="1:8" ht="18" customHeight="1">
      <c r="A239" s="190">
        <v>42045</v>
      </c>
      <c r="B239" s="190" t="s">
        <v>151</v>
      </c>
      <c r="C239" s="188" t="s">
        <v>333</v>
      </c>
      <c r="D239" s="191"/>
      <c r="E239" s="191">
        <v>3505000</v>
      </c>
      <c r="F239" s="192">
        <f t="shared" si="6"/>
        <v>1180532000</v>
      </c>
      <c r="G239" s="187"/>
      <c r="H239" s="179">
        <f t="shared" si="7"/>
        <v>2</v>
      </c>
    </row>
    <row r="240" spans="1:8" ht="18" customHeight="1">
      <c r="A240" s="190">
        <v>42045</v>
      </c>
      <c r="B240" s="190" t="s">
        <v>145</v>
      </c>
      <c r="C240" s="188" t="s">
        <v>150</v>
      </c>
      <c r="D240" s="191"/>
      <c r="E240" s="191">
        <v>505000</v>
      </c>
      <c r="F240" s="192">
        <f t="shared" si="6"/>
        <v>1180027000</v>
      </c>
      <c r="G240" s="187"/>
      <c r="H240" s="179">
        <f t="shared" si="7"/>
        <v>2</v>
      </c>
    </row>
    <row r="241" spans="1:8" ht="18" customHeight="1">
      <c r="A241" s="190">
        <v>42045</v>
      </c>
      <c r="B241" s="190" t="s">
        <v>151</v>
      </c>
      <c r="C241" s="188" t="s">
        <v>334</v>
      </c>
      <c r="D241" s="191"/>
      <c r="E241" s="191">
        <v>15840000</v>
      </c>
      <c r="F241" s="192">
        <f t="shared" si="6"/>
        <v>1164187000</v>
      </c>
      <c r="G241" s="187"/>
      <c r="H241" s="179">
        <f t="shared" si="7"/>
        <v>2</v>
      </c>
    </row>
    <row r="242" spans="1:8" ht="18" customHeight="1">
      <c r="A242" s="190">
        <v>42045</v>
      </c>
      <c r="B242" s="190" t="s">
        <v>147</v>
      </c>
      <c r="C242" s="188" t="s">
        <v>335</v>
      </c>
      <c r="D242" s="191"/>
      <c r="E242" s="191">
        <v>150000000</v>
      </c>
      <c r="F242" s="192">
        <f t="shared" si="6"/>
        <v>1014187000</v>
      </c>
      <c r="G242" s="187"/>
      <c r="H242" s="179">
        <f t="shared" si="7"/>
        <v>2</v>
      </c>
    </row>
    <row r="243" spans="1:8" ht="18" customHeight="1">
      <c r="A243" s="190">
        <v>42045</v>
      </c>
      <c r="B243" s="190" t="s">
        <v>1053</v>
      </c>
      <c r="C243" s="188" t="s">
        <v>187</v>
      </c>
      <c r="D243" s="191"/>
      <c r="E243" s="191">
        <v>200000</v>
      </c>
      <c r="F243" s="192">
        <f t="shared" si="6"/>
        <v>1013987000</v>
      </c>
      <c r="G243" s="187"/>
      <c r="H243" s="179">
        <f t="shared" si="7"/>
        <v>2</v>
      </c>
    </row>
    <row r="244" spans="1:8" ht="18" customHeight="1">
      <c r="A244" s="190">
        <v>42045</v>
      </c>
      <c r="B244" s="190" t="s">
        <v>183</v>
      </c>
      <c r="C244" s="188" t="s">
        <v>336</v>
      </c>
      <c r="D244" s="191"/>
      <c r="E244" s="191">
        <v>3500000</v>
      </c>
      <c r="F244" s="192">
        <f t="shared" si="6"/>
        <v>1010487000</v>
      </c>
      <c r="G244" s="187"/>
      <c r="H244" s="179">
        <f t="shared" si="7"/>
        <v>2</v>
      </c>
    </row>
    <row r="245" spans="1:8" ht="18" customHeight="1">
      <c r="A245" s="190">
        <v>42045</v>
      </c>
      <c r="B245" s="190" t="s">
        <v>1052</v>
      </c>
      <c r="C245" s="188" t="s">
        <v>337</v>
      </c>
      <c r="D245" s="191"/>
      <c r="E245" s="191">
        <v>75000</v>
      </c>
      <c r="F245" s="192">
        <f t="shared" si="6"/>
        <v>1010412000</v>
      </c>
      <c r="G245" s="187"/>
      <c r="H245" s="179">
        <f t="shared" si="7"/>
        <v>2</v>
      </c>
    </row>
    <row r="246" spans="1:8" ht="18" customHeight="1">
      <c r="A246" s="190">
        <v>42045</v>
      </c>
      <c r="B246" s="190" t="s">
        <v>151</v>
      </c>
      <c r="C246" s="188" t="s">
        <v>338</v>
      </c>
      <c r="D246" s="191"/>
      <c r="E246" s="191">
        <v>28450000</v>
      </c>
      <c r="F246" s="192">
        <f t="shared" si="6"/>
        <v>981962000</v>
      </c>
      <c r="G246" s="187"/>
      <c r="H246" s="179">
        <f t="shared" si="7"/>
        <v>2</v>
      </c>
    </row>
    <row r="247" spans="1:8" ht="18" customHeight="1">
      <c r="A247" s="190">
        <v>42046</v>
      </c>
      <c r="B247" s="190" t="s">
        <v>1051</v>
      </c>
      <c r="C247" s="188" t="s">
        <v>339</v>
      </c>
      <c r="D247" s="191"/>
      <c r="E247" s="191">
        <v>26000000</v>
      </c>
      <c r="F247" s="192">
        <f t="shared" si="6"/>
        <v>955962000</v>
      </c>
      <c r="G247" s="187"/>
      <c r="H247" s="179">
        <f t="shared" si="7"/>
        <v>2</v>
      </c>
    </row>
    <row r="248" spans="1:8" ht="18" customHeight="1">
      <c r="A248" s="190">
        <v>42046</v>
      </c>
      <c r="B248" s="190" t="s">
        <v>1053</v>
      </c>
      <c r="C248" s="188" t="s">
        <v>340</v>
      </c>
      <c r="D248" s="191"/>
      <c r="E248" s="191">
        <v>32000000</v>
      </c>
      <c r="F248" s="192">
        <f t="shared" si="6"/>
        <v>923962000</v>
      </c>
      <c r="G248" s="187"/>
      <c r="H248" s="179">
        <f t="shared" si="7"/>
        <v>2</v>
      </c>
    </row>
    <row r="249" spans="1:8" ht="18" customHeight="1">
      <c r="A249" s="190">
        <v>42046</v>
      </c>
      <c r="B249" s="190" t="s">
        <v>1051</v>
      </c>
      <c r="C249" s="188" t="s">
        <v>341</v>
      </c>
      <c r="D249" s="191"/>
      <c r="E249" s="191">
        <v>4000000</v>
      </c>
      <c r="F249" s="192">
        <f t="shared" si="6"/>
        <v>919962000</v>
      </c>
      <c r="G249" s="187"/>
      <c r="H249" s="179">
        <f t="shared" si="7"/>
        <v>2</v>
      </c>
    </row>
    <row r="250" spans="1:8" ht="18" customHeight="1">
      <c r="A250" s="190">
        <v>42046</v>
      </c>
      <c r="B250" s="190" t="s">
        <v>147</v>
      </c>
      <c r="C250" s="188" t="s">
        <v>207</v>
      </c>
      <c r="D250" s="191"/>
      <c r="E250" s="191">
        <v>200000000</v>
      </c>
      <c r="F250" s="192">
        <f t="shared" si="6"/>
        <v>719962000</v>
      </c>
      <c r="G250" s="187"/>
      <c r="H250" s="179">
        <f t="shared" si="7"/>
        <v>2</v>
      </c>
    </row>
    <row r="251" spans="1:8" ht="18" customHeight="1">
      <c r="A251" s="190">
        <v>42046</v>
      </c>
      <c r="B251" s="190" t="s">
        <v>147</v>
      </c>
      <c r="C251" s="188" t="s">
        <v>342</v>
      </c>
      <c r="D251" s="191"/>
      <c r="E251" s="191">
        <v>150000000</v>
      </c>
      <c r="F251" s="192">
        <f t="shared" si="6"/>
        <v>569962000</v>
      </c>
      <c r="G251" s="187"/>
      <c r="H251" s="179">
        <f t="shared" si="7"/>
        <v>2</v>
      </c>
    </row>
    <row r="252" spans="1:8" ht="18" customHeight="1">
      <c r="A252" s="190">
        <v>42046</v>
      </c>
      <c r="B252" s="190" t="s">
        <v>147</v>
      </c>
      <c r="C252" s="188" t="s">
        <v>343</v>
      </c>
      <c r="D252" s="191"/>
      <c r="E252" s="191">
        <v>100000000</v>
      </c>
      <c r="F252" s="192">
        <f t="shared" si="6"/>
        <v>469962000</v>
      </c>
      <c r="G252" s="187" t="s">
        <v>473</v>
      </c>
      <c r="H252" s="179">
        <f t="shared" si="7"/>
        <v>2</v>
      </c>
    </row>
    <row r="253" spans="1:8" ht="18" customHeight="1">
      <c r="A253" s="190">
        <v>42046</v>
      </c>
      <c r="B253" s="190" t="s">
        <v>147</v>
      </c>
      <c r="C253" s="188" t="s">
        <v>344</v>
      </c>
      <c r="D253" s="191"/>
      <c r="E253" s="191">
        <v>11800000</v>
      </c>
      <c r="F253" s="192">
        <f t="shared" si="6"/>
        <v>458162000</v>
      </c>
      <c r="G253" s="187"/>
      <c r="H253" s="179">
        <f t="shared" si="7"/>
        <v>2</v>
      </c>
    </row>
    <row r="254" spans="1:8" ht="18" customHeight="1">
      <c r="A254" s="190">
        <v>42046</v>
      </c>
      <c r="B254" s="190" t="s">
        <v>147</v>
      </c>
      <c r="C254" s="188" t="s">
        <v>182</v>
      </c>
      <c r="D254" s="191"/>
      <c r="E254" s="191">
        <v>50000000</v>
      </c>
      <c r="F254" s="192">
        <f t="shared" si="6"/>
        <v>408162000</v>
      </c>
      <c r="G254" s="187"/>
      <c r="H254" s="179">
        <f t="shared" si="7"/>
        <v>2</v>
      </c>
    </row>
    <row r="255" spans="1:8" ht="18" customHeight="1">
      <c r="A255" s="190">
        <v>42046</v>
      </c>
      <c r="B255" s="190" t="s">
        <v>319</v>
      </c>
      <c r="C255" s="188" t="s">
        <v>345</v>
      </c>
      <c r="D255" s="191">
        <v>345000</v>
      </c>
      <c r="E255" s="191"/>
      <c r="F255" s="192">
        <f t="shared" si="6"/>
        <v>408507000</v>
      </c>
      <c r="G255" s="187"/>
      <c r="H255" s="179">
        <f t="shared" si="7"/>
        <v>2</v>
      </c>
    </row>
    <row r="256" spans="1:8" ht="18" customHeight="1">
      <c r="A256" s="190">
        <v>42047</v>
      </c>
      <c r="B256" s="190" t="s">
        <v>319</v>
      </c>
      <c r="C256" s="188" t="s">
        <v>346</v>
      </c>
      <c r="D256" s="191">
        <v>4830000</v>
      </c>
      <c r="E256" s="191"/>
      <c r="F256" s="192">
        <f t="shared" si="6"/>
        <v>413337000</v>
      </c>
      <c r="G256" s="187"/>
      <c r="H256" s="179">
        <f t="shared" si="7"/>
        <v>2</v>
      </c>
    </row>
    <row r="257" spans="1:8" ht="18" customHeight="1">
      <c r="A257" s="190">
        <v>42047</v>
      </c>
      <c r="B257" s="190" t="s">
        <v>183</v>
      </c>
      <c r="C257" s="188" t="s">
        <v>347</v>
      </c>
      <c r="D257" s="191">
        <v>4100000</v>
      </c>
      <c r="E257" s="191"/>
      <c r="F257" s="192">
        <f t="shared" si="6"/>
        <v>417437000</v>
      </c>
      <c r="G257" s="187"/>
      <c r="H257" s="179">
        <f t="shared" si="7"/>
        <v>2</v>
      </c>
    </row>
    <row r="258" spans="1:8" ht="18" customHeight="1">
      <c r="A258" s="190">
        <v>42047</v>
      </c>
      <c r="B258" s="190" t="s">
        <v>151</v>
      </c>
      <c r="C258" s="188" t="s">
        <v>348</v>
      </c>
      <c r="D258" s="191"/>
      <c r="E258" s="191">
        <v>5253000</v>
      </c>
      <c r="F258" s="192">
        <f t="shared" si="6"/>
        <v>412184000</v>
      </c>
      <c r="G258" s="187"/>
      <c r="H258" s="179">
        <f t="shared" si="7"/>
        <v>2</v>
      </c>
    </row>
    <row r="259" spans="1:8" ht="18" customHeight="1">
      <c r="A259" s="190">
        <v>42047</v>
      </c>
      <c r="B259" s="190" t="s">
        <v>178</v>
      </c>
      <c r="C259" s="188" t="s">
        <v>241</v>
      </c>
      <c r="D259" s="191"/>
      <c r="E259" s="191">
        <v>218000</v>
      </c>
      <c r="F259" s="192">
        <f t="shared" si="6"/>
        <v>411966000</v>
      </c>
      <c r="G259" s="187"/>
      <c r="H259" s="179">
        <f t="shared" si="7"/>
        <v>2</v>
      </c>
    </row>
    <row r="260" spans="1:8" ht="18" customHeight="1">
      <c r="A260" s="190">
        <v>42047</v>
      </c>
      <c r="B260" s="190" t="s">
        <v>145</v>
      </c>
      <c r="C260" s="188" t="s">
        <v>349</v>
      </c>
      <c r="D260" s="191"/>
      <c r="E260" s="191">
        <v>3950000</v>
      </c>
      <c r="F260" s="192">
        <f t="shared" si="6"/>
        <v>408016000</v>
      </c>
      <c r="G260" s="187"/>
      <c r="H260" s="179">
        <f t="shared" si="7"/>
        <v>2</v>
      </c>
    </row>
    <row r="261" spans="1:8" ht="18" customHeight="1">
      <c r="A261" s="190">
        <v>42047</v>
      </c>
      <c r="B261" s="190" t="s">
        <v>145</v>
      </c>
      <c r="C261" s="188" t="s">
        <v>350</v>
      </c>
      <c r="D261" s="191"/>
      <c r="E261" s="191">
        <v>380000</v>
      </c>
      <c r="F261" s="192">
        <f t="shared" si="6"/>
        <v>407636000</v>
      </c>
      <c r="G261" s="187"/>
      <c r="H261" s="179">
        <f t="shared" si="7"/>
        <v>2</v>
      </c>
    </row>
    <row r="262" spans="1:8" ht="18" customHeight="1">
      <c r="A262" s="190">
        <v>42047</v>
      </c>
      <c r="B262" s="190" t="s">
        <v>145</v>
      </c>
      <c r="C262" s="188" t="s">
        <v>187</v>
      </c>
      <c r="D262" s="191"/>
      <c r="E262" s="191">
        <v>100000</v>
      </c>
      <c r="F262" s="192">
        <f t="shared" si="6"/>
        <v>407536000</v>
      </c>
      <c r="G262" s="187"/>
      <c r="H262" s="179">
        <f t="shared" si="7"/>
        <v>2</v>
      </c>
    </row>
    <row r="263" spans="1:8" ht="18" customHeight="1">
      <c r="A263" s="190">
        <v>42048</v>
      </c>
      <c r="B263" s="190" t="s">
        <v>1052</v>
      </c>
      <c r="C263" s="188" t="s">
        <v>351</v>
      </c>
      <c r="D263" s="191"/>
      <c r="E263" s="191">
        <v>3000000</v>
      </c>
      <c r="F263" s="192">
        <f t="shared" si="6"/>
        <v>404536000</v>
      </c>
      <c r="G263" s="187"/>
      <c r="H263" s="179">
        <f t="shared" si="7"/>
        <v>2</v>
      </c>
    </row>
    <row r="264" spans="1:8" ht="18" customHeight="1">
      <c r="A264" s="190">
        <v>42048</v>
      </c>
      <c r="B264" s="190" t="s">
        <v>1051</v>
      </c>
      <c r="C264" s="188" t="s">
        <v>352</v>
      </c>
      <c r="D264" s="191"/>
      <c r="E264" s="191">
        <v>3500000</v>
      </c>
      <c r="F264" s="192">
        <f t="shared" si="6"/>
        <v>401036000</v>
      </c>
      <c r="G264" s="187"/>
      <c r="H264" s="179">
        <f t="shared" si="7"/>
        <v>2</v>
      </c>
    </row>
    <row r="265" spans="1:8" ht="18" customHeight="1">
      <c r="A265" s="190">
        <v>42048</v>
      </c>
      <c r="B265" s="190" t="s">
        <v>151</v>
      </c>
      <c r="C265" s="188" t="s">
        <v>353</v>
      </c>
      <c r="D265" s="191"/>
      <c r="E265" s="191">
        <v>1000000</v>
      </c>
      <c r="F265" s="192">
        <f t="shared" si="6"/>
        <v>400036000</v>
      </c>
      <c r="G265" s="187"/>
      <c r="H265" s="179">
        <f t="shared" si="7"/>
        <v>2</v>
      </c>
    </row>
    <row r="266" spans="1:8" ht="18" customHeight="1">
      <c r="A266" s="190">
        <v>42048</v>
      </c>
      <c r="B266" s="190" t="s">
        <v>168</v>
      </c>
      <c r="C266" s="188" t="s">
        <v>354</v>
      </c>
      <c r="D266" s="191"/>
      <c r="E266" s="191">
        <v>17600000</v>
      </c>
      <c r="F266" s="192">
        <f t="shared" si="6"/>
        <v>382436000</v>
      </c>
      <c r="G266" s="187"/>
      <c r="H266" s="179">
        <f t="shared" si="7"/>
        <v>2</v>
      </c>
    </row>
    <row r="267" spans="1:8" ht="18" customHeight="1">
      <c r="A267" s="190">
        <v>42048</v>
      </c>
      <c r="B267" s="190" t="s">
        <v>160</v>
      </c>
      <c r="C267" s="188" t="s">
        <v>355</v>
      </c>
      <c r="D267" s="191"/>
      <c r="E267" s="191">
        <v>443000</v>
      </c>
      <c r="F267" s="192">
        <f t="shared" si="6"/>
        <v>381993000</v>
      </c>
      <c r="G267" s="187"/>
      <c r="H267" s="179">
        <f t="shared" si="7"/>
        <v>2</v>
      </c>
    </row>
    <row r="268" spans="1:8" ht="18" customHeight="1">
      <c r="A268" s="190">
        <v>42048</v>
      </c>
      <c r="B268" s="190" t="s">
        <v>622</v>
      </c>
      <c r="C268" s="188" t="s">
        <v>328</v>
      </c>
      <c r="D268" s="191">
        <v>500000000</v>
      </c>
      <c r="E268" s="191"/>
      <c r="F268" s="192">
        <f t="shared" si="6"/>
        <v>881993000</v>
      </c>
      <c r="G268" s="187"/>
      <c r="H268" s="179">
        <f t="shared" si="7"/>
        <v>2</v>
      </c>
    </row>
    <row r="269" spans="1:8" ht="18" customHeight="1">
      <c r="A269" s="190">
        <v>42048</v>
      </c>
      <c r="B269" s="190" t="s">
        <v>831</v>
      </c>
      <c r="C269" s="188" t="s">
        <v>216</v>
      </c>
      <c r="D269" s="191"/>
      <c r="E269" s="191">
        <v>10000000</v>
      </c>
      <c r="F269" s="192">
        <f t="shared" ref="F269:F332" si="8">IF(C269&lt;&gt;"",F268+D269-E269,0)</f>
        <v>871993000</v>
      </c>
      <c r="G269" s="187"/>
      <c r="H269" s="179">
        <f t="shared" si="7"/>
        <v>2</v>
      </c>
    </row>
    <row r="270" spans="1:8" ht="18" customHeight="1">
      <c r="A270" s="190">
        <v>42048</v>
      </c>
      <c r="B270" s="190" t="s">
        <v>831</v>
      </c>
      <c r="C270" s="188" t="s">
        <v>201</v>
      </c>
      <c r="D270" s="191"/>
      <c r="E270" s="191">
        <v>5000000</v>
      </c>
      <c r="F270" s="192">
        <f t="shared" si="8"/>
        <v>866993000</v>
      </c>
      <c r="G270" s="187"/>
      <c r="H270" s="179">
        <f t="shared" ref="H270:H333" si="9">IF(A270&lt;&gt;"",MONTH(A270),"")</f>
        <v>2</v>
      </c>
    </row>
    <row r="271" spans="1:8" ht="18" customHeight="1">
      <c r="A271" s="190">
        <v>42048</v>
      </c>
      <c r="B271" s="190" t="s">
        <v>176</v>
      </c>
      <c r="C271" s="188" t="s">
        <v>177</v>
      </c>
      <c r="D271" s="191"/>
      <c r="E271" s="191">
        <v>3140000</v>
      </c>
      <c r="F271" s="192">
        <f t="shared" si="8"/>
        <v>863853000</v>
      </c>
      <c r="G271" s="187"/>
      <c r="H271" s="179">
        <f t="shared" si="9"/>
        <v>2</v>
      </c>
    </row>
    <row r="272" spans="1:8" ht="18" customHeight="1">
      <c r="A272" s="190">
        <v>42048</v>
      </c>
      <c r="B272" s="190" t="s">
        <v>158</v>
      </c>
      <c r="C272" s="188" t="s">
        <v>356</v>
      </c>
      <c r="D272" s="191"/>
      <c r="E272" s="191">
        <v>46000000</v>
      </c>
      <c r="F272" s="192">
        <f t="shared" si="8"/>
        <v>817853000</v>
      </c>
      <c r="G272" s="187"/>
      <c r="H272" s="179">
        <f t="shared" si="9"/>
        <v>2</v>
      </c>
    </row>
    <row r="273" spans="1:8" ht="18" customHeight="1">
      <c r="A273" s="190">
        <v>42048</v>
      </c>
      <c r="B273" s="190" t="s">
        <v>145</v>
      </c>
      <c r="C273" s="188" t="s">
        <v>357</v>
      </c>
      <c r="D273" s="191"/>
      <c r="E273" s="191">
        <v>100000000</v>
      </c>
      <c r="F273" s="192">
        <f t="shared" si="8"/>
        <v>717853000</v>
      </c>
      <c r="G273" s="187"/>
      <c r="H273" s="179">
        <f t="shared" si="9"/>
        <v>2</v>
      </c>
    </row>
    <row r="274" spans="1:8" ht="18" customHeight="1">
      <c r="A274" s="190">
        <v>42048</v>
      </c>
      <c r="B274" s="190" t="s">
        <v>158</v>
      </c>
      <c r="C274" s="188" t="s">
        <v>358</v>
      </c>
      <c r="D274" s="191"/>
      <c r="E274" s="191">
        <v>306407000</v>
      </c>
      <c r="F274" s="192">
        <f t="shared" si="8"/>
        <v>411446000</v>
      </c>
      <c r="G274" s="187"/>
      <c r="H274" s="179">
        <f t="shared" si="9"/>
        <v>2</v>
      </c>
    </row>
    <row r="275" spans="1:8" ht="18" customHeight="1">
      <c r="A275" s="190">
        <v>42048</v>
      </c>
      <c r="B275" s="190" t="s">
        <v>145</v>
      </c>
      <c r="C275" s="188" t="s">
        <v>359</v>
      </c>
      <c r="D275" s="191"/>
      <c r="E275" s="191">
        <v>7911000</v>
      </c>
      <c r="F275" s="192">
        <f t="shared" si="8"/>
        <v>403535000</v>
      </c>
      <c r="G275" s="187"/>
      <c r="H275" s="179">
        <f t="shared" si="9"/>
        <v>2</v>
      </c>
    </row>
    <row r="276" spans="1:8" ht="18" customHeight="1">
      <c r="A276" s="190">
        <v>42048</v>
      </c>
      <c r="B276" s="190" t="s">
        <v>147</v>
      </c>
      <c r="C276" s="188" t="s">
        <v>360</v>
      </c>
      <c r="D276" s="191"/>
      <c r="E276" s="191">
        <v>15017000</v>
      </c>
      <c r="F276" s="192">
        <f t="shared" si="8"/>
        <v>388518000</v>
      </c>
      <c r="G276" s="187" t="s">
        <v>473</v>
      </c>
      <c r="H276" s="179">
        <f t="shared" si="9"/>
        <v>2</v>
      </c>
    </row>
    <row r="277" spans="1:8" ht="18" customHeight="1">
      <c r="A277" s="190">
        <v>42048</v>
      </c>
      <c r="B277" s="190" t="s">
        <v>145</v>
      </c>
      <c r="C277" s="188" t="s">
        <v>361</v>
      </c>
      <c r="D277" s="191"/>
      <c r="E277" s="191">
        <v>200000</v>
      </c>
      <c r="F277" s="192">
        <f t="shared" si="8"/>
        <v>388318000</v>
      </c>
      <c r="G277" s="187"/>
      <c r="H277" s="179">
        <f t="shared" si="9"/>
        <v>2</v>
      </c>
    </row>
    <row r="278" spans="1:8" ht="18" customHeight="1">
      <c r="A278" s="190">
        <v>42048</v>
      </c>
      <c r="B278" s="190" t="s">
        <v>145</v>
      </c>
      <c r="C278" s="188" t="s">
        <v>362</v>
      </c>
      <c r="D278" s="191"/>
      <c r="E278" s="191">
        <v>425000</v>
      </c>
      <c r="F278" s="192">
        <f t="shared" si="8"/>
        <v>387893000</v>
      </c>
      <c r="G278" s="187"/>
      <c r="H278" s="179">
        <f t="shared" si="9"/>
        <v>2</v>
      </c>
    </row>
    <row r="279" spans="1:8" ht="18" customHeight="1">
      <c r="A279" s="190">
        <v>42048</v>
      </c>
      <c r="B279" s="190" t="s">
        <v>831</v>
      </c>
      <c r="C279" s="188" t="s">
        <v>363</v>
      </c>
      <c r="D279" s="191"/>
      <c r="E279" s="191">
        <v>3000000</v>
      </c>
      <c r="F279" s="192">
        <f t="shared" si="8"/>
        <v>384893000</v>
      </c>
      <c r="G279" s="187"/>
      <c r="H279" s="179">
        <f t="shared" si="9"/>
        <v>2</v>
      </c>
    </row>
    <row r="280" spans="1:8" ht="18" customHeight="1">
      <c r="A280" s="190">
        <v>42048</v>
      </c>
      <c r="B280" s="190" t="s">
        <v>147</v>
      </c>
      <c r="C280" s="188" t="s">
        <v>364</v>
      </c>
      <c r="D280" s="191"/>
      <c r="E280" s="191">
        <v>8630000</v>
      </c>
      <c r="F280" s="192">
        <f t="shared" si="8"/>
        <v>376263000</v>
      </c>
      <c r="G280" s="187"/>
      <c r="H280" s="179">
        <f t="shared" si="9"/>
        <v>2</v>
      </c>
    </row>
    <row r="281" spans="1:8" ht="18" customHeight="1">
      <c r="A281" s="190">
        <v>42048</v>
      </c>
      <c r="B281" s="190" t="s">
        <v>147</v>
      </c>
      <c r="C281" s="188" t="s">
        <v>365</v>
      </c>
      <c r="D281" s="191"/>
      <c r="E281" s="191">
        <v>6030000</v>
      </c>
      <c r="F281" s="192">
        <f t="shared" si="8"/>
        <v>370233000</v>
      </c>
      <c r="G281" s="187"/>
      <c r="H281" s="179">
        <f t="shared" si="9"/>
        <v>2</v>
      </c>
    </row>
    <row r="282" spans="1:8" ht="18" customHeight="1">
      <c r="A282" s="190">
        <v>42048</v>
      </c>
      <c r="B282" s="190" t="s">
        <v>319</v>
      </c>
      <c r="C282" s="188" t="s">
        <v>366</v>
      </c>
      <c r="D282" s="191">
        <v>3680000</v>
      </c>
      <c r="E282" s="191"/>
      <c r="F282" s="192">
        <f t="shared" si="8"/>
        <v>373913000</v>
      </c>
      <c r="G282" s="187"/>
      <c r="H282" s="179">
        <f t="shared" si="9"/>
        <v>2</v>
      </c>
    </row>
    <row r="283" spans="1:8" ht="18" customHeight="1">
      <c r="A283" s="190">
        <v>42048</v>
      </c>
      <c r="B283" s="190" t="s">
        <v>319</v>
      </c>
      <c r="C283" s="188" t="s">
        <v>367</v>
      </c>
      <c r="D283" s="191">
        <v>1040000</v>
      </c>
      <c r="E283" s="191"/>
      <c r="F283" s="192">
        <f t="shared" si="8"/>
        <v>374953000</v>
      </c>
      <c r="G283" s="187"/>
      <c r="H283" s="179">
        <f t="shared" si="9"/>
        <v>2</v>
      </c>
    </row>
    <row r="284" spans="1:8" ht="18" customHeight="1">
      <c r="A284" s="190">
        <v>42048</v>
      </c>
      <c r="B284" s="190" t="s">
        <v>145</v>
      </c>
      <c r="C284" s="188" t="s">
        <v>368</v>
      </c>
      <c r="D284" s="191"/>
      <c r="E284" s="191">
        <v>38700000</v>
      </c>
      <c r="F284" s="192">
        <f t="shared" si="8"/>
        <v>336253000</v>
      </c>
      <c r="G284" s="187"/>
      <c r="H284" s="179">
        <f t="shared" si="9"/>
        <v>2</v>
      </c>
    </row>
    <row r="285" spans="1:8" ht="18" customHeight="1">
      <c r="A285" s="190">
        <v>42048</v>
      </c>
      <c r="B285" s="190" t="s">
        <v>145</v>
      </c>
      <c r="C285" s="188" t="s">
        <v>369</v>
      </c>
      <c r="D285" s="191"/>
      <c r="E285" s="191">
        <v>1650000</v>
      </c>
      <c r="F285" s="192">
        <f t="shared" si="8"/>
        <v>334603000</v>
      </c>
      <c r="G285" s="187"/>
      <c r="H285" s="179">
        <f t="shared" si="9"/>
        <v>2</v>
      </c>
    </row>
    <row r="286" spans="1:8" ht="18" customHeight="1">
      <c r="A286" s="190">
        <v>42048</v>
      </c>
      <c r="B286" s="190" t="s">
        <v>831</v>
      </c>
      <c r="C286" s="188" t="s">
        <v>370</v>
      </c>
      <c r="D286" s="191"/>
      <c r="E286" s="191">
        <v>10000000</v>
      </c>
      <c r="F286" s="193">
        <f t="shared" si="8"/>
        <v>324603000</v>
      </c>
      <c r="G286" s="187"/>
      <c r="H286" s="179">
        <f t="shared" si="9"/>
        <v>2</v>
      </c>
    </row>
    <row r="287" spans="1:8" ht="18" customHeight="1">
      <c r="A287" s="190">
        <v>42049</v>
      </c>
      <c r="B287" s="190" t="s">
        <v>160</v>
      </c>
      <c r="C287" s="188" t="s">
        <v>371</v>
      </c>
      <c r="D287" s="191"/>
      <c r="E287" s="191">
        <v>18080000</v>
      </c>
      <c r="F287" s="192">
        <f t="shared" si="8"/>
        <v>306523000</v>
      </c>
      <c r="G287" s="187"/>
      <c r="H287" s="179">
        <f t="shared" si="9"/>
        <v>2</v>
      </c>
    </row>
    <row r="288" spans="1:8" ht="18" customHeight="1">
      <c r="A288" s="190">
        <v>42049</v>
      </c>
      <c r="B288" s="190" t="s">
        <v>203</v>
      </c>
      <c r="C288" s="188" t="s">
        <v>218</v>
      </c>
      <c r="D288" s="191"/>
      <c r="E288" s="191">
        <v>8000000</v>
      </c>
      <c r="F288" s="192">
        <f t="shared" si="8"/>
        <v>298523000</v>
      </c>
      <c r="G288" s="187"/>
      <c r="H288" s="179">
        <f t="shared" si="9"/>
        <v>2</v>
      </c>
    </row>
    <row r="289" spans="1:8" ht="18" customHeight="1">
      <c r="A289" s="190">
        <v>42049</v>
      </c>
      <c r="B289" s="190" t="s">
        <v>145</v>
      </c>
      <c r="C289" s="188" t="s">
        <v>372</v>
      </c>
      <c r="D289" s="191"/>
      <c r="E289" s="191">
        <v>37206000</v>
      </c>
      <c r="F289" s="192">
        <f t="shared" si="8"/>
        <v>261317000</v>
      </c>
      <c r="G289" s="187"/>
      <c r="H289" s="179">
        <f t="shared" si="9"/>
        <v>2</v>
      </c>
    </row>
    <row r="290" spans="1:8" ht="18" customHeight="1">
      <c r="A290" s="190">
        <v>42049</v>
      </c>
      <c r="B290" s="190" t="s">
        <v>176</v>
      </c>
      <c r="C290" s="188" t="s">
        <v>223</v>
      </c>
      <c r="D290" s="191"/>
      <c r="E290" s="191">
        <v>2048000</v>
      </c>
      <c r="F290" s="192">
        <f t="shared" si="8"/>
        <v>259269000</v>
      </c>
      <c r="G290" s="187"/>
      <c r="H290" s="179">
        <f t="shared" si="9"/>
        <v>2</v>
      </c>
    </row>
    <row r="291" spans="1:8" ht="18" customHeight="1">
      <c r="A291" s="190">
        <v>42049</v>
      </c>
      <c r="B291" s="190" t="s">
        <v>50</v>
      </c>
      <c r="C291" s="188" t="s">
        <v>154</v>
      </c>
      <c r="D291" s="191">
        <v>1820000000</v>
      </c>
      <c r="E291" s="191"/>
      <c r="F291" s="192">
        <f t="shared" si="8"/>
        <v>2079269000</v>
      </c>
      <c r="G291" s="187"/>
      <c r="H291" s="179">
        <f t="shared" si="9"/>
        <v>2</v>
      </c>
    </row>
    <row r="292" spans="1:8" ht="18" customHeight="1">
      <c r="A292" s="190">
        <v>42049</v>
      </c>
      <c r="B292" s="190" t="s">
        <v>147</v>
      </c>
      <c r="C292" s="188" t="s">
        <v>205</v>
      </c>
      <c r="D292" s="191"/>
      <c r="E292" s="191">
        <v>1000000000</v>
      </c>
      <c r="F292" s="192">
        <f t="shared" si="8"/>
        <v>1079269000</v>
      </c>
      <c r="G292" s="187" t="s">
        <v>473</v>
      </c>
      <c r="H292" s="179">
        <f t="shared" si="9"/>
        <v>2</v>
      </c>
    </row>
    <row r="293" spans="1:8" ht="18" customHeight="1">
      <c r="A293" s="190">
        <v>42049</v>
      </c>
      <c r="B293" s="190" t="s">
        <v>147</v>
      </c>
      <c r="C293" s="188" t="s">
        <v>165</v>
      </c>
      <c r="D293" s="191"/>
      <c r="E293" s="191">
        <v>200000000</v>
      </c>
      <c r="F293" s="192">
        <f t="shared" si="8"/>
        <v>879269000</v>
      </c>
      <c r="G293" s="187" t="s">
        <v>473</v>
      </c>
      <c r="H293" s="179">
        <f t="shared" si="9"/>
        <v>2</v>
      </c>
    </row>
    <row r="294" spans="1:8" ht="18" customHeight="1">
      <c r="A294" s="190">
        <v>42049</v>
      </c>
      <c r="B294" s="190" t="s">
        <v>147</v>
      </c>
      <c r="C294" s="188" t="s">
        <v>274</v>
      </c>
      <c r="D294" s="191"/>
      <c r="E294" s="191">
        <v>47956000</v>
      </c>
      <c r="F294" s="192">
        <f t="shared" si="8"/>
        <v>831313000</v>
      </c>
      <c r="G294" s="187"/>
      <c r="H294" s="179">
        <f t="shared" si="9"/>
        <v>2</v>
      </c>
    </row>
    <row r="295" spans="1:8" ht="18" customHeight="1">
      <c r="A295" s="190">
        <v>42049</v>
      </c>
      <c r="B295" s="190" t="s">
        <v>147</v>
      </c>
      <c r="C295" s="188" t="s">
        <v>166</v>
      </c>
      <c r="D295" s="191"/>
      <c r="E295" s="191">
        <v>100000000</v>
      </c>
      <c r="F295" s="192">
        <f t="shared" si="8"/>
        <v>731313000</v>
      </c>
      <c r="G295" s="187" t="s">
        <v>473</v>
      </c>
      <c r="H295" s="179">
        <f t="shared" si="9"/>
        <v>2</v>
      </c>
    </row>
    <row r="296" spans="1:8" ht="18" customHeight="1">
      <c r="A296" s="190">
        <v>42049</v>
      </c>
      <c r="B296" s="190" t="s">
        <v>147</v>
      </c>
      <c r="C296" s="188" t="s">
        <v>182</v>
      </c>
      <c r="D296" s="191"/>
      <c r="E296" s="191">
        <v>50000000</v>
      </c>
      <c r="F296" s="192">
        <f t="shared" si="8"/>
        <v>681313000</v>
      </c>
      <c r="G296" s="187"/>
      <c r="H296" s="179">
        <f t="shared" si="9"/>
        <v>2</v>
      </c>
    </row>
    <row r="297" spans="1:8" ht="18" customHeight="1">
      <c r="A297" s="190">
        <v>42049</v>
      </c>
      <c r="B297" s="190" t="s">
        <v>147</v>
      </c>
      <c r="C297" s="188" t="s">
        <v>207</v>
      </c>
      <c r="D297" s="191"/>
      <c r="E297" s="191">
        <v>200000000</v>
      </c>
      <c r="F297" s="192">
        <f t="shared" si="8"/>
        <v>481313000</v>
      </c>
      <c r="G297" s="187"/>
      <c r="H297" s="179">
        <f t="shared" si="9"/>
        <v>2</v>
      </c>
    </row>
    <row r="298" spans="1:8" ht="18" customHeight="1">
      <c r="A298" s="190">
        <v>42049</v>
      </c>
      <c r="B298" s="190" t="s">
        <v>203</v>
      </c>
      <c r="C298" s="188" t="s">
        <v>373</v>
      </c>
      <c r="D298" s="191"/>
      <c r="E298" s="191">
        <v>241006000</v>
      </c>
      <c r="F298" s="192">
        <f t="shared" si="8"/>
        <v>240307000</v>
      </c>
      <c r="G298" s="187"/>
      <c r="H298" s="179">
        <f t="shared" si="9"/>
        <v>2</v>
      </c>
    </row>
    <row r="299" spans="1:8" ht="18" customHeight="1">
      <c r="A299" s="190">
        <v>42049</v>
      </c>
      <c r="B299" s="190" t="s">
        <v>197</v>
      </c>
      <c r="C299" s="188" t="s">
        <v>374</v>
      </c>
      <c r="D299" s="191"/>
      <c r="E299" s="191">
        <v>10017000</v>
      </c>
      <c r="F299" s="192">
        <f t="shared" si="8"/>
        <v>230290000</v>
      </c>
      <c r="G299" s="187"/>
      <c r="H299" s="179">
        <f t="shared" si="9"/>
        <v>2</v>
      </c>
    </row>
    <row r="300" spans="1:8" ht="18" customHeight="1">
      <c r="A300" s="190">
        <v>42049</v>
      </c>
      <c r="B300" s="190" t="s">
        <v>151</v>
      </c>
      <c r="C300" s="188" t="s">
        <v>247</v>
      </c>
      <c r="D300" s="191"/>
      <c r="E300" s="191">
        <v>2458000</v>
      </c>
      <c r="F300" s="192">
        <f t="shared" si="8"/>
        <v>227832000</v>
      </c>
      <c r="G300" s="187"/>
      <c r="H300" s="179">
        <f t="shared" si="9"/>
        <v>2</v>
      </c>
    </row>
    <row r="301" spans="1:8" ht="18" customHeight="1">
      <c r="A301" s="190">
        <v>42049</v>
      </c>
      <c r="B301" s="190" t="s">
        <v>145</v>
      </c>
      <c r="C301" s="188" t="s">
        <v>375</v>
      </c>
      <c r="D301" s="191">
        <v>5000000</v>
      </c>
      <c r="E301" s="191"/>
      <c r="F301" s="192">
        <f t="shared" si="8"/>
        <v>232832000</v>
      </c>
      <c r="G301" s="187"/>
      <c r="H301" s="179">
        <f t="shared" si="9"/>
        <v>2</v>
      </c>
    </row>
    <row r="302" spans="1:8" ht="18" customHeight="1">
      <c r="A302" s="190">
        <v>42049</v>
      </c>
      <c r="B302" s="190" t="s">
        <v>145</v>
      </c>
      <c r="C302" s="188" t="s">
        <v>376</v>
      </c>
      <c r="D302" s="191"/>
      <c r="E302" s="191">
        <v>2890000</v>
      </c>
      <c r="F302" s="192">
        <f t="shared" si="8"/>
        <v>229942000</v>
      </c>
      <c r="G302" s="187"/>
      <c r="H302" s="179">
        <f t="shared" si="9"/>
        <v>2</v>
      </c>
    </row>
    <row r="303" spans="1:8" ht="18" customHeight="1">
      <c r="A303" s="190">
        <v>42049</v>
      </c>
      <c r="B303" s="190" t="s">
        <v>831</v>
      </c>
      <c r="C303" s="188" t="s">
        <v>201</v>
      </c>
      <c r="D303" s="191"/>
      <c r="E303" s="191">
        <v>20000000</v>
      </c>
      <c r="F303" s="192">
        <f t="shared" si="8"/>
        <v>209942000</v>
      </c>
      <c r="G303" s="187"/>
      <c r="H303" s="179">
        <f t="shared" si="9"/>
        <v>2</v>
      </c>
    </row>
    <row r="304" spans="1:8" ht="18" customHeight="1">
      <c r="A304" s="190">
        <v>42049</v>
      </c>
      <c r="B304" s="190" t="s">
        <v>268</v>
      </c>
      <c r="C304" s="188" t="s">
        <v>672</v>
      </c>
      <c r="D304" s="191"/>
      <c r="E304" s="191">
        <v>37735000</v>
      </c>
      <c r="F304" s="192">
        <f t="shared" si="8"/>
        <v>172207000</v>
      </c>
      <c r="G304" s="187"/>
      <c r="H304" s="179">
        <f t="shared" si="9"/>
        <v>2</v>
      </c>
    </row>
    <row r="305" spans="1:8" ht="18" customHeight="1">
      <c r="A305" s="190">
        <v>42049</v>
      </c>
      <c r="B305" s="190" t="s">
        <v>160</v>
      </c>
      <c r="C305" s="188" t="s">
        <v>312</v>
      </c>
      <c r="D305" s="191"/>
      <c r="E305" s="191">
        <v>100000000</v>
      </c>
      <c r="F305" s="192">
        <f t="shared" si="8"/>
        <v>72207000</v>
      </c>
      <c r="G305" s="187"/>
      <c r="H305" s="179">
        <f t="shared" si="9"/>
        <v>2</v>
      </c>
    </row>
    <row r="306" spans="1:8" ht="18" customHeight="1">
      <c r="A306" s="190">
        <v>42059</v>
      </c>
      <c r="B306" s="190" t="s">
        <v>268</v>
      </c>
      <c r="C306" s="188" t="s">
        <v>377</v>
      </c>
      <c r="D306" s="191"/>
      <c r="E306" s="191">
        <v>3500000</v>
      </c>
      <c r="F306" s="192">
        <f t="shared" si="8"/>
        <v>68707000</v>
      </c>
      <c r="G306" s="187"/>
      <c r="H306" s="179">
        <f t="shared" si="9"/>
        <v>2</v>
      </c>
    </row>
    <row r="307" spans="1:8" ht="18" customHeight="1">
      <c r="A307" s="190">
        <v>42059</v>
      </c>
      <c r="B307" s="190" t="s">
        <v>831</v>
      </c>
      <c r="C307" s="188" t="s">
        <v>378</v>
      </c>
      <c r="D307" s="191"/>
      <c r="E307" s="191">
        <v>1000000</v>
      </c>
      <c r="F307" s="192">
        <f t="shared" si="8"/>
        <v>67707000</v>
      </c>
      <c r="G307" s="187"/>
      <c r="H307" s="179">
        <f t="shared" si="9"/>
        <v>2</v>
      </c>
    </row>
    <row r="308" spans="1:8" ht="18" customHeight="1">
      <c r="A308" s="190">
        <v>42059</v>
      </c>
      <c r="B308" s="190" t="s">
        <v>831</v>
      </c>
      <c r="C308" s="188" t="s">
        <v>216</v>
      </c>
      <c r="D308" s="191"/>
      <c r="E308" s="191">
        <v>15000000</v>
      </c>
      <c r="F308" s="192">
        <f t="shared" si="8"/>
        <v>52707000</v>
      </c>
      <c r="G308" s="187"/>
      <c r="H308" s="179">
        <f t="shared" si="9"/>
        <v>2</v>
      </c>
    </row>
    <row r="309" spans="1:8" ht="18" customHeight="1">
      <c r="A309" s="190">
        <v>42059</v>
      </c>
      <c r="B309" s="190" t="s">
        <v>145</v>
      </c>
      <c r="C309" s="188" t="s">
        <v>150</v>
      </c>
      <c r="D309" s="191"/>
      <c r="E309" s="191">
        <v>1150000</v>
      </c>
      <c r="F309" s="192">
        <f t="shared" si="8"/>
        <v>51557000</v>
      </c>
      <c r="G309" s="187"/>
      <c r="H309" s="179">
        <f t="shared" si="9"/>
        <v>2</v>
      </c>
    </row>
    <row r="310" spans="1:8" ht="18" customHeight="1">
      <c r="A310" s="190">
        <v>42060</v>
      </c>
      <c r="B310" s="190" t="s">
        <v>50</v>
      </c>
      <c r="C310" s="188" t="s">
        <v>379</v>
      </c>
      <c r="D310" s="191">
        <v>1170000000</v>
      </c>
      <c r="E310" s="191"/>
      <c r="F310" s="192">
        <f t="shared" si="8"/>
        <v>1221557000</v>
      </c>
      <c r="G310" s="187"/>
      <c r="H310" s="179">
        <f t="shared" si="9"/>
        <v>2</v>
      </c>
    </row>
    <row r="311" spans="1:8" ht="18" customHeight="1">
      <c r="A311" s="190">
        <v>42060</v>
      </c>
      <c r="B311" s="190" t="s">
        <v>145</v>
      </c>
      <c r="C311" s="188" t="s">
        <v>380</v>
      </c>
      <c r="D311" s="191"/>
      <c r="E311" s="191">
        <v>652000</v>
      </c>
      <c r="F311" s="192">
        <f t="shared" si="8"/>
        <v>1220905000</v>
      </c>
      <c r="G311" s="187"/>
      <c r="H311" s="179">
        <f t="shared" si="9"/>
        <v>2</v>
      </c>
    </row>
    <row r="312" spans="1:8" ht="18" customHeight="1">
      <c r="A312" s="190">
        <v>42060</v>
      </c>
      <c r="B312" s="190" t="s">
        <v>168</v>
      </c>
      <c r="C312" s="188" t="s">
        <v>354</v>
      </c>
      <c r="D312" s="191"/>
      <c r="E312" s="191">
        <v>37000000</v>
      </c>
      <c r="F312" s="192">
        <f t="shared" si="8"/>
        <v>1183905000</v>
      </c>
      <c r="G312" s="187"/>
      <c r="H312" s="179">
        <f t="shared" si="9"/>
        <v>2</v>
      </c>
    </row>
    <row r="313" spans="1:8" ht="18" customHeight="1">
      <c r="A313" s="190">
        <v>42060</v>
      </c>
      <c r="B313" s="190" t="s">
        <v>151</v>
      </c>
      <c r="C313" s="188" t="s">
        <v>381</v>
      </c>
      <c r="D313" s="191"/>
      <c r="E313" s="191">
        <v>22576000</v>
      </c>
      <c r="F313" s="192">
        <f t="shared" si="8"/>
        <v>1161329000</v>
      </c>
      <c r="G313" s="187"/>
      <c r="H313" s="179">
        <f t="shared" si="9"/>
        <v>2</v>
      </c>
    </row>
    <row r="314" spans="1:8" ht="18" customHeight="1">
      <c r="A314" s="190">
        <v>42060</v>
      </c>
      <c r="B314" s="190" t="s">
        <v>147</v>
      </c>
      <c r="C314" s="188" t="s">
        <v>364</v>
      </c>
      <c r="D314" s="191"/>
      <c r="E314" s="191">
        <v>200000000</v>
      </c>
      <c r="F314" s="192">
        <f t="shared" si="8"/>
        <v>961329000</v>
      </c>
      <c r="G314" s="187"/>
      <c r="H314" s="179">
        <f t="shared" si="9"/>
        <v>2</v>
      </c>
    </row>
    <row r="315" spans="1:8" ht="18" customHeight="1">
      <c r="A315" s="190">
        <v>42060</v>
      </c>
      <c r="B315" s="190" t="s">
        <v>147</v>
      </c>
      <c r="C315" s="188" t="s">
        <v>206</v>
      </c>
      <c r="D315" s="191"/>
      <c r="E315" s="191">
        <v>300000000</v>
      </c>
      <c r="F315" s="192">
        <f t="shared" si="8"/>
        <v>661329000</v>
      </c>
      <c r="G315" s="187" t="s">
        <v>473</v>
      </c>
      <c r="H315" s="179">
        <f t="shared" si="9"/>
        <v>2</v>
      </c>
    </row>
    <row r="316" spans="1:8" ht="18" customHeight="1">
      <c r="A316" s="190">
        <v>42060</v>
      </c>
      <c r="B316" s="190" t="s">
        <v>147</v>
      </c>
      <c r="C316" s="188" t="s">
        <v>205</v>
      </c>
      <c r="D316" s="191"/>
      <c r="E316" s="191">
        <v>400000000</v>
      </c>
      <c r="F316" s="192">
        <f t="shared" si="8"/>
        <v>261329000</v>
      </c>
      <c r="G316" s="187" t="s">
        <v>473</v>
      </c>
      <c r="H316" s="179">
        <f t="shared" si="9"/>
        <v>2</v>
      </c>
    </row>
    <row r="317" spans="1:8" ht="18" customHeight="1">
      <c r="A317" s="190">
        <v>42060</v>
      </c>
      <c r="B317" s="190" t="s">
        <v>147</v>
      </c>
      <c r="C317" s="188" t="s">
        <v>165</v>
      </c>
      <c r="D317" s="191"/>
      <c r="E317" s="191">
        <v>111290000</v>
      </c>
      <c r="F317" s="192">
        <f t="shared" si="8"/>
        <v>150039000</v>
      </c>
      <c r="G317" s="187" t="s">
        <v>473</v>
      </c>
      <c r="H317" s="179">
        <f t="shared" si="9"/>
        <v>2</v>
      </c>
    </row>
    <row r="318" spans="1:8" ht="18" customHeight="1">
      <c r="A318" s="190">
        <v>42061</v>
      </c>
      <c r="B318" s="190" t="s">
        <v>197</v>
      </c>
      <c r="C318" s="188" t="s">
        <v>267</v>
      </c>
      <c r="D318" s="191"/>
      <c r="E318" s="191">
        <v>5000000</v>
      </c>
      <c r="F318" s="192">
        <f t="shared" si="8"/>
        <v>145039000</v>
      </c>
      <c r="G318" s="187"/>
      <c r="H318" s="179">
        <f t="shared" si="9"/>
        <v>2</v>
      </c>
    </row>
    <row r="319" spans="1:8" ht="18" customHeight="1">
      <c r="A319" s="190">
        <v>42061</v>
      </c>
      <c r="B319" s="190" t="s">
        <v>183</v>
      </c>
      <c r="C319" s="188" t="s">
        <v>382</v>
      </c>
      <c r="D319" s="191"/>
      <c r="E319" s="191">
        <v>1500000</v>
      </c>
      <c r="F319" s="192">
        <f t="shared" si="8"/>
        <v>143539000</v>
      </c>
      <c r="G319" s="187"/>
      <c r="H319" s="179">
        <f t="shared" si="9"/>
        <v>2</v>
      </c>
    </row>
    <row r="320" spans="1:8" ht="18" customHeight="1">
      <c r="A320" s="190">
        <v>42061</v>
      </c>
      <c r="B320" s="190" t="s">
        <v>158</v>
      </c>
      <c r="C320" s="188" t="s">
        <v>383</v>
      </c>
      <c r="D320" s="191"/>
      <c r="E320" s="191">
        <v>5000000</v>
      </c>
      <c r="F320" s="192">
        <f t="shared" si="8"/>
        <v>138539000</v>
      </c>
      <c r="G320" s="187"/>
      <c r="H320" s="179">
        <f t="shared" si="9"/>
        <v>2</v>
      </c>
    </row>
    <row r="321" spans="1:8" ht="18" customHeight="1">
      <c r="A321" s="190">
        <v>42061</v>
      </c>
      <c r="B321" s="190" t="s">
        <v>158</v>
      </c>
      <c r="C321" s="188" t="s">
        <v>384</v>
      </c>
      <c r="D321" s="191"/>
      <c r="E321" s="191">
        <v>2338000</v>
      </c>
      <c r="F321" s="192">
        <f t="shared" si="8"/>
        <v>136201000</v>
      </c>
      <c r="G321" s="187"/>
      <c r="H321" s="179">
        <f t="shared" si="9"/>
        <v>2</v>
      </c>
    </row>
    <row r="322" spans="1:8" ht="18" customHeight="1">
      <c r="A322" s="190">
        <v>42061</v>
      </c>
      <c r="B322" s="190" t="s">
        <v>145</v>
      </c>
      <c r="C322" s="188" t="s">
        <v>385</v>
      </c>
      <c r="D322" s="191"/>
      <c r="E322" s="191">
        <v>2500000</v>
      </c>
      <c r="F322" s="192">
        <f t="shared" si="8"/>
        <v>133701000</v>
      </c>
      <c r="G322" s="187"/>
      <c r="H322" s="179">
        <f t="shared" si="9"/>
        <v>2</v>
      </c>
    </row>
    <row r="323" spans="1:8" ht="18" customHeight="1">
      <c r="A323" s="190">
        <v>42061</v>
      </c>
      <c r="B323" s="190" t="s">
        <v>203</v>
      </c>
      <c r="C323" s="188" t="s">
        <v>386</v>
      </c>
      <c r="D323" s="191"/>
      <c r="E323" s="191">
        <v>37000000</v>
      </c>
      <c r="F323" s="192">
        <f t="shared" si="8"/>
        <v>96701000</v>
      </c>
      <c r="G323" s="187"/>
      <c r="H323" s="179">
        <f t="shared" si="9"/>
        <v>2</v>
      </c>
    </row>
    <row r="324" spans="1:8" ht="18" customHeight="1">
      <c r="A324" s="190">
        <v>42063</v>
      </c>
      <c r="B324" s="190" t="s">
        <v>319</v>
      </c>
      <c r="C324" s="188" t="s">
        <v>387</v>
      </c>
      <c r="D324" s="191">
        <v>1575000</v>
      </c>
      <c r="E324" s="191"/>
      <c r="F324" s="192">
        <f t="shared" si="8"/>
        <v>98276000</v>
      </c>
      <c r="G324" s="187"/>
      <c r="H324" s="179">
        <f t="shared" si="9"/>
        <v>2</v>
      </c>
    </row>
    <row r="325" spans="1:8" ht="18" customHeight="1">
      <c r="A325" s="190">
        <v>42063</v>
      </c>
      <c r="B325" s="190" t="s">
        <v>831</v>
      </c>
      <c r="C325" s="188" t="s">
        <v>388</v>
      </c>
      <c r="D325" s="191"/>
      <c r="E325" s="191">
        <v>5196000</v>
      </c>
      <c r="F325" s="192">
        <f t="shared" si="8"/>
        <v>93080000</v>
      </c>
      <c r="G325" s="187"/>
      <c r="H325" s="179">
        <f t="shared" si="9"/>
        <v>2</v>
      </c>
    </row>
    <row r="326" spans="1:8" ht="18" customHeight="1">
      <c r="A326" s="190">
        <v>42063</v>
      </c>
      <c r="B326" s="190" t="s">
        <v>145</v>
      </c>
      <c r="C326" s="188" t="s">
        <v>150</v>
      </c>
      <c r="D326" s="191"/>
      <c r="E326" s="191">
        <v>184000</v>
      </c>
      <c r="F326" s="192">
        <f t="shared" si="8"/>
        <v>92896000</v>
      </c>
      <c r="G326" s="187"/>
      <c r="H326" s="179">
        <f t="shared" si="9"/>
        <v>2</v>
      </c>
    </row>
    <row r="327" spans="1:8" ht="18" customHeight="1">
      <c r="A327" s="190">
        <v>42063</v>
      </c>
      <c r="B327" s="190" t="s">
        <v>183</v>
      </c>
      <c r="C327" s="188" t="s">
        <v>389</v>
      </c>
      <c r="D327" s="191"/>
      <c r="E327" s="191">
        <v>500000</v>
      </c>
      <c r="F327" s="192">
        <f t="shared" si="8"/>
        <v>92396000</v>
      </c>
      <c r="G327" s="187"/>
      <c r="H327" s="179">
        <f t="shared" si="9"/>
        <v>2</v>
      </c>
    </row>
    <row r="328" spans="1:8" ht="18" customHeight="1">
      <c r="A328" s="190">
        <v>42063</v>
      </c>
      <c r="B328" s="190" t="s">
        <v>1157</v>
      </c>
      <c r="C328" s="188" t="s">
        <v>390</v>
      </c>
      <c r="D328" s="191"/>
      <c r="E328" s="191">
        <v>1730000</v>
      </c>
      <c r="F328" s="192">
        <f t="shared" si="8"/>
        <v>90666000</v>
      </c>
      <c r="G328" s="187"/>
      <c r="H328" s="179">
        <f t="shared" si="9"/>
        <v>2</v>
      </c>
    </row>
    <row r="329" spans="1:8" ht="18" customHeight="1">
      <c r="A329" s="190">
        <v>42065</v>
      </c>
      <c r="B329" s="190" t="s">
        <v>50</v>
      </c>
      <c r="C329" s="188" t="s">
        <v>154</v>
      </c>
      <c r="D329" s="191">
        <v>2500000000</v>
      </c>
      <c r="E329" s="191"/>
      <c r="F329" s="192">
        <f t="shared" si="8"/>
        <v>2590666000</v>
      </c>
      <c r="G329" s="187"/>
      <c r="H329" s="179">
        <f t="shared" si="9"/>
        <v>3</v>
      </c>
    </row>
    <row r="330" spans="1:8" ht="18" customHeight="1">
      <c r="A330" s="190">
        <v>42065</v>
      </c>
      <c r="B330" s="190" t="s">
        <v>622</v>
      </c>
      <c r="C330" s="188" t="s">
        <v>328</v>
      </c>
      <c r="D330" s="191"/>
      <c r="E330" s="191">
        <v>1015282000</v>
      </c>
      <c r="F330" s="192">
        <f t="shared" si="8"/>
        <v>1575384000</v>
      </c>
      <c r="G330" s="187"/>
      <c r="H330" s="179">
        <f t="shared" si="9"/>
        <v>3</v>
      </c>
    </row>
    <row r="331" spans="1:8" ht="18" customHeight="1">
      <c r="A331" s="190">
        <v>42065</v>
      </c>
      <c r="B331" s="190" t="s">
        <v>831</v>
      </c>
      <c r="C331" s="188" t="s">
        <v>391</v>
      </c>
      <c r="D331" s="191"/>
      <c r="E331" s="191">
        <v>20000000</v>
      </c>
      <c r="F331" s="192">
        <f t="shared" si="8"/>
        <v>1555384000</v>
      </c>
      <c r="G331" s="187"/>
      <c r="H331" s="179">
        <f t="shared" si="9"/>
        <v>3</v>
      </c>
    </row>
    <row r="332" spans="1:8" ht="18" customHeight="1">
      <c r="A332" s="190">
        <v>42065</v>
      </c>
      <c r="B332" s="190" t="s">
        <v>176</v>
      </c>
      <c r="C332" s="188" t="s">
        <v>177</v>
      </c>
      <c r="D332" s="191"/>
      <c r="E332" s="191">
        <v>6796000</v>
      </c>
      <c r="F332" s="192">
        <f t="shared" si="8"/>
        <v>1548588000</v>
      </c>
      <c r="G332" s="187"/>
      <c r="H332" s="179">
        <f t="shared" si="9"/>
        <v>3</v>
      </c>
    </row>
    <row r="333" spans="1:8" ht="18" customHeight="1">
      <c r="A333" s="190">
        <v>42065</v>
      </c>
      <c r="B333" s="190" t="s">
        <v>203</v>
      </c>
      <c r="C333" s="188" t="s">
        <v>317</v>
      </c>
      <c r="D333" s="191"/>
      <c r="E333" s="191">
        <v>10517000</v>
      </c>
      <c r="F333" s="192">
        <f t="shared" ref="F333:F396" si="10">IF(C333&lt;&gt;"",F332+D333-E333,0)</f>
        <v>1538071000</v>
      </c>
      <c r="G333" s="187"/>
      <c r="H333" s="179">
        <f t="shared" si="9"/>
        <v>3</v>
      </c>
    </row>
    <row r="334" spans="1:8" ht="18" customHeight="1">
      <c r="A334" s="190">
        <v>42066</v>
      </c>
      <c r="B334" s="190" t="s">
        <v>158</v>
      </c>
      <c r="C334" s="188" t="s">
        <v>392</v>
      </c>
      <c r="D334" s="191"/>
      <c r="E334" s="191">
        <v>400000</v>
      </c>
      <c r="F334" s="192">
        <f t="shared" si="10"/>
        <v>1537671000</v>
      </c>
      <c r="G334" s="187"/>
      <c r="H334" s="179">
        <f t="shared" ref="H334:H397" si="11">IF(A334&lt;&gt;"",MONTH(A334),"")</f>
        <v>3</v>
      </c>
    </row>
    <row r="335" spans="1:8" ht="18" customHeight="1">
      <c r="A335" s="190">
        <v>42066</v>
      </c>
      <c r="B335" s="190" t="s">
        <v>1052</v>
      </c>
      <c r="C335" s="188" t="s">
        <v>393</v>
      </c>
      <c r="D335" s="191"/>
      <c r="E335" s="191">
        <v>4968000</v>
      </c>
      <c r="F335" s="192">
        <f t="shared" si="10"/>
        <v>1532703000</v>
      </c>
      <c r="G335" s="187"/>
      <c r="H335" s="179">
        <f t="shared" si="11"/>
        <v>3</v>
      </c>
    </row>
    <row r="336" spans="1:8" ht="18" customHeight="1">
      <c r="A336" s="190">
        <v>42066</v>
      </c>
      <c r="B336" s="190" t="s">
        <v>268</v>
      </c>
      <c r="C336" s="188" t="s">
        <v>394</v>
      </c>
      <c r="D336" s="191"/>
      <c r="E336" s="191">
        <v>16401000</v>
      </c>
      <c r="F336" s="192">
        <f t="shared" si="10"/>
        <v>1516302000</v>
      </c>
      <c r="G336" s="187"/>
      <c r="H336" s="179">
        <f t="shared" si="11"/>
        <v>3</v>
      </c>
    </row>
    <row r="337" spans="1:8" ht="18" customHeight="1">
      <c r="A337" s="190">
        <v>42066</v>
      </c>
      <c r="B337" s="190" t="s">
        <v>147</v>
      </c>
      <c r="C337" s="188" t="s">
        <v>166</v>
      </c>
      <c r="D337" s="191"/>
      <c r="E337" s="191">
        <v>118350000</v>
      </c>
      <c r="F337" s="192">
        <f t="shared" si="10"/>
        <v>1397952000</v>
      </c>
      <c r="G337" s="187" t="s">
        <v>473</v>
      </c>
      <c r="H337" s="179">
        <f t="shared" si="11"/>
        <v>3</v>
      </c>
    </row>
    <row r="338" spans="1:8" ht="18" customHeight="1">
      <c r="A338" s="190">
        <v>42066</v>
      </c>
      <c r="B338" s="190" t="s">
        <v>147</v>
      </c>
      <c r="C338" s="188" t="s">
        <v>182</v>
      </c>
      <c r="D338" s="191"/>
      <c r="E338" s="191">
        <v>119700000</v>
      </c>
      <c r="F338" s="192">
        <f t="shared" si="10"/>
        <v>1278252000</v>
      </c>
      <c r="G338" s="187"/>
      <c r="H338" s="179">
        <f t="shared" si="11"/>
        <v>3</v>
      </c>
    </row>
    <row r="339" spans="1:8" ht="18" customHeight="1">
      <c r="A339" s="190">
        <v>42066</v>
      </c>
      <c r="B339" s="190" t="s">
        <v>147</v>
      </c>
      <c r="C339" s="188" t="s">
        <v>225</v>
      </c>
      <c r="D339" s="191"/>
      <c r="E339" s="191">
        <v>190498000</v>
      </c>
      <c r="F339" s="192">
        <f t="shared" si="10"/>
        <v>1087754000</v>
      </c>
      <c r="G339" s="187"/>
      <c r="H339" s="179">
        <f t="shared" si="11"/>
        <v>3</v>
      </c>
    </row>
    <row r="340" spans="1:8" ht="18" customHeight="1">
      <c r="A340" s="190">
        <v>42066</v>
      </c>
      <c r="B340" s="190" t="s">
        <v>147</v>
      </c>
      <c r="C340" s="188" t="s">
        <v>236</v>
      </c>
      <c r="D340" s="191"/>
      <c r="E340" s="191">
        <v>186987000</v>
      </c>
      <c r="F340" s="192">
        <f t="shared" si="10"/>
        <v>900767000</v>
      </c>
      <c r="G340" s="187"/>
      <c r="H340" s="179">
        <f t="shared" si="11"/>
        <v>3</v>
      </c>
    </row>
    <row r="341" spans="1:8" ht="18" customHeight="1">
      <c r="A341" s="190">
        <v>42066</v>
      </c>
      <c r="B341" s="190" t="s">
        <v>147</v>
      </c>
      <c r="C341" s="188" t="s">
        <v>207</v>
      </c>
      <c r="D341" s="191"/>
      <c r="E341" s="191">
        <v>200000000</v>
      </c>
      <c r="F341" s="192">
        <f t="shared" si="10"/>
        <v>700767000</v>
      </c>
      <c r="G341" s="187"/>
      <c r="H341" s="179">
        <f t="shared" si="11"/>
        <v>3</v>
      </c>
    </row>
    <row r="342" spans="1:8" ht="18" customHeight="1">
      <c r="A342" s="190">
        <v>42066</v>
      </c>
      <c r="B342" s="190" t="s">
        <v>147</v>
      </c>
      <c r="C342" s="188" t="s">
        <v>164</v>
      </c>
      <c r="D342" s="191"/>
      <c r="E342" s="191">
        <v>200000000</v>
      </c>
      <c r="F342" s="192">
        <f t="shared" si="10"/>
        <v>500767000</v>
      </c>
      <c r="G342" s="187"/>
      <c r="H342" s="179">
        <f t="shared" si="11"/>
        <v>3</v>
      </c>
    </row>
    <row r="343" spans="1:8" ht="18" customHeight="1">
      <c r="A343" s="190">
        <v>42067</v>
      </c>
      <c r="B343" s="190" t="s">
        <v>145</v>
      </c>
      <c r="C343" s="188" t="s">
        <v>150</v>
      </c>
      <c r="D343" s="191"/>
      <c r="E343" s="191">
        <v>160000</v>
      </c>
      <c r="F343" s="192">
        <f t="shared" si="10"/>
        <v>500607000</v>
      </c>
      <c r="G343" s="187"/>
      <c r="H343" s="179">
        <f t="shared" si="11"/>
        <v>3</v>
      </c>
    </row>
    <row r="344" spans="1:8" ht="18" customHeight="1">
      <c r="A344" s="190">
        <v>42067</v>
      </c>
      <c r="B344" s="190" t="s">
        <v>1052</v>
      </c>
      <c r="C344" s="188" t="s">
        <v>395</v>
      </c>
      <c r="D344" s="191"/>
      <c r="E344" s="191">
        <v>10155000</v>
      </c>
      <c r="F344" s="192">
        <f t="shared" si="10"/>
        <v>490452000</v>
      </c>
      <c r="G344" s="187"/>
      <c r="H344" s="179">
        <f t="shared" si="11"/>
        <v>3</v>
      </c>
    </row>
    <row r="345" spans="1:8" ht="18" customHeight="1">
      <c r="A345" s="190">
        <v>42067</v>
      </c>
      <c r="B345" s="190" t="s">
        <v>145</v>
      </c>
      <c r="C345" s="188" t="s">
        <v>150</v>
      </c>
      <c r="D345" s="191"/>
      <c r="E345" s="191">
        <v>190000</v>
      </c>
      <c r="F345" s="192">
        <f t="shared" si="10"/>
        <v>490262000</v>
      </c>
      <c r="G345" s="187"/>
      <c r="H345" s="179">
        <f t="shared" si="11"/>
        <v>3</v>
      </c>
    </row>
    <row r="346" spans="1:8" ht="18" customHeight="1">
      <c r="A346" s="190">
        <v>42067</v>
      </c>
      <c r="B346" s="190" t="s">
        <v>203</v>
      </c>
      <c r="C346" s="188" t="s">
        <v>396</v>
      </c>
      <c r="D346" s="191"/>
      <c r="E346" s="191">
        <v>112513000</v>
      </c>
      <c r="F346" s="192">
        <f t="shared" si="10"/>
        <v>377749000</v>
      </c>
      <c r="G346" s="187"/>
      <c r="H346" s="179">
        <f t="shared" si="11"/>
        <v>3</v>
      </c>
    </row>
    <row r="347" spans="1:8" ht="18" customHeight="1">
      <c r="A347" s="190">
        <v>42067</v>
      </c>
      <c r="B347" s="190" t="s">
        <v>145</v>
      </c>
      <c r="C347" s="188" t="s">
        <v>397</v>
      </c>
      <c r="D347" s="191"/>
      <c r="E347" s="191">
        <v>250000</v>
      </c>
      <c r="F347" s="192">
        <f t="shared" si="10"/>
        <v>377499000</v>
      </c>
      <c r="G347" s="187"/>
      <c r="H347" s="179">
        <f t="shared" si="11"/>
        <v>3</v>
      </c>
    </row>
    <row r="348" spans="1:8" ht="18" customHeight="1">
      <c r="A348" s="190">
        <v>42067</v>
      </c>
      <c r="B348" s="190" t="s">
        <v>145</v>
      </c>
      <c r="C348" s="188" t="s">
        <v>398</v>
      </c>
      <c r="D348" s="191"/>
      <c r="E348" s="191">
        <v>4500000</v>
      </c>
      <c r="F348" s="192">
        <f t="shared" si="10"/>
        <v>372999000</v>
      </c>
      <c r="G348" s="187"/>
      <c r="H348" s="179">
        <f t="shared" si="11"/>
        <v>3</v>
      </c>
    </row>
    <row r="349" spans="1:8" ht="18" customHeight="1">
      <c r="A349" s="190">
        <v>42067</v>
      </c>
      <c r="B349" s="190" t="s">
        <v>183</v>
      </c>
      <c r="C349" s="188" t="s">
        <v>399</v>
      </c>
      <c r="D349" s="191"/>
      <c r="E349" s="191">
        <v>2000000</v>
      </c>
      <c r="F349" s="192">
        <f t="shared" si="10"/>
        <v>370999000</v>
      </c>
      <c r="G349" s="187"/>
      <c r="H349" s="179">
        <f t="shared" si="11"/>
        <v>3</v>
      </c>
    </row>
    <row r="350" spans="1:8" ht="18" customHeight="1">
      <c r="A350" s="190">
        <v>42068</v>
      </c>
      <c r="B350" s="190" t="s">
        <v>183</v>
      </c>
      <c r="C350" s="188" t="s">
        <v>400</v>
      </c>
      <c r="D350" s="191"/>
      <c r="E350" s="191">
        <v>11000000</v>
      </c>
      <c r="F350" s="192">
        <f t="shared" si="10"/>
        <v>359999000</v>
      </c>
      <c r="G350" s="187"/>
      <c r="H350" s="179">
        <f t="shared" si="11"/>
        <v>3</v>
      </c>
    </row>
    <row r="351" spans="1:8" ht="18" customHeight="1">
      <c r="A351" s="190">
        <v>42068</v>
      </c>
      <c r="B351" s="190" t="s">
        <v>831</v>
      </c>
      <c r="C351" s="188" t="s">
        <v>201</v>
      </c>
      <c r="D351" s="191"/>
      <c r="E351" s="191">
        <v>5000000</v>
      </c>
      <c r="F351" s="192">
        <f t="shared" si="10"/>
        <v>354999000</v>
      </c>
      <c r="G351" s="187"/>
      <c r="H351" s="179">
        <f t="shared" si="11"/>
        <v>3</v>
      </c>
    </row>
    <row r="352" spans="1:8" ht="18" customHeight="1">
      <c r="A352" s="190">
        <v>42068</v>
      </c>
      <c r="B352" s="190" t="s">
        <v>176</v>
      </c>
      <c r="C352" s="188" t="s">
        <v>223</v>
      </c>
      <c r="D352" s="191"/>
      <c r="E352" s="191">
        <v>3353000</v>
      </c>
      <c r="F352" s="192">
        <f t="shared" si="10"/>
        <v>351646000</v>
      </c>
      <c r="G352" s="187"/>
      <c r="H352" s="179">
        <f t="shared" si="11"/>
        <v>3</v>
      </c>
    </row>
    <row r="353" spans="1:8" ht="18" customHeight="1">
      <c r="A353" s="190">
        <v>42068</v>
      </c>
      <c r="B353" s="190" t="s">
        <v>183</v>
      </c>
      <c r="C353" s="188" t="s">
        <v>401</v>
      </c>
      <c r="D353" s="191">
        <v>500000</v>
      </c>
      <c r="E353" s="191"/>
      <c r="F353" s="192">
        <f t="shared" si="10"/>
        <v>352146000</v>
      </c>
      <c r="G353" s="187"/>
      <c r="H353" s="179">
        <f t="shared" si="11"/>
        <v>3</v>
      </c>
    </row>
    <row r="354" spans="1:8" ht="18" customHeight="1">
      <c r="A354" s="190">
        <v>42068</v>
      </c>
      <c r="B354" s="190" t="s">
        <v>1052</v>
      </c>
      <c r="C354" s="188" t="s">
        <v>402</v>
      </c>
      <c r="D354" s="191"/>
      <c r="E354" s="191">
        <v>270000</v>
      </c>
      <c r="F354" s="192">
        <f t="shared" si="10"/>
        <v>351876000</v>
      </c>
      <c r="G354" s="187"/>
      <c r="H354" s="179">
        <f t="shared" si="11"/>
        <v>3</v>
      </c>
    </row>
    <row r="355" spans="1:8" ht="18" customHeight="1">
      <c r="A355" s="190">
        <v>42068</v>
      </c>
      <c r="B355" s="190" t="s">
        <v>160</v>
      </c>
      <c r="C355" s="188" t="s">
        <v>403</v>
      </c>
      <c r="D355" s="191"/>
      <c r="E355" s="191">
        <v>5610000</v>
      </c>
      <c r="F355" s="192">
        <f t="shared" si="10"/>
        <v>346266000</v>
      </c>
      <c r="G355" s="187"/>
      <c r="H355" s="179">
        <f t="shared" si="11"/>
        <v>3</v>
      </c>
    </row>
    <row r="356" spans="1:8" ht="18" customHeight="1">
      <c r="A356" s="190">
        <v>42068</v>
      </c>
      <c r="B356" s="190" t="s">
        <v>183</v>
      </c>
      <c r="C356" s="188" t="s">
        <v>404</v>
      </c>
      <c r="D356" s="191">
        <v>2000000</v>
      </c>
      <c r="E356" s="191"/>
      <c r="F356" s="192">
        <f t="shared" si="10"/>
        <v>348266000</v>
      </c>
      <c r="G356" s="187"/>
      <c r="H356" s="179">
        <f t="shared" si="11"/>
        <v>3</v>
      </c>
    </row>
    <row r="357" spans="1:8" ht="18" customHeight="1">
      <c r="A357" s="190">
        <v>42068</v>
      </c>
      <c r="B357" s="190" t="s">
        <v>1157</v>
      </c>
      <c r="C357" s="188" t="s">
        <v>405</v>
      </c>
      <c r="D357" s="191"/>
      <c r="E357" s="191">
        <v>860000</v>
      </c>
      <c r="F357" s="192">
        <f t="shared" si="10"/>
        <v>347406000</v>
      </c>
      <c r="G357" s="187"/>
      <c r="H357" s="179">
        <f t="shared" si="11"/>
        <v>3</v>
      </c>
    </row>
    <row r="358" spans="1:8" ht="18" customHeight="1">
      <c r="A358" s="190">
        <v>42068</v>
      </c>
      <c r="B358" s="190" t="s">
        <v>168</v>
      </c>
      <c r="C358" s="188" t="s">
        <v>354</v>
      </c>
      <c r="D358" s="191"/>
      <c r="E358" s="191">
        <v>37200000</v>
      </c>
      <c r="F358" s="192">
        <f t="shared" si="10"/>
        <v>310206000</v>
      </c>
      <c r="G358" s="187"/>
      <c r="H358" s="179">
        <f t="shared" si="11"/>
        <v>3</v>
      </c>
    </row>
    <row r="359" spans="1:8" ht="18" customHeight="1">
      <c r="A359" s="190">
        <v>42068</v>
      </c>
      <c r="B359" s="190" t="s">
        <v>831</v>
      </c>
      <c r="C359" s="188" t="s">
        <v>406</v>
      </c>
      <c r="D359" s="191"/>
      <c r="E359" s="191">
        <v>50000</v>
      </c>
      <c r="F359" s="192">
        <f t="shared" si="10"/>
        <v>310156000</v>
      </c>
      <c r="G359" s="187"/>
      <c r="H359" s="179">
        <f t="shared" si="11"/>
        <v>3</v>
      </c>
    </row>
    <row r="360" spans="1:8" ht="18" customHeight="1">
      <c r="A360" s="190">
        <v>42068</v>
      </c>
      <c r="B360" s="190" t="s">
        <v>145</v>
      </c>
      <c r="C360" s="188" t="s">
        <v>407</v>
      </c>
      <c r="D360" s="191"/>
      <c r="E360" s="191">
        <v>1000000</v>
      </c>
      <c r="F360" s="192">
        <f t="shared" si="10"/>
        <v>309156000</v>
      </c>
      <c r="G360" s="187"/>
      <c r="H360" s="179">
        <f t="shared" si="11"/>
        <v>3</v>
      </c>
    </row>
    <row r="361" spans="1:8" ht="18" customHeight="1">
      <c r="A361" s="190">
        <v>42068</v>
      </c>
      <c r="B361" s="190" t="s">
        <v>160</v>
      </c>
      <c r="C361" s="188" t="s">
        <v>408</v>
      </c>
      <c r="D361" s="191"/>
      <c r="E361" s="191">
        <v>800000</v>
      </c>
      <c r="F361" s="192">
        <f t="shared" si="10"/>
        <v>308356000</v>
      </c>
      <c r="G361" s="187"/>
      <c r="H361" s="179">
        <f t="shared" si="11"/>
        <v>3</v>
      </c>
    </row>
    <row r="362" spans="1:8" ht="18" customHeight="1">
      <c r="A362" s="190">
        <v>42068</v>
      </c>
      <c r="B362" s="190" t="s">
        <v>147</v>
      </c>
      <c r="C362" s="188" t="s">
        <v>206</v>
      </c>
      <c r="D362" s="191"/>
      <c r="E362" s="191">
        <v>200000000</v>
      </c>
      <c r="F362" s="192">
        <f t="shared" si="10"/>
        <v>108356000</v>
      </c>
      <c r="G362" s="187" t="s">
        <v>473</v>
      </c>
      <c r="H362" s="179">
        <f t="shared" si="11"/>
        <v>3</v>
      </c>
    </row>
    <row r="363" spans="1:8" ht="18" customHeight="1">
      <c r="A363" s="190">
        <v>42069</v>
      </c>
      <c r="B363" s="190" t="s">
        <v>183</v>
      </c>
      <c r="C363" s="188" t="s">
        <v>409</v>
      </c>
      <c r="D363" s="191">
        <v>11000000</v>
      </c>
      <c r="E363" s="191"/>
      <c r="F363" s="192">
        <f t="shared" si="10"/>
        <v>119356000</v>
      </c>
      <c r="G363" s="187"/>
      <c r="H363" s="179">
        <f t="shared" si="11"/>
        <v>3</v>
      </c>
    </row>
    <row r="364" spans="1:8" ht="18" customHeight="1">
      <c r="A364" s="190">
        <v>42069</v>
      </c>
      <c r="B364" s="190" t="s">
        <v>1052</v>
      </c>
      <c r="C364" s="188" t="s">
        <v>410</v>
      </c>
      <c r="D364" s="191"/>
      <c r="E364" s="191">
        <v>9487000</v>
      </c>
      <c r="F364" s="192">
        <f t="shared" si="10"/>
        <v>109869000</v>
      </c>
      <c r="G364" s="187"/>
      <c r="H364" s="179">
        <f t="shared" si="11"/>
        <v>3</v>
      </c>
    </row>
    <row r="365" spans="1:8" ht="18" customHeight="1">
      <c r="A365" s="190">
        <v>42069</v>
      </c>
      <c r="B365" s="190" t="s">
        <v>168</v>
      </c>
      <c r="C365" s="188" t="s">
        <v>202</v>
      </c>
      <c r="D365" s="191"/>
      <c r="E365" s="191">
        <v>8600000</v>
      </c>
      <c r="F365" s="192">
        <f t="shared" si="10"/>
        <v>101269000</v>
      </c>
      <c r="G365" s="187"/>
      <c r="H365" s="179">
        <f t="shared" si="11"/>
        <v>3</v>
      </c>
    </row>
    <row r="366" spans="1:8" ht="18" customHeight="1">
      <c r="A366" s="190">
        <v>42069</v>
      </c>
      <c r="B366" s="190" t="s">
        <v>203</v>
      </c>
      <c r="C366" s="188" t="s">
        <v>204</v>
      </c>
      <c r="D366" s="191"/>
      <c r="E366" s="191">
        <v>3000000</v>
      </c>
      <c r="F366" s="192">
        <f t="shared" si="10"/>
        <v>98269000</v>
      </c>
      <c r="G366" s="187"/>
      <c r="H366" s="179">
        <f t="shared" si="11"/>
        <v>3</v>
      </c>
    </row>
    <row r="367" spans="1:8" ht="18" customHeight="1">
      <c r="A367" s="190">
        <v>42069</v>
      </c>
      <c r="B367" s="190" t="s">
        <v>145</v>
      </c>
      <c r="C367" s="188" t="s">
        <v>411</v>
      </c>
      <c r="D367" s="191"/>
      <c r="E367" s="191">
        <v>305000</v>
      </c>
      <c r="F367" s="192">
        <f t="shared" si="10"/>
        <v>97964000</v>
      </c>
      <c r="G367" s="187"/>
      <c r="H367" s="179">
        <f t="shared" si="11"/>
        <v>3</v>
      </c>
    </row>
    <row r="368" spans="1:8" ht="18" customHeight="1">
      <c r="A368" s="190">
        <v>42069</v>
      </c>
      <c r="B368" s="190" t="s">
        <v>145</v>
      </c>
      <c r="C368" s="188" t="s">
        <v>412</v>
      </c>
      <c r="D368" s="191"/>
      <c r="E368" s="191">
        <v>2186000</v>
      </c>
      <c r="F368" s="192">
        <f t="shared" si="10"/>
        <v>95778000</v>
      </c>
      <c r="G368" s="187"/>
      <c r="H368" s="179">
        <f t="shared" si="11"/>
        <v>3</v>
      </c>
    </row>
    <row r="369" spans="1:8" ht="18" customHeight="1">
      <c r="A369" s="190">
        <v>42069</v>
      </c>
      <c r="B369" s="190" t="s">
        <v>158</v>
      </c>
      <c r="C369" s="188" t="s">
        <v>413</v>
      </c>
      <c r="D369" s="191"/>
      <c r="E369" s="191">
        <v>19901000</v>
      </c>
      <c r="F369" s="192">
        <f t="shared" si="10"/>
        <v>75877000</v>
      </c>
      <c r="G369" s="187"/>
      <c r="H369" s="179">
        <f t="shared" si="11"/>
        <v>3</v>
      </c>
    </row>
    <row r="370" spans="1:8" ht="18" customHeight="1">
      <c r="A370" s="190">
        <v>42069</v>
      </c>
      <c r="B370" s="190" t="s">
        <v>1051</v>
      </c>
      <c r="C370" s="188" t="s">
        <v>263</v>
      </c>
      <c r="D370" s="191"/>
      <c r="E370" s="191">
        <v>1000000</v>
      </c>
      <c r="F370" s="192">
        <f t="shared" si="10"/>
        <v>74877000</v>
      </c>
      <c r="G370" s="187"/>
      <c r="H370" s="179">
        <f t="shared" si="11"/>
        <v>3</v>
      </c>
    </row>
    <row r="371" spans="1:8" ht="18" customHeight="1">
      <c r="A371" s="190">
        <v>42069</v>
      </c>
      <c r="B371" s="190" t="s">
        <v>145</v>
      </c>
      <c r="C371" s="188" t="s">
        <v>414</v>
      </c>
      <c r="D371" s="191"/>
      <c r="E371" s="191">
        <v>10000000</v>
      </c>
      <c r="F371" s="192">
        <f t="shared" si="10"/>
        <v>64877000</v>
      </c>
      <c r="G371" s="187"/>
      <c r="H371" s="179">
        <f t="shared" si="11"/>
        <v>3</v>
      </c>
    </row>
    <row r="372" spans="1:8" ht="18" customHeight="1">
      <c r="A372" s="190">
        <v>42070</v>
      </c>
      <c r="B372" s="190" t="s">
        <v>831</v>
      </c>
      <c r="C372" s="188" t="s">
        <v>415</v>
      </c>
      <c r="D372" s="191"/>
      <c r="E372" s="191">
        <v>500000</v>
      </c>
      <c r="F372" s="192">
        <f t="shared" si="10"/>
        <v>64377000</v>
      </c>
      <c r="G372" s="187"/>
      <c r="H372" s="179">
        <f t="shared" si="11"/>
        <v>3</v>
      </c>
    </row>
    <row r="373" spans="1:8" ht="18" customHeight="1">
      <c r="A373" s="190">
        <v>42070</v>
      </c>
      <c r="B373" s="190" t="s">
        <v>203</v>
      </c>
      <c r="C373" s="188" t="s">
        <v>238</v>
      </c>
      <c r="D373" s="191"/>
      <c r="E373" s="191">
        <v>49500000</v>
      </c>
      <c r="F373" s="192">
        <f t="shared" si="10"/>
        <v>14877000</v>
      </c>
      <c r="G373" s="187"/>
      <c r="H373" s="179">
        <f t="shared" si="11"/>
        <v>3</v>
      </c>
    </row>
    <row r="374" spans="1:8" ht="18" customHeight="1">
      <c r="A374" s="190">
        <v>42070</v>
      </c>
      <c r="B374" s="190" t="s">
        <v>145</v>
      </c>
      <c r="C374" s="188" t="s">
        <v>397</v>
      </c>
      <c r="D374" s="191"/>
      <c r="E374" s="191">
        <v>850000</v>
      </c>
      <c r="F374" s="192">
        <f t="shared" si="10"/>
        <v>14027000</v>
      </c>
      <c r="G374" s="187"/>
      <c r="H374" s="179">
        <f t="shared" si="11"/>
        <v>3</v>
      </c>
    </row>
    <row r="375" spans="1:8" ht="18" customHeight="1">
      <c r="A375" s="190">
        <v>42070</v>
      </c>
      <c r="B375" s="190" t="s">
        <v>178</v>
      </c>
      <c r="C375" s="188" t="s">
        <v>416</v>
      </c>
      <c r="D375" s="191"/>
      <c r="E375" s="191">
        <v>634000</v>
      </c>
      <c r="F375" s="192">
        <f t="shared" si="10"/>
        <v>13393000</v>
      </c>
      <c r="G375" s="187"/>
      <c r="H375" s="179">
        <f t="shared" si="11"/>
        <v>3</v>
      </c>
    </row>
    <row r="376" spans="1:8" ht="18" customHeight="1">
      <c r="A376" s="190">
        <v>42070</v>
      </c>
      <c r="B376" s="190" t="s">
        <v>145</v>
      </c>
      <c r="C376" s="188" t="s">
        <v>417</v>
      </c>
      <c r="D376" s="191"/>
      <c r="E376" s="191">
        <v>300000</v>
      </c>
      <c r="F376" s="192">
        <f t="shared" si="10"/>
        <v>13093000</v>
      </c>
      <c r="G376" s="187"/>
      <c r="H376" s="179">
        <f t="shared" si="11"/>
        <v>3</v>
      </c>
    </row>
    <row r="377" spans="1:8" ht="18" customHeight="1">
      <c r="A377" s="190">
        <v>42070</v>
      </c>
      <c r="B377" s="190" t="s">
        <v>831</v>
      </c>
      <c r="C377" s="188" t="s">
        <v>418</v>
      </c>
      <c r="D377" s="191"/>
      <c r="E377" s="191">
        <v>2000000</v>
      </c>
      <c r="F377" s="192">
        <f t="shared" si="10"/>
        <v>11093000</v>
      </c>
      <c r="G377" s="187"/>
      <c r="H377" s="179">
        <f t="shared" si="11"/>
        <v>3</v>
      </c>
    </row>
    <row r="378" spans="1:8" ht="18" customHeight="1">
      <c r="A378" s="190">
        <v>42070</v>
      </c>
      <c r="B378" s="190" t="s">
        <v>160</v>
      </c>
      <c r="C378" s="188" t="s">
        <v>419</v>
      </c>
      <c r="D378" s="191"/>
      <c r="E378" s="191">
        <v>150000</v>
      </c>
      <c r="F378" s="192">
        <f t="shared" si="10"/>
        <v>10943000</v>
      </c>
      <c r="G378" s="187"/>
      <c r="H378" s="179">
        <f t="shared" si="11"/>
        <v>3</v>
      </c>
    </row>
    <row r="379" spans="1:8" ht="18" customHeight="1">
      <c r="A379" s="190">
        <v>42070</v>
      </c>
      <c r="B379" s="190" t="s">
        <v>145</v>
      </c>
      <c r="C379" s="188" t="s">
        <v>196</v>
      </c>
      <c r="D379" s="191"/>
      <c r="E379" s="191">
        <v>195000</v>
      </c>
      <c r="F379" s="192">
        <f t="shared" si="10"/>
        <v>10748000</v>
      </c>
      <c r="G379" s="187"/>
      <c r="H379" s="179">
        <f t="shared" si="11"/>
        <v>3</v>
      </c>
    </row>
    <row r="380" spans="1:8" ht="18" customHeight="1">
      <c r="A380" s="190">
        <v>42074</v>
      </c>
      <c r="B380" s="190" t="s">
        <v>50</v>
      </c>
      <c r="C380" s="188" t="s">
        <v>154</v>
      </c>
      <c r="D380" s="191">
        <v>1000000000</v>
      </c>
      <c r="E380" s="191"/>
      <c r="F380" s="192">
        <f t="shared" si="10"/>
        <v>1010748000</v>
      </c>
      <c r="G380" s="187"/>
      <c r="H380" s="179">
        <f t="shared" si="11"/>
        <v>3</v>
      </c>
    </row>
    <row r="381" spans="1:8" ht="18" customHeight="1">
      <c r="A381" s="190">
        <v>42074</v>
      </c>
      <c r="B381" s="190" t="s">
        <v>197</v>
      </c>
      <c r="C381" s="188" t="s">
        <v>420</v>
      </c>
      <c r="D381" s="191"/>
      <c r="E381" s="191">
        <v>5800000</v>
      </c>
      <c r="F381" s="192">
        <f t="shared" si="10"/>
        <v>1004948000</v>
      </c>
      <c r="G381" s="187"/>
      <c r="H381" s="179">
        <f t="shared" si="11"/>
        <v>3</v>
      </c>
    </row>
    <row r="382" spans="1:8" ht="18" customHeight="1">
      <c r="A382" s="190">
        <v>42074</v>
      </c>
      <c r="B382" s="190" t="s">
        <v>158</v>
      </c>
      <c r="C382" s="188" t="s">
        <v>421</v>
      </c>
      <c r="D382" s="191"/>
      <c r="E382" s="191">
        <v>200000</v>
      </c>
      <c r="F382" s="192">
        <f t="shared" si="10"/>
        <v>1004748000</v>
      </c>
      <c r="G382" s="187"/>
      <c r="H382" s="179">
        <f t="shared" si="11"/>
        <v>3</v>
      </c>
    </row>
    <row r="383" spans="1:8" ht="18" customHeight="1">
      <c r="A383" s="190">
        <v>42074</v>
      </c>
      <c r="B383" s="190" t="s">
        <v>160</v>
      </c>
      <c r="C383" s="188" t="s">
        <v>260</v>
      </c>
      <c r="D383" s="191"/>
      <c r="E383" s="191">
        <v>1942000</v>
      </c>
      <c r="F383" s="192">
        <f t="shared" si="10"/>
        <v>1002806000</v>
      </c>
      <c r="G383" s="187"/>
      <c r="H383" s="179">
        <f t="shared" si="11"/>
        <v>3</v>
      </c>
    </row>
    <row r="384" spans="1:8" ht="18" customHeight="1">
      <c r="A384" s="190">
        <v>42074</v>
      </c>
      <c r="B384" s="190" t="s">
        <v>160</v>
      </c>
      <c r="C384" s="188" t="s">
        <v>422</v>
      </c>
      <c r="D384" s="191"/>
      <c r="E384" s="191">
        <v>2112000</v>
      </c>
      <c r="F384" s="192">
        <f t="shared" si="10"/>
        <v>1000694000</v>
      </c>
      <c r="G384" s="187"/>
      <c r="H384" s="179">
        <f t="shared" si="11"/>
        <v>3</v>
      </c>
    </row>
    <row r="385" spans="1:8" ht="18" customHeight="1">
      <c r="A385" s="190">
        <v>42074</v>
      </c>
      <c r="B385" s="190" t="s">
        <v>1051</v>
      </c>
      <c r="C385" s="188" t="s">
        <v>423</v>
      </c>
      <c r="D385" s="191"/>
      <c r="E385" s="191">
        <v>55000</v>
      </c>
      <c r="F385" s="192">
        <f t="shared" si="10"/>
        <v>1000639000</v>
      </c>
      <c r="G385" s="187"/>
      <c r="H385" s="179">
        <f t="shared" si="11"/>
        <v>3</v>
      </c>
    </row>
    <row r="386" spans="1:8" ht="18" customHeight="1">
      <c r="A386" s="190">
        <v>42074</v>
      </c>
      <c r="B386" s="190" t="s">
        <v>183</v>
      </c>
      <c r="C386" s="188" t="s">
        <v>424</v>
      </c>
      <c r="D386" s="191">
        <v>1500000</v>
      </c>
      <c r="E386" s="191"/>
      <c r="F386" s="192">
        <f t="shared" si="10"/>
        <v>1002139000</v>
      </c>
      <c r="G386" s="187"/>
      <c r="H386" s="179">
        <f t="shared" si="11"/>
        <v>3</v>
      </c>
    </row>
    <row r="387" spans="1:8" ht="18" customHeight="1">
      <c r="A387" s="190">
        <v>42074</v>
      </c>
      <c r="B387" s="190" t="s">
        <v>151</v>
      </c>
      <c r="C387" s="188" t="s">
        <v>425</v>
      </c>
      <c r="D387" s="191"/>
      <c r="E387" s="191">
        <v>1601000</v>
      </c>
      <c r="F387" s="192">
        <f t="shared" si="10"/>
        <v>1000538000</v>
      </c>
      <c r="G387" s="187"/>
      <c r="H387" s="179">
        <f t="shared" si="11"/>
        <v>3</v>
      </c>
    </row>
    <row r="388" spans="1:8" ht="18" customHeight="1">
      <c r="A388" s="190">
        <v>42074</v>
      </c>
      <c r="B388" s="190" t="s">
        <v>183</v>
      </c>
      <c r="C388" s="188" t="s">
        <v>426</v>
      </c>
      <c r="D388" s="191"/>
      <c r="E388" s="191">
        <v>2000000</v>
      </c>
      <c r="F388" s="192">
        <f t="shared" si="10"/>
        <v>998538000</v>
      </c>
      <c r="G388" s="187"/>
      <c r="H388" s="179">
        <f t="shared" si="11"/>
        <v>3</v>
      </c>
    </row>
    <row r="389" spans="1:8" ht="18" customHeight="1">
      <c r="A389" s="190">
        <v>42074</v>
      </c>
      <c r="B389" s="190" t="s">
        <v>147</v>
      </c>
      <c r="C389" s="188" t="s">
        <v>205</v>
      </c>
      <c r="D389" s="191"/>
      <c r="E389" s="191">
        <v>400000000</v>
      </c>
      <c r="F389" s="192">
        <f t="shared" si="10"/>
        <v>598538000</v>
      </c>
      <c r="G389" s="187" t="s">
        <v>473</v>
      </c>
      <c r="H389" s="179">
        <f t="shared" si="11"/>
        <v>3</v>
      </c>
    </row>
    <row r="390" spans="1:8" ht="18" customHeight="1">
      <c r="A390" s="190">
        <v>42074</v>
      </c>
      <c r="B390" s="190" t="s">
        <v>147</v>
      </c>
      <c r="C390" s="188" t="s">
        <v>206</v>
      </c>
      <c r="D390" s="191"/>
      <c r="E390" s="191">
        <v>300000000</v>
      </c>
      <c r="F390" s="192">
        <f t="shared" si="10"/>
        <v>298538000</v>
      </c>
      <c r="G390" s="187" t="s">
        <v>473</v>
      </c>
      <c r="H390" s="179">
        <f t="shared" si="11"/>
        <v>3</v>
      </c>
    </row>
    <row r="391" spans="1:8" ht="18" customHeight="1">
      <c r="A391" s="190">
        <v>42074</v>
      </c>
      <c r="B391" s="190" t="s">
        <v>147</v>
      </c>
      <c r="C391" s="188" t="s">
        <v>165</v>
      </c>
      <c r="D391" s="191"/>
      <c r="E391" s="191">
        <v>100000000</v>
      </c>
      <c r="F391" s="192">
        <f t="shared" si="10"/>
        <v>198538000</v>
      </c>
      <c r="G391" s="187" t="s">
        <v>473</v>
      </c>
      <c r="H391" s="179">
        <f t="shared" si="11"/>
        <v>3</v>
      </c>
    </row>
    <row r="392" spans="1:8" ht="18" customHeight="1">
      <c r="A392" s="190">
        <v>42074</v>
      </c>
      <c r="B392" s="190" t="s">
        <v>147</v>
      </c>
      <c r="C392" s="188" t="s">
        <v>237</v>
      </c>
      <c r="D392" s="191"/>
      <c r="E392" s="191">
        <v>100000000</v>
      </c>
      <c r="F392" s="192">
        <f t="shared" si="10"/>
        <v>98538000</v>
      </c>
      <c r="G392" s="187" t="s">
        <v>473</v>
      </c>
      <c r="H392" s="179">
        <f t="shared" si="11"/>
        <v>3</v>
      </c>
    </row>
    <row r="393" spans="1:8" ht="18" customHeight="1">
      <c r="A393" s="190">
        <v>42075</v>
      </c>
      <c r="B393" s="190" t="s">
        <v>307</v>
      </c>
      <c r="C393" s="188" t="s">
        <v>427</v>
      </c>
      <c r="D393" s="191"/>
      <c r="E393" s="191">
        <v>3465000</v>
      </c>
      <c r="F393" s="192">
        <f t="shared" si="10"/>
        <v>95073000</v>
      </c>
      <c r="G393" s="187"/>
      <c r="H393" s="179">
        <f t="shared" si="11"/>
        <v>3</v>
      </c>
    </row>
    <row r="394" spans="1:8" ht="18" customHeight="1">
      <c r="A394" s="190">
        <v>42075</v>
      </c>
      <c r="B394" s="190" t="s">
        <v>1051</v>
      </c>
      <c r="C394" s="188" t="s">
        <v>428</v>
      </c>
      <c r="D394" s="191"/>
      <c r="E394" s="191">
        <v>840000</v>
      </c>
      <c r="F394" s="192">
        <f t="shared" si="10"/>
        <v>94233000</v>
      </c>
      <c r="G394" s="187"/>
      <c r="H394" s="179">
        <f t="shared" si="11"/>
        <v>3</v>
      </c>
    </row>
    <row r="395" spans="1:8" ht="18" customHeight="1">
      <c r="A395" s="190">
        <v>42075</v>
      </c>
      <c r="B395" s="190" t="s">
        <v>160</v>
      </c>
      <c r="C395" s="188" t="s">
        <v>429</v>
      </c>
      <c r="D395" s="191"/>
      <c r="E395" s="191">
        <v>726000</v>
      </c>
      <c r="F395" s="192">
        <f t="shared" si="10"/>
        <v>93507000</v>
      </c>
      <c r="G395" s="187"/>
      <c r="H395" s="179">
        <f t="shared" si="11"/>
        <v>3</v>
      </c>
    </row>
    <row r="396" spans="1:8" ht="18" customHeight="1">
      <c r="A396" s="190">
        <v>42075</v>
      </c>
      <c r="B396" s="190" t="s">
        <v>176</v>
      </c>
      <c r="C396" s="188" t="s">
        <v>430</v>
      </c>
      <c r="D396" s="191"/>
      <c r="E396" s="191">
        <v>2766000</v>
      </c>
      <c r="F396" s="192">
        <f t="shared" si="10"/>
        <v>90741000</v>
      </c>
      <c r="G396" s="187"/>
      <c r="H396" s="179">
        <f t="shared" si="11"/>
        <v>3</v>
      </c>
    </row>
    <row r="397" spans="1:8" ht="18" customHeight="1">
      <c r="A397" s="190">
        <v>42075</v>
      </c>
      <c r="B397" s="190" t="s">
        <v>145</v>
      </c>
      <c r="C397" s="188" t="s">
        <v>431</v>
      </c>
      <c r="D397" s="191"/>
      <c r="E397" s="191">
        <v>100000</v>
      </c>
      <c r="F397" s="192">
        <f t="shared" ref="F397:F460" si="12">IF(C397&lt;&gt;"",F396+D397-E397,0)</f>
        <v>90641000</v>
      </c>
      <c r="G397" s="187"/>
      <c r="H397" s="179">
        <f t="shared" si="11"/>
        <v>3</v>
      </c>
    </row>
    <row r="398" spans="1:8" ht="18" customHeight="1">
      <c r="A398" s="190">
        <v>42076</v>
      </c>
      <c r="B398" s="190" t="s">
        <v>50</v>
      </c>
      <c r="C398" s="188" t="s">
        <v>154</v>
      </c>
      <c r="D398" s="191">
        <v>1050000000</v>
      </c>
      <c r="E398" s="191"/>
      <c r="F398" s="192">
        <f t="shared" si="12"/>
        <v>1140641000</v>
      </c>
      <c r="G398" s="187"/>
      <c r="H398" s="179">
        <f t="shared" ref="H398:H461" si="13">IF(A398&lt;&gt;"",MONTH(A398),"")</f>
        <v>3</v>
      </c>
    </row>
    <row r="399" spans="1:8" ht="18" customHeight="1">
      <c r="A399" s="190">
        <v>42076</v>
      </c>
      <c r="B399" s="190" t="s">
        <v>174</v>
      </c>
      <c r="C399" s="188" t="s">
        <v>432</v>
      </c>
      <c r="D399" s="191"/>
      <c r="E399" s="191">
        <v>33000000</v>
      </c>
      <c r="F399" s="192">
        <f t="shared" si="12"/>
        <v>1107641000</v>
      </c>
      <c r="G399" s="187"/>
      <c r="H399" s="179">
        <f t="shared" si="13"/>
        <v>3</v>
      </c>
    </row>
    <row r="400" spans="1:8" ht="18" customHeight="1">
      <c r="A400" s="190">
        <v>42076</v>
      </c>
      <c r="B400" s="190" t="s">
        <v>168</v>
      </c>
      <c r="C400" s="188" t="s">
        <v>354</v>
      </c>
      <c r="D400" s="191"/>
      <c r="E400" s="191">
        <v>37400000</v>
      </c>
      <c r="F400" s="192">
        <f t="shared" si="12"/>
        <v>1070241000</v>
      </c>
      <c r="G400" s="187"/>
      <c r="H400" s="179">
        <f t="shared" si="13"/>
        <v>3</v>
      </c>
    </row>
    <row r="401" spans="1:8" ht="18" customHeight="1">
      <c r="A401" s="190">
        <v>42076</v>
      </c>
      <c r="B401" s="190" t="s">
        <v>168</v>
      </c>
      <c r="C401" s="188" t="s">
        <v>170</v>
      </c>
      <c r="D401" s="191"/>
      <c r="E401" s="191">
        <v>75700000</v>
      </c>
      <c r="F401" s="192">
        <f t="shared" si="12"/>
        <v>994541000</v>
      </c>
      <c r="G401" s="187"/>
      <c r="H401" s="179">
        <f t="shared" si="13"/>
        <v>3</v>
      </c>
    </row>
    <row r="402" spans="1:8" ht="18" customHeight="1">
      <c r="A402" s="190">
        <v>42076</v>
      </c>
      <c r="B402" s="190" t="s">
        <v>158</v>
      </c>
      <c r="C402" s="188" t="s">
        <v>433</v>
      </c>
      <c r="D402" s="191"/>
      <c r="E402" s="191">
        <v>266007000</v>
      </c>
      <c r="F402" s="192">
        <f t="shared" si="12"/>
        <v>728534000</v>
      </c>
      <c r="G402" s="187"/>
      <c r="H402" s="179">
        <f t="shared" si="13"/>
        <v>3</v>
      </c>
    </row>
    <row r="403" spans="1:8" ht="18" customHeight="1">
      <c r="A403" s="190">
        <v>42076</v>
      </c>
      <c r="B403" s="190" t="s">
        <v>178</v>
      </c>
      <c r="C403" s="188" t="s">
        <v>247</v>
      </c>
      <c r="D403" s="191"/>
      <c r="E403" s="191">
        <v>2063000</v>
      </c>
      <c r="F403" s="192">
        <f t="shared" si="12"/>
        <v>726471000</v>
      </c>
      <c r="G403" s="187"/>
      <c r="H403" s="179">
        <f t="shared" si="13"/>
        <v>3</v>
      </c>
    </row>
    <row r="404" spans="1:8" ht="18" customHeight="1">
      <c r="A404" s="190">
        <v>42076</v>
      </c>
      <c r="B404" s="190" t="s">
        <v>145</v>
      </c>
      <c r="C404" s="188" t="s">
        <v>434</v>
      </c>
      <c r="D404" s="191">
        <v>5000000</v>
      </c>
      <c r="E404" s="191"/>
      <c r="F404" s="192">
        <f t="shared" si="12"/>
        <v>731471000</v>
      </c>
      <c r="G404" s="187"/>
      <c r="H404" s="179">
        <f t="shared" si="13"/>
        <v>3</v>
      </c>
    </row>
    <row r="405" spans="1:8" ht="18" customHeight="1">
      <c r="A405" s="190">
        <v>42076</v>
      </c>
      <c r="B405" s="190" t="s">
        <v>319</v>
      </c>
      <c r="C405" s="188" t="s">
        <v>435</v>
      </c>
      <c r="D405" s="191">
        <v>111000</v>
      </c>
      <c r="E405" s="191"/>
      <c r="F405" s="192">
        <f t="shared" si="12"/>
        <v>731582000</v>
      </c>
      <c r="G405" s="187"/>
      <c r="H405" s="179">
        <f t="shared" si="13"/>
        <v>3</v>
      </c>
    </row>
    <row r="406" spans="1:8" ht="18" customHeight="1">
      <c r="A406" s="190">
        <v>42076</v>
      </c>
      <c r="B406" s="190" t="s">
        <v>158</v>
      </c>
      <c r="C406" s="188" t="s">
        <v>436</v>
      </c>
      <c r="D406" s="191"/>
      <c r="E406" s="191">
        <v>2000000</v>
      </c>
      <c r="F406" s="192">
        <f t="shared" si="12"/>
        <v>729582000</v>
      </c>
      <c r="G406" s="187"/>
      <c r="H406" s="179">
        <f t="shared" si="13"/>
        <v>3</v>
      </c>
    </row>
    <row r="407" spans="1:8" ht="18" customHeight="1">
      <c r="A407" s="190">
        <v>42077</v>
      </c>
      <c r="B407" s="190" t="s">
        <v>178</v>
      </c>
      <c r="C407" s="188" t="s">
        <v>437</v>
      </c>
      <c r="D407" s="191"/>
      <c r="E407" s="191">
        <v>211000</v>
      </c>
      <c r="F407" s="192">
        <f t="shared" si="12"/>
        <v>729371000</v>
      </c>
      <c r="G407" s="187"/>
      <c r="H407" s="179">
        <f t="shared" si="13"/>
        <v>3</v>
      </c>
    </row>
    <row r="408" spans="1:8" ht="18" customHeight="1">
      <c r="A408" s="190">
        <v>42077</v>
      </c>
      <c r="B408" s="190" t="s">
        <v>158</v>
      </c>
      <c r="C408" s="188" t="s">
        <v>438</v>
      </c>
      <c r="D408" s="191"/>
      <c r="E408" s="191">
        <v>1240000</v>
      </c>
      <c r="F408" s="192">
        <f t="shared" si="12"/>
        <v>728131000</v>
      </c>
      <c r="G408" s="187"/>
      <c r="H408" s="179">
        <f t="shared" si="13"/>
        <v>3</v>
      </c>
    </row>
    <row r="409" spans="1:8" ht="18" customHeight="1">
      <c r="A409" s="190">
        <v>42077</v>
      </c>
      <c r="B409" s="190" t="s">
        <v>319</v>
      </c>
      <c r="C409" s="188" t="s">
        <v>435</v>
      </c>
      <c r="D409" s="191">
        <v>1040000</v>
      </c>
      <c r="E409" s="191"/>
      <c r="F409" s="192">
        <f t="shared" si="12"/>
        <v>729171000</v>
      </c>
      <c r="G409" s="187"/>
      <c r="H409" s="179">
        <f t="shared" si="13"/>
        <v>3</v>
      </c>
    </row>
    <row r="410" spans="1:8" ht="18" customHeight="1">
      <c r="A410" s="190">
        <v>42077</v>
      </c>
      <c r="B410" s="190" t="s">
        <v>145</v>
      </c>
      <c r="C410" s="188" t="s">
        <v>439</v>
      </c>
      <c r="D410" s="191"/>
      <c r="E410" s="191">
        <v>330000</v>
      </c>
      <c r="F410" s="192">
        <f t="shared" si="12"/>
        <v>728841000</v>
      </c>
      <c r="G410" s="187"/>
      <c r="H410" s="179">
        <f t="shared" si="13"/>
        <v>3</v>
      </c>
    </row>
    <row r="411" spans="1:8" ht="18" customHeight="1">
      <c r="A411" s="190">
        <v>42079</v>
      </c>
      <c r="B411" s="190" t="s">
        <v>145</v>
      </c>
      <c r="C411" s="188" t="s">
        <v>440</v>
      </c>
      <c r="D411" s="191">
        <v>120000000</v>
      </c>
      <c r="E411" s="191"/>
      <c r="F411" s="192">
        <f t="shared" si="12"/>
        <v>848841000</v>
      </c>
      <c r="G411" s="187"/>
      <c r="H411" s="179">
        <f t="shared" si="13"/>
        <v>3</v>
      </c>
    </row>
    <row r="412" spans="1:8" ht="18" customHeight="1">
      <c r="A412" s="190">
        <v>42079</v>
      </c>
      <c r="B412" s="190" t="s">
        <v>622</v>
      </c>
      <c r="C412" s="188" t="s">
        <v>227</v>
      </c>
      <c r="D412" s="191"/>
      <c r="E412" s="191">
        <v>818500000</v>
      </c>
      <c r="F412" s="192">
        <f t="shared" si="12"/>
        <v>30341000</v>
      </c>
      <c r="G412" s="187"/>
      <c r="H412" s="179">
        <f t="shared" si="13"/>
        <v>3</v>
      </c>
    </row>
    <row r="413" spans="1:8" ht="18" customHeight="1">
      <c r="A413" s="190">
        <v>42079</v>
      </c>
      <c r="B413" s="190" t="s">
        <v>145</v>
      </c>
      <c r="C413" s="188" t="s">
        <v>210</v>
      </c>
      <c r="D413" s="191"/>
      <c r="E413" s="191">
        <v>15840000</v>
      </c>
      <c r="F413" s="192">
        <f t="shared" si="12"/>
        <v>14501000</v>
      </c>
      <c r="G413" s="187"/>
      <c r="H413" s="179">
        <f t="shared" si="13"/>
        <v>3</v>
      </c>
    </row>
    <row r="414" spans="1:8" ht="18" customHeight="1">
      <c r="A414" s="190">
        <v>42080</v>
      </c>
      <c r="B414" s="190" t="s">
        <v>158</v>
      </c>
      <c r="C414" s="188" t="s">
        <v>441</v>
      </c>
      <c r="D414" s="191"/>
      <c r="E414" s="191">
        <v>200000</v>
      </c>
      <c r="F414" s="192">
        <f t="shared" si="12"/>
        <v>14301000</v>
      </c>
      <c r="G414" s="187"/>
      <c r="H414" s="179">
        <f t="shared" si="13"/>
        <v>3</v>
      </c>
    </row>
    <row r="415" spans="1:8" ht="18" customHeight="1">
      <c r="A415" s="190">
        <v>42080</v>
      </c>
      <c r="B415" s="190" t="s">
        <v>197</v>
      </c>
      <c r="C415" s="188" t="s">
        <v>442</v>
      </c>
      <c r="D415" s="191"/>
      <c r="E415" s="191">
        <v>5000000</v>
      </c>
      <c r="F415" s="192">
        <f t="shared" si="12"/>
        <v>9301000</v>
      </c>
      <c r="G415" s="187"/>
      <c r="H415" s="179">
        <f t="shared" si="13"/>
        <v>3</v>
      </c>
    </row>
    <row r="416" spans="1:8" ht="18" customHeight="1">
      <c r="A416" s="190">
        <v>42080</v>
      </c>
      <c r="B416" s="190" t="s">
        <v>831</v>
      </c>
      <c r="C416" s="188" t="s">
        <v>443</v>
      </c>
      <c r="D416" s="191"/>
      <c r="E416" s="191">
        <v>1805000</v>
      </c>
      <c r="F416" s="192">
        <f t="shared" si="12"/>
        <v>7496000</v>
      </c>
      <c r="G416" s="187"/>
      <c r="H416" s="179">
        <f t="shared" si="13"/>
        <v>3</v>
      </c>
    </row>
    <row r="417" spans="1:8" ht="18" customHeight="1">
      <c r="A417" s="190">
        <v>42080</v>
      </c>
      <c r="B417" s="190" t="s">
        <v>145</v>
      </c>
      <c r="C417" s="188" t="s">
        <v>444</v>
      </c>
      <c r="D417" s="191"/>
      <c r="E417" s="191">
        <v>300000</v>
      </c>
      <c r="F417" s="192">
        <f t="shared" si="12"/>
        <v>7196000</v>
      </c>
      <c r="G417" s="187"/>
      <c r="H417" s="179">
        <f t="shared" si="13"/>
        <v>3</v>
      </c>
    </row>
    <row r="418" spans="1:8" ht="18" customHeight="1">
      <c r="A418" s="190">
        <v>42080</v>
      </c>
      <c r="B418" s="190" t="s">
        <v>151</v>
      </c>
      <c r="C418" s="188" t="s">
        <v>445</v>
      </c>
      <c r="D418" s="191"/>
      <c r="E418" s="191">
        <v>455000</v>
      </c>
      <c r="F418" s="192">
        <f t="shared" si="12"/>
        <v>6741000</v>
      </c>
      <c r="G418" s="187"/>
      <c r="H418" s="179">
        <f t="shared" si="13"/>
        <v>3</v>
      </c>
    </row>
    <row r="419" spans="1:8" ht="18" customHeight="1">
      <c r="A419" s="190">
        <v>42080</v>
      </c>
      <c r="B419" s="190" t="s">
        <v>145</v>
      </c>
      <c r="C419" s="188" t="s">
        <v>446</v>
      </c>
      <c r="D419" s="191"/>
      <c r="E419" s="191">
        <v>120000</v>
      </c>
      <c r="F419" s="192">
        <f t="shared" si="12"/>
        <v>6621000</v>
      </c>
      <c r="G419" s="187"/>
      <c r="H419" s="179">
        <f t="shared" si="13"/>
        <v>3</v>
      </c>
    </row>
    <row r="420" spans="1:8" ht="18" customHeight="1">
      <c r="A420" s="190">
        <v>42080</v>
      </c>
      <c r="B420" s="190" t="s">
        <v>145</v>
      </c>
      <c r="C420" s="188" t="s">
        <v>447</v>
      </c>
      <c r="D420" s="191"/>
      <c r="E420" s="191">
        <v>300000</v>
      </c>
      <c r="F420" s="192">
        <f t="shared" si="12"/>
        <v>6321000</v>
      </c>
      <c r="G420" s="187"/>
      <c r="H420" s="179">
        <f t="shared" si="13"/>
        <v>3</v>
      </c>
    </row>
    <row r="421" spans="1:8" ht="18" customHeight="1">
      <c r="A421" s="190">
        <v>42080</v>
      </c>
      <c r="B421" s="190" t="s">
        <v>145</v>
      </c>
      <c r="C421" s="188" t="s">
        <v>448</v>
      </c>
      <c r="D421" s="191"/>
      <c r="E421" s="191">
        <v>150000</v>
      </c>
      <c r="F421" s="192">
        <f t="shared" si="12"/>
        <v>6171000</v>
      </c>
      <c r="G421" s="187"/>
      <c r="H421" s="179">
        <f t="shared" si="13"/>
        <v>3</v>
      </c>
    </row>
    <row r="422" spans="1:8" ht="18" customHeight="1">
      <c r="A422" s="190">
        <v>42082</v>
      </c>
      <c r="B422" s="190" t="s">
        <v>145</v>
      </c>
      <c r="C422" s="188" t="s">
        <v>150</v>
      </c>
      <c r="D422" s="191"/>
      <c r="E422" s="191">
        <v>326000</v>
      </c>
      <c r="F422" s="192">
        <f t="shared" si="12"/>
        <v>5845000</v>
      </c>
      <c r="G422" s="187"/>
      <c r="H422" s="179">
        <f t="shared" si="13"/>
        <v>3</v>
      </c>
    </row>
    <row r="423" spans="1:8" ht="18" customHeight="1">
      <c r="A423" s="190">
        <v>42082</v>
      </c>
      <c r="B423" s="190" t="s">
        <v>831</v>
      </c>
      <c r="C423" s="188" t="s">
        <v>449</v>
      </c>
      <c r="D423" s="191"/>
      <c r="E423" s="191">
        <v>300000</v>
      </c>
      <c r="F423" s="192">
        <f t="shared" si="12"/>
        <v>5545000</v>
      </c>
      <c r="G423" s="187"/>
      <c r="H423" s="179">
        <f t="shared" si="13"/>
        <v>3</v>
      </c>
    </row>
    <row r="424" spans="1:8" ht="18" customHeight="1">
      <c r="A424" s="190">
        <v>42082</v>
      </c>
      <c r="B424" s="190" t="s">
        <v>145</v>
      </c>
      <c r="C424" s="188" t="s">
        <v>446</v>
      </c>
      <c r="D424" s="191"/>
      <c r="E424" s="191">
        <v>100000</v>
      </c>
      <c r="F424" s="192">
        <f t="shared" si="12"/>
        <v>5445000</v>
      </c>
      <c r="G424" s="187"/>
      <c r="H424" s="179">
        <f t="shared" si="13"/>
        <v>3</v>
      </c>
    </row>
    <row r="425" spans="1:8" ht="18" customHeight="1">
      <c r="A425" s="190">
        <v>42083</v>
      </c>
      <c r="B425" s="190" t="s">
        <v>197</v>
      </c>
      <c r="C425" s="188" t="s">
        <v>442</v>
      </c>
      <c r="D425" s="191"/>
      <c r="E425" s="191">
        <v>5000000</v>
      </c>
      <c r="F425" s="192">
        <f t="shared" si="12"/>
        <v>445000</v>
      </c>
      <c r="G425" s="187"/>
      <c r="H425" s="179">
        <f t="shared" si="13"/>
        <v>3</v>
      </c>
    </row>
    <row r="426" spans="1:8" ht="18" customHeight="1">
      <c r="A426" s="190">
        <v>42083</v>
      </c>
      <c r="B426" s="190" t="s">
        <v>307</v>
      </c>
      <c r="C426" s="188" t="s">
        <v>450</v>
      </c>
      <c r="D426" s="191"/>
      <c r="E426" s="191">
        <v>500000</v>
      </c>
      <c r="F426" s="192">
        <f t="shared" si="12"/>
        <v>-55000</v>
      </c>
      <c r="G426" s="187"/>
      <c r="H426" s="179">
        <f t="shared" si="13"/>
        <v>3</v>
      </c>
    </row>
    <row r="427" spans="1:8" ht="18" customHeight="1">
      <c r="A427" s="190">
        <v>42084</v>
      </c>
      <c r="B427" s="190" t="s">
        <v>50</v>
      </c>
      <c r="C427" s="188" t="s">
        <v>154</v>
      </c>
      <c r="D427" s="191">
        <v>400000000</v>
      </c>
      <c r="E427" s="191"/>
      <c r="F427" s="192">
        <f t="shared" si="12"/>
        <v>399945000</v>
      </c>
      <c r="G427" s="187"/>
      <c r="H427" s="179">
        <f t="shared" si="13"/>
        <v>3</v>
      </c>
    </row>
    <row r="428" spans="1:8" ht="18" customHeight="1">
      <c r="A428" s="190">
        <v>42084</v>
      </c>
      <c r="B428" s="190" t="s">
        <v>147</v>
      </c>
      <c r="C428" s="188" t="s">
        <v>165</v>
      </c>
      <c r="D428" s="191"/>
      <c r="E428" s="191">
        <v>200000000</v>
      </c>
      <c r="F428" s="192">
        <f t="shared" si="12"/>
        <v>199945000</v>
      </c>
      <c r="G428" s="187" t="s">
        <v>473</v>
      </c>
      <c r="H428" s="179">
        <f t="shared" si="13"/>
        <v>3</v>
      </c>
    </row>
    <row r="429" spans="1:8" ht="18" customHeight="1">
      <c r="A429" s="190">
        <v>42084</v>
      </c>
      <c r="B429" s="190" t="s">
        <v>168</v>
      </c>
      <c r="C429" s="188" t="s">
        <v>170</v>
      </c>
      <c r="D429" s="191"/>
      <c r="E429" s="191">
        <v>46700000</v>
      </c>
      <c r="F429" s="192">
        <f t="shared" si="12"/>
        <v>153245000</v>
      </c>
      <c r="G429" s="187"/>
      <c r="H429" s="179">
        <f t="shared" si="13"/>
        <v>3</v>
      </c>
    </row>
    <row r="430" spans="1:8" ht="18" customHeight="1">
      <c r="A430" s="190">
        <v>42084</v>
      </c>
      <c r="B430" s="190" t="s">
        <v>168</v>
      </c>
      <c r="C430" s="188" t="s">
        <v>354</v>
      </c>
      <c r="D430" s="191"/>
      <c r="E430" s="191">
        <v>37700000</v>
      </c>
      <c r="F430" s="192">
        <f t="shared" si="12"/>
        <v>115545000</v>
      </c>
      <c r="G430" s="187"/>
      <c r="H430" s="179">
        <f t="shared" si="13"/>
        <v>3</v>
      </c>
    </row>
    <row r="431" spans="1:8" ht="18" customHeight="1">
      <c r="A431" s="190">
        <v>42084</v>
      </c>
      <c r="B431" s="190" t="s">
        <v>183</v>
      </c>
      <c r="C431" s="188" t="s">
        <v>451</v>
      </c>
      <c r="D431" s="191"/>
      <c r="E431" s="191">
        <v>500000</v>
      </c>
      <c r="F431" s="192">
        <f t="shared" si="12"/>
        <v>115045000</v>
      </c>
      <c r="G431" s="187"/>
      <c r="H431" s="179">
        <f t="shared" si="13"/>
        <v>3</v>
      </c>
    </row>
    <row r="432" spans="1:8" ht="18" customHeight="1">
      <c r="A432" s="190">
        <v>42084</v>
      </c>
      <c r="B432" s="190" t="s">
        <v>168</v>
      </c>
      <c r="C432" s="188" t="s">
        <v>169</v>
      </c>
      <c r="D432" s="191"/>
      <c r="E432" s="191">
        <v>100000000</v>
      </c>
      <c r="F432" s="192">
        <f t="shared" si="12"/>
        <v>15045000</v>
      </c>
      <c r="G432" s="187"/>
      <c r="H432" s="179">
        <f t="shared" si="13"/>
        <v>3</v>
      </c>
    </row>
    <row r="433" spans="1:8" ht="18" customHeight="1">
      <c r="A433" s="190">
        <v>42084</v>
      </c>
      <c r="B433" s="190" t="s">
        <v>145</v>
      </c>
      <c r="C433" s="188" t="s">
        <v>150</v>
      </c>
      <c r="D433" s="191"/>
      <c r="E433" s="191">
        <v>355000</v>
      </c>
      <c r="F433" s="192">
        <f t="shared" si="12"/>
        <v>14690000</v>
      </c>
      <c r="G433" s="187"/>
      <c r="H433" s="179">
        <f t="shared" si="13"/>
        <v>3</v>
      </c>
    </row>
    <row r="434" spans="1:8" ht="18" customHeight="1">
      <c r="A434" s="190">
        <v>42084</v>
      </c>
      <c r="B434" s="190" t="s">
        <v>831</v>
      </c>
      <c r="C434" s="188" t="s">
        <v>452</v>
      </c>
      <c r="D434" s="191"/>
      <c r="E434" s="191">
        <v>3113000</v>
      </c>
      <c r="F434" s="192">
        <f t="shared" si="12"/>
        <v>11577000</v>
      </c>
      <c r="G434" s="187"/>
      <c r="H434" s="179">
        <f t="shared" si="13"/>
        <v>3</v>
      </c>
    </row>
    <row r="435" spans="1:8" ht="18" customHeight="1">
      <c r="A435" s="190">
        <v>42084</v>
      </c>
      <c r="B435" s="190" t="s">
        <v>831</v>
      </c>
      <c r="C435" s="188" t="s">
        <v>453</v>
      </c>
      <c r="D435" s="191"/>
      <c r="E435" s="191">
        <v>934000</v>
      </c>
      <c r="F435" s="192">
        <f t="shared" si="12"/>
        <v>10643000</v>
      </c>
      <c r="G435" s="187"/>
      <c r="H435" s="179">
        <f t="shared" si="13"/>
        <v>3</v>
      </c>
    </row>
    <row r="436" spans="1:8" ht="18" customHeight="1">
      <c r="A436" s="190">
        <v>42084</v>
      </c>
      <c r="B436" s="190" t="s">
        <v>1157</v>
      </c>
      <c r="C436" s="188" t="s">
        <v>454</v>
      </c>
      <c r="D436" s="191"/>
      <c r="E436" s="191">
        <v>2200000</v>
      </c>
      <c r="F436" s="192">
        <f t="shared" si="12"/>
        <v>8443000</v>
      </c>
      <c r="G436" s="187"/>
      <c r="H436" s="179">
        <f t="shared" si="13"/>
        <v>3</v>
      </c>
    </row>
    <row r="437" spans="1:8" ht="18" customHeight="1">
      <c r="A437" s="190">
        <v>42086</v>
      </c>
      <c r="B437" s="190" t="s">
        <v>1157</v>
      </c>
      <c r="C437" s="188" t="s">
        <v>455</v>
      </c>
      <c r="D437" s="191"/>
      <c r="E437" s="191">
        <v>1715000</v>
      </c>
      <c r="F437" s="192">
        <f t="shared" si="12"/>
        <v>6728000</v>
      </c>
      <c r="G437" s="187"/>
      <c r="H437" s="179">
        <f t="shared" si="13"/>
        <v>3</v>
      </c>
    </row>
    <row r="438" spans="1:8" ht="18" customHeight="1">
      <c r="A438" s="190">
        <v>42086</v>
      </c>
      <c r="B438" s="190" t="s">
        <v>183</v>
      </c>
      <c r="C438" s="188" t="s">
        <v>456</v>
      </c>
      <c r="D438" s="191">
        <v>500000</v>
      </c>
      <c r="E438" s="191"/>
      <c r="F438" s="192">
        <f t="shared" si="12"/>
        <v>7228000</v>
      </c>
      <c r="G438" s="187"/>
      <c r="H438" s="179">
        <f t="shared" si="13"/>
        <v>3</v>
      </c>
    </row>
    <row r="439" spans="1:8" ht="18" customHeight="1">
      <c r="A439" s="190">
        <v>42086</v>
      </c>
      <c r="B439" s="190" t="s">
        <v>1052</v>
      </c>
      <c r="C439" s="188" t="s">
        <v>457</v>
      </c>
      <c r="D439" s="191"/>
      <c r="E439" s="191">
        <v>195000</v>
      </c>
      <c r="F439" s="192">
        <f t="shared" si="12"/>
        <v>7033000</v>
      </c>
      <c r="G439" s="187"/>
      <c r="H439" s="179">
        <f t="shared" si="13"/>
        <v>3</v>
      </c>
    </row>
    <row r="440" spans="1:8" ht="18" customHeight="1">
      <c r="A440" s="190">
        <v>42087</v>
      </c>
      <c r="B440" s="190" t="s">
        <v>145</v>
      </c>
      <c r="C440" s="188" t="s">
        <v>458</v>
      </c>
      <c r="D440" s="191"/>
      <c r="E440" s="191">
        <v>400000</v>
      </c>
      <c r="F440" s="192">
        <f t="shared" si="12"/>
        <v>6633000</v>
      </c>
      <c r="G440" s="187"/>
      <c r="H440" s="179">
        <f t="shared" si="13"/>
        <v>3</v>
      </c>
    </row>
    <row r="441" spans="1:8" ht="18" customHeight="1">
      <c r="A441" s="190">
        <v>42087</v>
      </c>
      <c r="B441" s="190" t="s">
        <v>1051</v>
      </c>
      <c r="C441" s="188" t="s">
        <v>459</v>
      </c>
      <c r="D441" s="191"/>
      <c r="E441" s="191">
        <v>900000</v>
      </c>
      <c r="F441" s="192">
        <f t="shared" si="12"/>
        <v>5733000</v>
      </c>
      <c r="G441" s="187"/>
      <c r="H441" s="179">
        <f t="shared" si="13"/>
        <v>3</v>
      </c>
    </row>
    <row r="442" spans="1:8" ht="18" customHeight="1">
      <c r="A442" s="190">
        <v>42087</v>
      </c>
      <c r="B442" s="190" t="s">
        <v>50</v>
      </c>
      <c r="C442" s="188" t="s">
        <v>154</v>
      </c>
      <c r="D442" s="191">
        <v>768000000</v>
      </c>
      <c r="E442" s="191"/>
      <c r="F442" s="192">
        <f t="shared" si="12"/>
        <v>773733000</v>
      </c>
      <c r="G442" s="187"/>
      <c r="H442" s="179">
        <f t="shared" si="13"/>
        <v>3</v>
      </c>
    </row>
    <row r="443" spans="1:8" ht="18" customHeight="1">
      <c r="A443" s="190">
        <v>42087</v>
      </c>
      <c r="B443" s="190" t="s">
        <v>1157</v>
      </c>
      <c r="C443" s="188" t="s">
        <v>460</v>
      </c>
      <c r="D443" s="191"/>
      <c r="E443" s="191">
        <v>9000000</v>
      </c>
      <c r="F443" s="192">
        <f t="shared" si="12"/>
        <v>764733000</v>
      </c>
      <c r="G443" s="187"/>
      <c r="H443" s="179">
        <f t="shared" si="13"/>
        <v>3</v>
      </c>
    </row>
    <row r="444" spans="1:8" ht="18" customHeight="1">
      <c r="A444" s="190">
        <v>42087</v>
      </c>
      <c r="B444" s="190" t="s">
        <v>1051</v>
      </c>
      <c r="C444" s="188" t="s">
        <v>461</v>
      </c>
      <c r="D444" s="191"/>
      <c r="E444" s="191">
        <v>1600000</v>
      </c>
      <c r="F444" s="192">
        <f t="shared" si="12"/>
        <v>763133000</v>
      </c>
      <c r="G444" s="187"/>
      <c r="H444" s="179">
        <f t="shared" si="13"/>
        <v>3</v>
      </c>
    </row>
    <row r="445" spans="1:8" ht="18" customHeight="1">
      <c r="A445" s="190">
        <v>42087</v>
      </c>
      <c r="B445" s="190" t="s">
        <v>147</v>
      </c>
      <c r="C445" s="188" t="s">
        <v>206</v>
      </c>
      <c r="D445" s="191"/>
      <c r="E445" s="191">
        <v>200000000</v>
      </c>
      <c r="F445" s="192">
        <f t="shared" si="12"/>
        <v>563133000</v>
      </c>
      <c r="G445" s="187" t="s">
        <v>473</v>
      </c>
      <c r="H445" s="179">
        <f t="shared" si="13"/>
        <v>3</v>
      </c>
    </row>
    <row r="446" spans="1:8" ht="18" customHeight="1">
      <c r="A446" s="190">
        <v>42087</v>
      </c>
      <c r="B446" s="190" t="s">
        <v>147</v>
      </c>
      <c r="C446" s="188" t="s">
        <v>165</v>
      </c>
      <c r="D446" s="191"/>
      <c r="E446" s="191">
        <v>150000000</v>
      </c>
      <c r="F446" s="192">
        <f t="shared" si="12"/>
        <v>413133000</v>
      </c>
      <c r="G446" s="187" t="s">
        <v>473</v>
      </c>
      <c r="H446" s="179">
        <f t="shared" si="13"/>
        <v>3</v>
      </c>
    </row>
    <row r="447" spans="1:8" ht="18" customHeight="1">
      <c r="A447" s="190">
        <v>42087</v>
      </c>
      <c r="B447" s="190" t="s">
        <v>147</v>
      </c>
      <c r="C447" s="188" t="s">
        <v>164</v>
      </c>
      <c r="D447" s="191"/>
      <c r="E447" s="191">
        <v>202000000</v>
      </c>
      <c r="F447" s="192">
        <f t="shared" si="12"/>
        <v>211133000</v>
      </c>
      <c r="G447" s="187"/>
      <c r="H447" s="179">
        <f t="shared" si="13"/>
        <v>3</v>
      </c>
    </row>
    <row r="448" spans="1:8" ht="18" customHeight="1">
      <c r="A448" s="190">
        <v>42087</v>
      </c>
      <c r="B448" s="190" t="s">
        <v>158</v>
      </c>
      <c r="C448" s="188" t="s">
        <v>462</v>
      </c>
      <c r="D448" s="191"/>
      <c r="E448" s="191">
        <v>17699000</v>
      </c>
      <c r="F448" s="192">
        <f t="shared" si="12"/>
        <v>193434000</v>
      </c>
      <c r="G448" s="187"/>
      <c r="H448" s="179">
        <f t="shared" si="13"/>
        <v>3</v>
      </c>
    </row>
    <row r="449" spans="1:8" ht="18" customHeight="1">
      <c r="A449" s="190">
        <v>42087</v>
      </c>
      <c r="B449" s="190" t="s">
        <v>268</v>
      </c>
      <c r="C449" s="188" t="s">
        <v>463</v>
      </c>
      <c r="D449" s="191"/>
      <c r="E449" s="191">
        <v>17780000</v>
      </c>
      <c r="F449" s="192">
        <f t="shared" si="12"/>
        <v>175654000</v>
      </c>
      <c r="G449" s="187"/>
      <c r="H449" s="179">
        <f t="shared" si="13"/>
        <v>3</v>
      </c>
    </row>
    <row r="450" spans="1:8" ht="18" customHeight="1">
      <c r="A450" s="190">
        <v>42087</v>
      </c>
      <c r="B450" s="190" t="s">
        <v>145</v>
      </c>
      <c r="C450" s="188" t="s">
        <v>464</v>
      </c>
      <c r="D450" s="191"/>
      <c r="E450" s="191">
        <v>20024000</v>
      </c>
      <c r="F450" s="192">
        <f t="shared" si="12"/>
        <v>155630000</v>
      </c>
      <c r="G450" s="187"/>
      <c r="H450" s="179">
        <f t="shared" si="13"/>
        <v>3</v>
      </c>
    </row>
    <row r="451" spans="1:8" ht="18" customHeight="1">
      <c r="A451" s="190">
        <v>42087</v>
      </c>
      <c r="B451" s="190" t="s">
        <v>145</v>
      </c>
      <c r="C451" s="188" t="s">
        <v>465</v>
      </c>
      <c r="D451" s="191"/>
      <c r="E451" s="191">
        <v>620000</v>
      </c>
      <c r="F451" s="192">
        <f t="shared" si="12"/>
        <v>155010000</v>
      </c>
      <c r="G451" s="187"/>
      <c r="H451" s="179">
        <f t="shared" si="13"/>
        <v>3</v>
      </c>
    </row>
    <row r="452" spans="1:8" ht="18" customHeight="1">
      <c r="A452" s="190">
        <v>42087</v>
      </c>
      <c r="B452" s="190" t="s">
        <v>176</v>
      </c>
      <c r="C452" s="188" t="s">
        <v>223</v>
      </c>
      <c r="D452" s="191"/>
      <c r="E452" s="191">
        <v>4416000</v>
      </c>
      <c r="F452" s="192">
        <f t="shared" si="12"/>
        <v>150594000</v>
      </c>
      <c r="G452" s="187"/>
      <c r="H452" s="179">
        <f t="shared" si="13"/>
        <v>3</v>
      </c>
    </row>
    <row r="453" spans="1:8" ht="18" customHeight="1">
      <c r="A453" s="190">
        <v>42087</v>
      </c>
      <c r="B453" s="190" t="s">
        <v>831</v>
      </c>
      <c r="C453" s="188" t="s">
        <v>466</v>
      </c>
      <c r="D453" s="191"/>
      <c r="E453" s="191">
        <v>10000000</v>
      </c>
      <c r="F453" s="192">
        <f t="shared" si="12"/>
        <v>140594000</v>
      </c>
      <c r="G453" s="187"/>
      <c r="H453" s="179">
        <f t="shared" si="13"/>
        <v>3</v>
      </c>
    </row>
    <row r="454" spans="1:8" ht="18" customHeight="1">
      <c r="A454" s="190">
        <v>42087</v>
      </c>
      <c r="B454" s="190" t="s">
        <v>176</v>
      </c>
      <c r="C454" s="188" t="s">
        <v>177</v>
      </c>
      <c r="D454" s="191"/>
      <c r="E454" s="191">
        <v>3040000</v>
      </c>
      <c r="F454" s="192">
        <f t="shared" si="12"/>
        <v>137554000</v>
      </c>
      <c r="G454" s="187"/>
      <c r="H454" s="179">
        <f t="shared" si="13"/>
        <v>3</v>
      </c>
    </row>
    <row r="455" spans="1:8" ht="18" customHeight="1">
      <c r="A455" s="190">
        <v>42087</v>
      </c>
      <c r="B455" s="190" t="s">
        <v>183</v>
      </c>
      <c r="C455" s="188" t="s">
        <v>467</v>
      </c>
      <c r="D455" s="191">
        <v>9000000</v>
      </c>
      <c r="E455" s="191"/>
      <c r="F455" s="192">
        <f t="shared" si="12"/>
        <v>146554000</v>
      </c>
      <c r="G455" s="187"/>
      <c r="H455" s="179">
        <f t="shared" si="13"/>
        <v>3</v>
      </c>
    </row>
    <row r="456" spans="1:8" ht="18" customHeight="1">
      <c r="A456" s="190">
        <v>42087</v>
      </c>
      <c r="B456" s="190" t="s">
        <v>1157</v>
      </c>
      <c r="C456" s="188" t="s">
        <v>468</v>
      </c>
      <c r="D456" s="191"/>
      <c r="E456" s="191">
        <v>6520000</v>
      </c>
      <c r="F456" s="192">
        <f t="shared" si="12"/>
        <v>140034000</v>
      </c>
      <c r="G456" s="187"/>
      <c r="H456" s="179">
        <f t="shared" si="13"/>
        <v>3</v>
      </c>
    </row>
    <row r="457" spans="1:8" ht="18" customHeight="1">
      <c r="A457" s="190">
        <v>42087</v>
      </c>
      <c r="B457" s="190" t="s">
        <v>158</v>
      </c>
      <c r="C457" s="188" t="s">
        <v>469</v>
      </c>
      <c r="D457" s="191"/>
      <c r="E457" s="191">
        <v>200000</v>
      </c>
      <c r="F457" s="192">
        <f t="shared" si="12"/>
        <v>139834000</v>
      </c>
      <c r="G457" s="187"/>
      <c r="H457" s="179">
        <f t="shared" si="13"/>
        <v>3</v>
      </c>
    </row>
    <row r="458" spans="1:8" ht="18" customHeight="1">
      <c r="A458" s="190">
        <v>42087</v>
      </c>
      <c r="B458" s="190" t="s">
        <v>151</v>
      </c>
      <c r="C458" s="188" t="s">
        <v>470</v>
      </c>
      <c r="D458" s="191"/>
      <c r="E458" s="191">
        <v>2780000</v>
      </c>
      <c r="F458" s="192">
        <f t="shared" si="12"/>
        <v>137054000</v>
      </c>
      <c r="G458" s="187"/>
      <c r="H458" s="179">
        <f t="shared" si="13"/>
        <v>3</v>
      </c>
    </row>
    <row r="459" spans="1:8" ht="18" customHeight="1">
      <c r="A459" s="190">
        <v>42087</v>
      </c>
      <c r="B459" s="190" t="s">
        <v>183</v>
      </c>
      <c r="C459" s="188" t="s">
        <v>520</v>
      </c>
      <c r="D459" s="191">
        <v>2000000</v>
      </c>
      <c r="E459" s="191"/>
      <c r="F459" s="192">
        <f t="shared" si="12"/>
        <v>139054000</v>
      </c>
      <c r="G459" s="187"/>
      <c r="H459" s="179">
        <f t="shared" si="13"/>
        <v>3</v>
      </c>
    </row>
    <row r="460" spans="1:8" ht="18" customHeight="1">
      <c r="A460" s="190">
        <v>42087</v>
      </c>
      <c r="B460" s="190" t="s">
        <v>160</v>
      </c>
      <c r="C460" s="188" t="s">
        <v>521</v>
      </c>
      <c r="D460" s="191"/>
      <c r="E460" s="191">
        <v>1800000</v>
      </c>
      <c r="F460" s="192">
        <f t="shared" si="12"/>
        <v>137254000</v>
      </c>
      <c r="G460" s="187"/>
      <c r="H460" s="179">
        <f t="shared" si="13"/>
        <v>3</v>
      </c>
    </row>
    <row r="461" spans="1:8" ht="18" customHeight="1">
      <c r="A461" s="190">
        <v>42089</v>
      </c>
      <c r="B461" s="190" t="s">
        <v>183</v>
      </c>
      <c r="C461" s="188" t="s">
        <v>400</v>
      </c>
      <c r="D461" s="191"/>
      <c r="E461" s="191">
        <v>5000000</v>
      </c>
      <c r="F461" s="192">
        <f t="shared" ref="F461:F524" si="14">IF(C461&lt;&gt;"",F460+D461-E461,0)</f>
        <v>132254000</v>
      </c>
      <c r="G461" s="187"/>
      <c r="H461" s="179">
        <f t="shared" si="13"/>
        <v>3</v>
      </c>
    </row>
    <row r="462" spans="1:8" ht="18" customHeight="1">
      <c r="A462" s="190">
        <v>42089</v>
      </c>
      <c r="B462" s="190" t="s">
        <v>831</v>
      </c>
      <c r="C462" s="188" t="s">
        <v>522</v>
      </c>
      <c r="D462" s="191"/>
      <c r="E462" s="191">
        <v>5802000</v>
      </c>
      <c r="F462" s="192">
        <f t="shared" si="14"/>
        <v>126452000</v>
      </c>
      <c r="G462" s="187"/>
      <c r="H462" s="179">
        <f t="shared" ref="H462:H525" si="15">IF(A462&lt;&gt;"",MONTH(A462),"")</f>
        <v>3</v>
      </c>
    </row>
    <row r="463" spans="1:8" ht="18" customHeight="1">
      <c r="A463" s="190">
        <v>42089</v>
      </c>
      <c r="B463" s="190" t="s">
        <v>268</v>
      </c>
      <c r="C463" s="188" t="s">
        <v>523</v>
      </c>
      <c r="D463" s="191"/>
      <c r="E463" s="191">
        <v>4300000</v>
      </c>
      <c r="F463" s="192">
        <f t="shared" si="14"/>
        <v>122152000</v>
      </c>
      <c r="G463" s="187"/>
      <c r="H463" s="179">
        <f t="shared" si="15"/>
        <v>3</v>
      </c>
    </row>
    <row r="464" spans="1:8" ht="18" customHeight="1">
      <c r="A464" s="190">
        <v>42090</v>
      </c>
      <c r="B464" s="190" t="s">
        <v>197</v>
      </c>
      <c r="C464" s="188" t="s">
        <v>442</v>
      </c>
      <c r="D464" s="191"/>
      <c r="E464" s="191">
        <v>5000000</v>
      </c>
      <c r="F464" s="192">
        <f t="shared" si="14"/>
        <v>117152000</v>
      </c>
      <c r="G464" s="187"/>
      <c r="H464" s="179">
        <f t="shared" si="15"/>
        <v>3</v>
      </c>
    </row>
    <row r="465" spans="1:8" ht="18" customHeight="1">
      <c r="A465" s="190">
        <v>42090</v>
      </c>
      <c r="B465" s="190" t="s">
        <v>183</v>
      </c>
      <c r="C465" s="188" t="s">
        <v>524</v>
      </c>
      <c r="D465" s="191"/>
      <c r="E465" s="191">
        <v>500000</v>
      </c>
      <c r="F465" s="192">
        <f t="shared" si="14"/>
        <v>116652000</v>
      </c>
      <c r="G465" s="187"/>
      <c r="H465" s="179">
        <f t="shared" si="15"/>
        <v>3</v>
      </c>
    </row>
    <row r="466" spans="1:8" ht="18" customHeight="1">
      <c r="A466" s="190">
        <v>42090</v>
      </c>
      <c r="B466" s="190" t="s">
        <v>183</v>
      </c>
      <c r="C466" s="188" t="s">
        <v>525</v>
      </c>
      <c r="D466" s="191">
        <v>6600000</v>
      </c>
      <c r="E466" s="191"/>
      <c r="F466" s="192">
        <f t="shared" si="14"/>
        <v>123252000</v>
      </c>
      <c r="G466" s="187"/>
      <c r="H466" s="179">
        <f t="shared" si="15"/>
        <v>3</v>
      </c>
    </row>
    <row r="467" spans="1:8" ht="18" customHeight="1">
      <c r="A467" s="190">
        <v>42090</v>
      </c>
      <c r="B467" s="190" t="s">
        <v>1052</v>
      </c>
      <c r="C467" s="188" t="s">
        <v>526</v>
      </c>
      <c r="D467" s="191"/>
      <c r="E467" s="191">
        <v>6443000</v>
      </c>
      <c r="F467" s="192">
        <f t="shared" si="14"/>
        <v>116809000</v>
      </c>
      <c r="G467" s="187"/>
      <c r="H467" s="179">
        <f t="shared" si="15"/>
        <v>3</v>
      </c>
    </row>
    <row r="468" spans="1:8" ht="18" customHeight="1">
      <c r="A468" s="190">
        <v>42091</v>
      </c>
      <c r="B468" s="190" t="s">
        <v>50</v>
      </c>
      <c r="C468" s="188" t="s">
        <v>154</v>
      </c>
      <c r="D468" s="191">
        <v>450000000</v>
      </c>
      <c r="E468" s="191"/>
      <c r="F468" s="192">
        <f t="shared" si="14"/>
        <v>566809000</v>
      </c>
      <c r="G468" s="187"/>
      <c r="H468" s="179">
        <f t="shared" si="15"/>
        <v>3</v>
      </c>
    </row>
    <row r="469" spans="1:8" ht="18" customHeight="1">
      <c r="A469" s="190">
        <v>42091</v>
      </c>
      <c r="B469" s="190" t="s">
        <v>147</v>
      </c>
      <c r="C469" s="188" t="s">
        <v>205</v>
      </c>
      <c r="D469" s="191"/>
      <c r="E469" s="191">
        <v>300000000</v>
      </c>
      <c r="F469" s="192">
        <f t="shared" si="14"/>
        <v>266809000</v>
      </c>
      <c r="G469" s="187" t="s">
        <v>473</v>
      </c>
      <c r="H469" s="179">
        <f t="shared" si="15"/>
        <v>3</v>
      </c>
    </row>
    <row r="470" spans="1:8" ht="18" customHeight="1">
      <c r="A470" s="190">
        <v>42091</v>
      </c>
      <c r="B470" s="190" t="s">
        <v>147</v>
      </c>
      <c r="C470" s="188" t="s">
        <v>360</v>
      </c>
      <c r="D470" s="191"/>
      <c r="E470" s="191">
        <v>150000000</v>
      </c>
      <c r="F470" s="192">
        <f t="shared" si="14"/>
        <v>116809000</v>
      </c>
      <c r="G470" s="187" t="s">
        <v>473</v>
      </c>
      <c r="H470" s="179">
        <f t="shared" si="15"/>
        <v>3</v>
      </c>
    </row>
    <row r="471" spans="1:8" ht="18" customHeight="1">
      <c r="A471" s="190">
        <v>42091</v>
      </c>
      <c r="B471" s="190" t="s">
        <v>197</v>
      </c>
      <c r="C471" s="188" t="s">
        <v>545</v>
      </c>
      <c r="D471" s="191"/>
      <c r="E471" s="191">
        <v>3200000</v>
      </c>
      <c r="F471" s="192">
        <f t="shared" si="14"/>
        <v>113609000</v>
      </c>
      <c r="G471" s="187"/>
      <c r="H471" s="179">
        <f t="shared" si="15"/>
        <v>3</v>
      </c>
    </row>
    <row r="472" spans="1:8" ht="18" customHeight="1">
      <c r="A472" s="190">
        <v>42091</v>
      </c>
      <c r="B472" s="190" t="s">
        <v>168</v>
      </c>
      <c r="C472" s="188" t="s">
        <v>354</v>
      </c>
      <c r="D472" s="191"/>
      <c r="E472" s="191">
        <v>38100000</v>
      </c>
      <c r="F472" s="192">
        <f t="shared" si="14"/>
        <v>75509000</v>
      </c>
      <c r="G472" s="187"/>
      <c r="H472" s="179">
        <f t="shared" si="15"/>
        <v>3</v>
      </c>
    </row>
    <row r="473" spans="1:8" ht="18" customHeight="1">
      <c r="A473" s="190">
        <v>42091</v>
      </c>
      <c r="B473" s="190" t="s">
        <v>831</v>
      </c>
      <c r="C473" s="188" t="s">
        <v>201</v>
      </c>
      <c r="D473" s="191"/>
      <c r="E473" s="191">
        <v>5000000</v>
      </c>
      <c r="F473" s="192">
        <f t="shared" si="14"/>
        <v>70509000</v>
      </c>
      <c r="G473" s="187"/>
      <c r="H473" s="179">
        <f t="shared" si="15"/>
        <v>3</v>
      </c>
    </row>
    <row r="474" spans="1:8" ht="18" customHeight="1">
      <c r="A474" s="190">
        <v>42091</v>
      </c>
      <c r="B474" s="190" t="s">
        <v>174</v>
      </c>
      <c r="C474" s="188" t="s">
        <v>527</v>
      </c>
      <c r="D474" s="191"/>
      <c r="E474" s="191">
        <v>48500000</v>
      </c>
      <c r="F474" s="192">
        <f t="shared" si="14"/>
        <v>22009000</v>
      </c>
      <c r="G474" s="187"/>
      <c r="H474" s="179">
        <f t="shared" si="15"/>
        <v>3</v>
      </c>
    </row>
    <row r="475" spans="1:8" ht="18" customHeight="1">
      <c r="A475" s="190">
        <v>42091</v>
      </c>
      <c r="B475" s="190" t="s">
        <v>197</v>
      </c>
      <c r="C475" s="188" t="s">
        <v>374</v>
      </c>
      <c r="D475" s="191"/>
      <c r="E475" s="191">
        <v>5000000</v>
      </c>
      <c r="F475" s="192">
        <f t="shared" si="14"/>
        <v>17009000</v>
      </c>
      <c r="G475" s="187"/>
      <c r="H475" s="179">
        <f t="shared" si="15"/>
        <v>3</v>
      </c>
    </row>
    <row r="476" spans="1:8" ht="18" customHeight="1">
      <c r="A476" s="190">
        <v>42091</v>
      </c>
      <c r="B476" s="190" t="s">
        <v>145</v>
      </c>
      <c r="C476" s="188" t="s">
        <v>528</v>
      </c>
      <c r="D476" s="191"/>
      <c r="E476" s="191">
        <v>2000000</v>
      </c>
      <c r="F476" s="192">
        <f t="shared" si="14"/>
        <v>15009000</v>
      </c>
      <c r="G476" s="187"/>
      <c r="H476" s="179">
        <f t="shared" si="15"/>
        <v>3</v>
      </c>
    </row>
    <row r="477" spans="1:8" ht="18" customHeight="1">
      <c r="A477" s="190">
        <v>42091</v>
      </c>
      <c r="B477" s="190" t="s">
        <v>145</v>
      </c>
      <c r="C477" s="188" t="s">
        <v>529</v>
      </c>
      <c r="D477" s="191"/>
      <c r="E477" s="191">
        <v>275000</v>
      </c>
      <c r="F477" s="192">
        <f t="shared" si="14"/>
        <v>14734000</v>
      </c>
      <c r="G477" s="187"/>
      <c r="H477" s="179">
        <f t="shared" si="15"/>
        <v>3</v>
      </c>
    </row>
    <row r="478" spans="1:8" ht="18" customHeight="1">
      <c r="A478" s="190">
        <v>42091</v>
      </c>
      <c r="B478" s="190" t="s">
        <v>145</v>
      </c>
      <c r="C478" s="188" t="s">
        <v>530</v>
      </c>
      <c r="D478" s="191"/>
      <c r="E478" s="191">
        <v>170000</v>
      </c>
      <c r="F478" s="192">
        <f t="shared" si="14"/>
        <v>14564000</v>
      </c>
      <c r="G478" s="187"/>
      <c r="H478" s="179">
        <f t="shared" si="15"/>
        <v>3</v>
      </c>
    </row>
    <row r="479" spans="1:8" ht="18" customHeight="1">
      <c r="A479" s="190">
        <v>42091</v>
      </c>
      <c r="B479" s="190" t="s">
        <v>183</v>
      </c>
      <c r="C479" s="188" t="s">
        <v>531</v>
      </c>
      <c r="D479" s="191"/>
      <c r="E479" s="191">
        <v>10000000</v>
      </c>
      <c r="F479" s="192">
        <f t="shared" si="14"/>
        <v>4564000</v>
      </c>
      <c r="G479" s="187"/>
      <c r="H479" s="179">
        <f t="shared" si="15"/>
        <v>3</v>
      </c>
    </row>
    <row r="480" spans="1:8" ht="18" customHeight="1">
      <c r="A480" s="190">
        <v>42095</v>
      </c>
      <c r="B480" s="190" t="s">
        <v>1051</v>
      </c>
      <c r="C480" s="188" t="s">
        <v>532</v>
      </c>
      <c r="D480" s="191"/>
      <c r="E480" s="191">
        <v>400000</v>
      </c>
      <c r="F480" s="192">
        <f t="shared" si="14"/>
        <v>4164000</v>
      </c>
      <c r="G480" s="187"/>
      <c r="H480" s="179">
        <f t="shared" si="15"/>
        <v>4</v>
      </c>
    </row>
    <row r="481" spans="1:8" ht="18" customHeight="1">
      <c r="A481" s="190">
        <v>42095</v>
      </c>
      <c r="B481" s="190" t="s">
        <v>1157</v>
      </c>
      <c r="C481" s="188" t="s">
        <v>390</v>
      </c>
      <c r="D481" s="191"/>
      <c r="E481" s="191">
        <v>2505000</v>
      </c>
      <c r="F481" s="192">
        <f t="shared" si="14"/>
        <v>1659000</v>
      </c>
      <c r="G481" s="187"/>
      <c r="H481" s="179">
        <f t="shared" si="15"/>
        <v>4</v>
      </c>
    </row>
    <row r="482" spans="1:8" ht="18" customHeight="1">
      <c r="A482" s="190">
        <v>42095</v>
      </c>
      <c r="B482" s="190" t="s">
        <v>145</v>
      </c>
      <c r="C482" s="188" t="s">
        <v>533</v>
      </c>
      <c r="D482" s="191"/>
      <c r="E482" s="191">
        <v>300000</v>
      </c>
      <c r="F482" s="192">
        <f t="shared" si="14"/>
        <v>1359000</v>
      </c>
      <c r="G482" s="187"/>
      <c r="H482" s="179">
        <f t="shared" si="15"/>
        <v>4</v>
      </c>
    </row>
    <row r="483" spans="1:8" ht="18" customHeight="1">
      <c r="A483" s="190">
        <v>42095</v>
      </c>
      <c r="B483" s="190" t="s">
        <v>145</v>
      </c>
      <c r="C483" s="188" t="s">
        <v>150</v>
      </c>
      <c r="D483" s="191"/>
      <c r="E483" s="191">
        <v>245000</v>
      </c>
      <c r="F483" s="192">
        <f t="shared" si="14"/>
        <v>1114000</v>
      </c>
      <c r="G483" s="187"/>
      <c r="H483" s="179">
        <f t="shared" si="15"/>
        <v>4</v>
      </c>
    </row>
    <row r="484" spans="1:8" ht="18" customHeight="1">
      <c r="A484" s="190">
        <v>42095</v>
      </c>
      <c r="B484" s="190" t="s">
        <v>145</v>
      </c>
      <c r="C484" s="188" t="s">
        <v>534</v>
      </c>
      <c r="D484" s="191"/>
      <c r="E484" s="191">
        <v>727000</v>
      </c>
      <c r="F484" s="192">
        <f t="shared" si="14"/>
        <v>387000</v>
      </c>
      <c r="G484" s="187"/>
      <c r="H484" s="179">
        <f t="shared" si="15"/>
        <v>4</v>
      </c>
    </row>
    <row r="485" spans="1:8" ht="18" customHeight="1">
      <c r="A485" s="190">
        <v>42095</v>
      </c>
      <c r="B485" s="190" t="s">
        <v>145</v>
      </c>
      <c r="C485" s="188" t="s">
        <v>535</v>
      </c>
      <c r="D485" s="191"/>
      <c r="E485" s="191">
        <v>60000</v>
      </c>
      <c r="F485" s="192">
        <f t="shared" si="14"/>
        <v>327000</v>
      </c>
      <c r="G485" s="187"/>
      <c r="H485" s="179">
        <f t="shared" si="15"/>
        <v>4</v>
      </c>
    </row>
    <row r="486" spans="1:8" ht="18" customHeight="1">
      <c r="A486" s="190">
        <v>42098</v>
      </c>
      <c r="B486" s="190" t="s">
        <v>50</v>
      </c>
      <c r="C486" s="188" t="s">
        <v>154</v>
      </c>
      <c r="D486" s="191">
        <v>1700000000</v>
      </c>
      <c r="E486" s="191"/>
      <c r="F486" s="192">
        <f t="shared" si="14"/>
        <v>1700327000</v>
      </c>
      <c r="G486" s="187"/>
      <c r="H486" s="179">
        <f t="shared" si="15"/>
        <v>4</v>
      </c>
    </row>
    <row r="487" spans="1:8" ht="18" customHeight="1">
      <c r="A487" s="190">
        <v>42098</v>
      </c>
      <c r="B487" s="190" t="s">
        <v>831</v>
      </c>
      <c r="C487" s="188" t="s">
        <v>391</v>
      </c>
      <c r="D487" s="191"/>
      <c r="E487" s="191">
        <v>17500000</v>
      </c>
      <c r="F487" s="192">
        <f t="shared" si="14"/>
        <v>1682827000</v>
      </c>
      <c r="G487" s="187"/>
      <c r="H487" s="179">
        <f t="shared" si="15"/>
        <v>4</v>
      </c>
    </row>
    <row r="488" spans="1:8" ht="18" customHeight="1">
      <c r="A488" s="190">
        <v>42098</v>
      </c>
      <c r="B488" s="190" t="s">
        <v>183</v>
      </c>
      <c r="C488" s="188" t="s">
        <v>536</v>
      </c>
      <c r="D488" s="191"/>
      <c r="E488" s="191">
        <v>16000000</v>
      </c>
      <c r="F488" s="192">
        <f t="shared" si="14"/>
        <v>1666827000</v>
      </c>
      <c r="G488" s="187"/>
      <c r="H488" s="179">
        <f t="shared" si="15"/>
        <v>4</v>
      </c>
    </row>
    <row r="489" spans="1:8" ht="18" customHeight="1">
      <c r="A489" s="190">
        <v>42098</v>
      </c>
      <c r="B489" s="190" t="s">
        <v>147</v>
      </c>
      <c r="C489" s="188" t="s">
        <v>360</v>
      </c>
      <c r="D489" s="191"/>
      <c r="E489" s="191">
        <v>100000000</v>
      </c>
      <c r="F489" s="192">
        <f t="shared" si="14"/>
        <v>1566827000</v>
      </c>
      <c r="G489" s="187" t="s">
        <v>473</v>
      </c>
      <c r="H489" s="179">
        <f t="shared" si="15"/>
        <v>4</v>
      </c>
    </row>
    <row r="490" spans="1:8" ht="18" customHeight="1">
      <c r="A490" s="190">
        <v>42098</v>
      </c>
      <c r="B490" s="190" t="s">
        <v>147</v>
      </c>
      <c r="C490" s="188" t="s">
        <v>537</v>
      </c>
      <c r="D490" s="191"/>
      <c r="E490" s="191">
        <v>150000000</v>
      </c>
      <c r="F490" s="192">
        <f t="shared" si="14"/>
        <v>1416827000</v>
      </c>
      <c r="G490" s="187"/>
      <c r="H490" s="179">
        <f t="shared" si="15"/>
        <v>4</v>
      </c>
    </row>
    <row r="491" spans="1:8" ht="18" customHeight="1">
      <c r="A491" s="190">
        <v>42098</v>
      </c>
      <c r="B491" s="190" t="s">
        <v>147</v>
      </c>
      <c r="C491" s="188" t="s">
        <v>207</v>
      </c>
      <c r="D491" s="191"/>
      <c r="E491" s="191">
        <v>200000000</v>
      </c>
      <c r="F491" s="192">
        <f t="shared" si="14"/>
        <v>1216827000</v>
      </c>
      <c r="G491" s="187"/>
      <c r="H491" s="179">
        <f t="shared" si="15"/>
        <v>4</v>
      </c>
    </row>
    <row r="492" spans="1:8" ht="18" customHeight="1">
      <c r="A492" s="190">
        <v>42098</v>
      </c>
      <c r="B492" s="190" t="s">
        <v>147</v>
      </c>
      <c r="C492" s="188" t="s">
        <v>364</v>
      </c>
      <c r="D492" s="191"/>
      <c r="E492" s="191">
        <v>212965000</v>
      </c>
      <c r="F492" s="192">
        <f t="shared" si="14"/>
        <v>1003862000</v>
      </c>
      <c r="G492" s="187"/>
      <c r="H492" s="179">
        <f t="shared" si="15"/>
        <v>4</v>
      </c>
    </row>
    <row r="493" spans="1:8" ht="18" customHeight="1">
      <c r="A493" s="190">
        <v>42098</v>
      </c>
      <c r="B493" s="190" t="s">
        <v>147</v>
      </c>
      <c r="C493" s="188" t="s">
        <v>205</v>
      </c>
      <c r="D493" s="191"/>
      <c r="E493" s="191">
        <v>300000000</v>
      </c>
      <c r="F493" s="192">
        <f t="shared" si="14"/>
        <v>703862000</v>
      </c>
      <c r="G493" s="187" t="s">
        <v>473</v>
      </c>
      <c r="H493" s="179">
        <f t="shared" si="15"/>
        <v>4</v>
      </c>
    </row>
    <row r="494" spans="1:8" ht="18" customHeight="1">
      <c r="A494" s="190">
        <v>42098</v>
      </c>
      <c r="B494" s="190" t="s">
        <v>203</v>
      </c>
      <c r="C494" s="188" t="s">
        <v>317</v>
      </c>
      <c r="D494" s="191"/>
      <c r="E494" s="191">
        <v>10517000</v>
      </c>
      <c r="F494" s="192">
        <f t="shared" si="14"/>
        <v>693345000</v>
      </c>
      <c r="G494" s="187"/>
      <c r="H494" s="179">
        <f t="shared" si="15"/>
        <v>4</v>
      </c>
    </row>
    <row r="495" spans="1:8" ht="18" customHeight="1">
      <c r="A495" s="190">
        <v>42098</v>
      </c>
      <c r="B495" s="190" t="s">
        <v>151</v>
      </c>
      <c r="C495" s="188" t="s">
        <v>538</v>
      </c>
      <c r="D495" s="191"/>
      <c r="E495" s="191">
        <v>17484000</v>
      </c>
      <c r="F495" s="192">
        <f t="shared" si="14"/>
        <v>675861000</v>
      </c>
      <c r="G495" s="187"/>
      <c r="H495" s="179">
        <f t="shared" si="15"/>
        <v>4</v>
      </c>
    </row>
    <row r="496" spans="1:8" ht="18" customHeight="1">
      <c r="A496" s="190">
        <v>42098</v>
      </c>
      <c r="B496" s="190" t="s">
        <v>160</v>
      </c>
      <c r="C496" s="188" t="s">
        <v>260</v>
      </c>
      <c r="D496" s="191"/>
      <c r="E496" s="191">
        <v>1942000</v>
      </c>
      <c r="F496" s="192">
        <f t="shared" si="14"/>
        <v>673919000</v>
      </c>
      <c r="G496" s="187"/>
      <c r="H496" s="179">
        <f t="shared" si="15"/>
        <v>4</v>
      </c>
    </row>
    <row r="497" spans="1:8" ht="18" customHeight="1">
      <c r="A497" s="190">
        <v>42098</v>
      </c>
      <c r="B497" s="190" t="s">
        <v>145</v>
      </c>
      <c r="C497" s="188" t="s">
        <v>541</v>
      </c>
      <c r="D497" s="191"/>
      <c r="E497" s="191">
        <v>5891000</v>
      </c>
      <c r="F497" s="192">
        <f t="shared" si="14"/>
        <v>668028000</v>
      </c>
      <c r="G497" s="187"/>
      <c r="H497" s="179">
        <f t="shared" si="15"/>
        <v>4</v>
      </c>
    </row>
    <row r="498" spans="1:8" ht="18" customHeight="1">
      <c r="A498" s="190">
        <v>42098</v>
      </c>
      <c r="B498" s="190" t="s">
        <v>160</v>
      </c>
      <c r="C498" s="188" t="s">
        <v>542</v>
      </c>
      <c r="D498" s="191"/>
      <c r="E498" s="191">
        <v>365000</v>
      </c>
      <c r="F498" s="192">
        <f t="shared" si="14"/>
        <v>667663000</v>
      </c>
      <c r="G498" s="187"/>
      <c r="H498" s="179">
        <f t="shared" si="15"/>
        <v>4</v>
      </c>
    </row>
    <row r="499" spans="1:8" ht="18" customHeight="1">
      <c r="A499" s="190">
        <v>42098</v>
      </c>
      <c r="B499" s="190" t="s">
        <v>145</v>
      </c>
      <c r="C499" s="188" t="s">
        <v>150</v>
      </c>
      <c r="D499" s="191"/>
      <c r="E499" s="191">
        <v>295000</v>
      </c>
      <c r="F499" s="192">
        <f t="shared" si="14"/>
        <v>667368000</v>
      </c>
      <c r="G499" s="187"/>
      <c r="H499" s="179">
        <f t="shared" si="15"/>
        <v>4</v>
      </c>
    </row>
    <row r="500" spans="1:8" ht="18" customHeight="1">
      <c r="A500" s="190">
        <v>42098</v>
      </c>
      <c r="B500" s="190" t="s">
        <v>158</v>
      </c>
      <c r="C500" s="188" t="s">
        <v>543</v>
      </c>
      <c r="D500" s="191"/>
      <c r="E500" s="191">
        <v>135630000</v>
      </c>
      <c r="F500" s="192">
        <f t="shared" si="14"/>
        <v>531738000</v>
      </c>
      <c r="G500" s="187"/>
      <c r="H500" s="179">
        <f t="shared" si="15"/>
        <v>4</v>
      </c>
    </row>
    <row r="501" spans="1:8" ht="18" customHeight="1">
      <c r="A501" s="190">
        <v>42098</v>
      </c>
      <c r="B501" s="190" t="s">
        <v>168</v>
      </c>
      <c r="C501" s="188" t="s">
        <v>202</v>
      </c>
      <c r="D501" s="191"/>
      <c r="E501" s="191">
        <v>8600000</v>
      </c>
      <c r="F501" s="192">
        <f t="shared" si="14"/>
        <v>523138000</v>
      </c>
      <c r="G501" s="187"/>
      <c r="H501" s="179">
        <f t="shared" si="15"/>
        <v>4</v>
      </c>
    </row>
    <row r="502" spans="1:8" ht="18" customHeight="1">
      <c r="A502" s="190">
        <v>42098</v>
      </c>
      <c r="B502" s="190" t="s">
        <v>168</v>
      </c>
      <c r="C502" s="188" t="s">
        <v>354</v>
      </c>
      <c r="D502" s="191"/>
      <c r="E502" s="191">
        <v>38100000</v>
      </c>
      <c r="F502" s="192">
        <f t="shared" si="14"/>
        <v>485038000</v>
      </c>
      <c r="G502" s="187"/>
      <c r="H502" s="179">
        <f t="shared" si="15"/>
        <v>4</v>
      </c>
    </row>
    <row r="503" spans="1:8" ht="18" customHeight="1">
      <c r="A503" s="190">
        <v>42098</v>
      </c>
      <c r="B503" s="190" t="s">
        <v>176</v>
      </c>
      <c r="C503" s="188" t="s">
        <v>177</v>
      </c>
      <c r="D503" s="191"/>
      <c r="E503" s="191">
        <v>2566000</v>
      </c>
      <c r="F503" s="192">
        <f t="shared" si="14"/>
        <v>482472000</v>
      </c>
      <c r="G503" s="187"/>
      <c r="H503" s="179">
        <f t="shared" si="15"/>
        <v>4</v>
      </c>
    </row>
    <row r="504" spans="1:8" ht="18" customHeight="1">
      <c r="A504" s="190">
        <v>42098</v>
      </c>
      <c r="B504" s="190" t="s">
        <v>147</v>
      </c>
      <c r="C504" s="188" t="s">
        <v>206</v>
      </c>
      <c r="D504" s="191"/>
      <c r="E504" s="191">
        <v>200000000</v>
      </c>
      <c r="F504" s="192">
        <f t="shared" si="14"/>
        <v>282472000</v>
      </c>
      <c r="G504" s="187" t="s">
        <v>473</v>
      </c>
      <c r="H504" s="179">
        <f t="shared" si="15"/>
        <v>4</v>
      </c>
    </row>
    <row r="505" spans="1:8" ht="18" customHeight="1">
      <c r="A505" s="190">
        <v>42098</v>
      </c>
      <c r="B505" s="190" t="s">
        <v>168</v>
      </c>
      <c r="C505" s="188" t="s">
        <v>170</v>
      </c>
      <c r="D505" s="191"/>
      <c r="E505" s="191">
        <v>126700000</v>
      </c>
      <c r="F505" s="192">
        <f t="shared" si="14"/>
        <v>155772000</v>
      </c>
      <c r="G505" s="187"/>
      <c r="H505" s="179">
        <f t="shared" si="15"/>
        <v>4</v>
      </c>
    </row>
    <row r="506" spans="1:8" ht="18" customHeight="1">
      <c r="A506" s="190">
        <v>42100</v>
      </c>
      <c r="B506" s="190" t="s">
        <v>203</v>
      </c>
      <c r="C506" s="188" t="s">
        <v>204</v>
      </c>
      <c r="D506" s="191"/>
      <c r="E506" s="191">
        <v>3000000</v>
      </c>
      <c r="F506" s="192">
        <f t="shared" si="14"/>
        <v>152772000</v>
      </c>
      <c r="G506" s="187"/>
      <c r="H506" s="179">
        <f t="shared" si="15"/>
        <v>4</v>
      </c>
    </row>
    <row r="507" spans="1:8" ht="18" customHeight="1">
      <c r="A507" s="190">
        <v>42100</v>
      </c>
      <c r="B507" s="190" t="s">
        <v>831</v>
      </c>
      <c r="C507" s="188" t="s">
        <v>544</v>
      </c>
      <c r="D507" s="191"/>
      <c r="E507" s="191">
        <v>1356000</v>
      </c>
      <c r="F507" s="192">
        <f t="shared" si="14"/>
        <v>151416000</v>
      </c>
      <c r="G507" s="187"/>
      <c r="H507" s="179">
        <f t="shared" si="15"/>
        <v>4</v>
      </c>
    </row>
    <row r="508" spans="1:8" ht="18" customHeight="1">
      <c r="A508" s="190">
        <v>42100</v>
      </c>
      <c r="B508" s="190" t="s">
        <v>197</v>
      </c>
      <c r="C508" s="188" t="s">
        <v>545</v>
      </c>
      <c r="D508" s="191"/>
      <c r="E508" s="191">
        <v>6400000</v>
      </c>
      <c r="F508" s="192">
        <f t="shared" si="14"/>
        <v>145016000</v>
      </c>
      <c r="G508" s="187"/>
      <c r="H508" s="179">
        <f t="shared" si="15"/>
        <v>4</v>
      </c>
    </row>
    <row r="509" spans="1:8" ht="18" customHeight="1">
      <c r="A509" s="190">
        <v>42100</v>
      </c>
      <c r="B509" s="190" t="s">
        <v>197</v>
      </c>
      <c r="C509" s="188" t="s">
        <v>546</v>
      </c>
      <c r="D509" s="191"/>
      <c r="E509" s="191">
        <v>5000000</v>
      </c>
      <c r="F509" s="192">
        <f t="shared" si="14"/>
        <v>140016000</v>
      </c>
      <c r="G509" s="187"/>
      <c r="H509" s="179">
        <f t="shared" si="15"/>
        <v>4</v>
      </c>
    </row>
    <row r="510" spans="1:8" ht="18" customHeight="1">
      <c r="A510" s="190">
        <v>42100</v>
      </c>
      <c r="B510" s="190" t="s">
        <v>183</v>
      </c>
      <c r="C510" s="188" t="s">
        <v>547</v>
      </c>
      <c r="D510" s="191">
        <v>16000000</v>
      </c>
      <c r="E510" s="191"/>
      <c r="F510" s="192">
        <f t="shared" si="14"/>
        <v>156016000</v>
      </c>
      <c r="G510" s="187"/>
      <c r="H510" s="179">
        <f t="shared" si="15"/>
        <v>4</v>
      </c>
    </row>
    <row r="511" spans="1:8" ht="18" customHeight="1">
      <c r="A511" s="190">
        <v>42100</v>
      </c>
      <c r="B511" s="190" t="s">
        <v>151</v>
      </c>
      <c r="C511" s="188" t="s">
        <v>536</v>
      </c>
      <c r="D511" s="191"/>
      <c r="E511" s="191">
        <v>18595000</v>
      </c>
      <c r="F511" s="192">
        <f t="shared" si="14"/>
        <v>137421000</v>
      </c>
      <c r="G511" s="187"/>
      <c r="H511" s="179">
        <f t="shared" si="15"/>
        <v>4</v>
      </c>
    </row>
    <row r="512" spans="1:8" ht="18" customHeight="1">
      <c r="A512" s="190">
        <v>42100</v>
      </c>
      <c r="B512" s="190" t="s">
        <v>268</v>
      </c>
      <c r="C512" s="188" t="s">
        <v>394</v>
      </c>
      <c r="D512" s="191"/>
      <c r="E512" s="191">
        <v>9361000</v>
      </c>
      <c r="F512" s="192">
        <f t="shared" si="14"/>
        <v>128060000</v>
      </c>
      <c r="G512" s="187"/>
      <c r="H512" s="179">
        <f t="shared" si="15"/>
        <v>4</v>
      </c>
    </row>
    <row r="513" spans="1:8" ht="18" customHeight="1">
      <c r="A513" s="190">
        <v>42101</v>
      </c>
      <c r="B513" s="190" t="s">
        <v>151</v>
      </c>
      <c r="C513" s="188" t="s">
        <v>548</v>
      </c>
      <c r="D513" s="191"/>
      <c r="E513" s="191">
        <v>30526000</v>
      </c>
      <c r="F513" s="192">
        <f t="shared" si="14"/>
        <v>97534000</v>
      </c>
      <c r="G513" s="187"/>
      <c r="H513" s="179">
        <f t="shared" si="15"/>
        <v>4</v>
      </c>
    </row>
    <row r="514" spans="1:8" ht="18" customHeight="1">
      <c r="A514" s="190">
        <v>42101</v>
      </c>
      <c r="B514" s="190" t="s">
        <v>1051</v>
      </c>
      <c r="C514" s="188" t="s">
        <v>549</v>
      </c>
      <c r="D514" s="191"/>
      <c r="E514" s="191">
        <v>300000</v>
      </c>
      <c r="F514" s="192">
        <f t="shared" si="14"/>
        <v>97234000</v>
      </c>
      <c r="G514" s="187"/>
      <c r="H514" s="179">
        <f t="shared" si="15"/>
        <v>4</v>
      </c>
    </row>
    <row r="515" spans="1:8" ht="18" customHeight="1">
      <c r="A515" s="190">
        <v>42101</v>
      </c>
      <c r="B515" s="190" t="s">
        <v>145</v>
      </c>
      <c r="C515" s="188" t="s">
        <v>550</v>
      </c>
      <c r="D515" s="191"/>
      <c r="E515" s="191">
        <v>1480000</v>
      </c>
      <c r="F515" s="192">
        <f t="shared" si="14"/>
        <v>95754000</v>
      </c>
      <c r="G515" s="187"/>
      <c r="H515" s="179">
        <f t="shared" si="15"/>
        <v>4</v>
      </c>
    </row>
    <row r="516" spans="1:8" ht="18" customHeight="1">
      <c r="A516" s="190">
        <v>42101</v>
      </c>
      <c r="B516" s="190" t="s">
        <v>1051</v>
      </c>
      <c r="C516" s="188" t="s">
        <v>551</v>
      </c>
      <c r="D516" s="191"/>
      <c r="E516" s="191">
        <v>3555000</v>
      </c>
      <c r="F516" s="192">
        <f t="shared" si="14"/>
        <v>92199000</v>
      </c>
      <c r="G516" s="187"/>
      <c r="H516" s="179">
        <f t="shared" si="15"/>
        <v>4</v>
      </c>
    </row>
    <row r="517" spans="1:8" ht="18" customHeight="1">
      <c r="A517" s="190">
        <v>42101</v>
      </c>
      <c r="B517" s="190" t="s">
        <v>145</v>
      </c>
      <c r="C517" s="188" t="s">
        <v>246</v>
      </c>
      <c r="D517" s="191"/>
      <c r="E517" s="191">
        <v>1280000</v>
      </c>
      <c r="F517" s="192">
        <f t="shared" si="14"/>
        <v>90919000</v>
      </c>
      <c r="G517" s="187"/>
      <c r="H517" s="179">
        <f t="shared" si="15"/>
        <v>4</v>
      </c>
    </row>
    <row r="518" spans="1:8" ht="18" customHeight="1">
      <c r="A518" s="190">
        <v>42101</v>
      </c>
      <c r="B518" s="190" t="s">
        <v>145</v>
      </c>
      <c r="C518" s="188" t="s">
        <v>552</v>
      </c>
      <c r="D518" s="191"/>
      <c r="E518" s="191">
        <v>100000</v>
      </c>
      <c r="F518" s="192">
        <f t="shared" si="14"/>
        <v>90819000</v>
      </c>
      <c r="G518" s="187"/>
      <c r="H518" s="179">
        <f t="shared" si="15"/>
        <v>4</v>
      </c>
    </row>
    <row r="519" spans="1:8" ht="18" customHeight="1">
      <c r="A519" s="190">
        <v>42101</v>
      </c>
      <c r="B519" s="190" t="s">
        <v>197</v>
      </c>
      <c r="C519" s="188" t="s">
        <v>553</v>
      </c>
      <c r="D519" s="191"/>
      <c r="E519" s="191">
        <v>4100000</v>
      </c>
      <c r="F519" s="192">
        <f t="shared" si="14"/>
        <v>86719000</v>
      </c>
      <c r="G519" s="187"/>
      <c r="H519" s="179">
        <f t="shared" si="15"/>
        <v>4</v>
      </c>
    </row>
    <row r="520" spans="1:8" ht="18" customHeight="1">
      <c r="A520" s="190">
        <v>42101</v>
      </c>
      <c r="B520" s="190" t="s">
        <v>145</v>
      </c>
      <c r="C520" s="188" t="s">
        <v>554</v>
      </c>
      <c r="D520" s="191"/>
      <c r="E520" s="191">
        <v>300000</v>
      </c>
      <c r="F520" s="192">
        <f t="shared" si="14"/>
        <v>86419000</v>
      </c>
      <c r="G520" s="187"/>
      <c r="H520" s="179">
        <f t="shared" si="15"/>
        <v>4</v>
      </c>
    </row>
    <row r="521" spans="1:8" ht="18" customHeight="1">
      <c r="A521" s="190">
        <v>42101</v>
      </c>
      <c r="B521" s="190" t="s">
        <v>145</v>
      </c>
      <c r="C521" s="188" t="s">
        <v>555</v>
      </c>
      <c r="D521" s="191"/>
      <c r="E521" s="191">
        <v>8000000</v>
      </c>
      <c r="F521" s="192">
        <f t="shared" si="14"/>
        <v>78419000</v>
      </c>
      <c r="G521" s="187"/>
      <c r="H521" s="179">
        <f t="shared" si="15"/>
        <v>4</v>
      </c>
    </row>
    <row r="522" spans="1:8" ht="18" customHeight="1">
      <c r="A522" s="190">
        <v>42102</v>
      </c>
      <c r="B522" s="190" t="s">
        <v>183</v>
      </c>
      <c r="C522" s="188" t="s">
        <v>556</v>
      </c>
      <c r="D522" s="191"/>
      <c r="E522" s="191">
        <v>1000000</v>
      </c>
      <c r="F522" s="192">
        <f t="shared" si="14"/>
        <v>77419000</v>
      </c>
      <c r="G522" s="187"/>
      <c r="H522" s="179">
        <f t="shared" si="15"/>
        <v>4</v>
      </c>
    </row>
    <row r="523" spans="1:8" ht="18" customHeight="1">
      <c r="A523" s="190">
        <v>42102</v>
      </c>
      <c r="B523" s="190" t="s">
        <v>1051</v>
      </c>
      <c r="C523" s="188" t="s">
        <v>557</v>
      </c>
      <c r="D523" s="191"/>
      <c r="E523" s="191">
        <v>500000</v>
      </c>
      <c r="F523" s="192">
        <f t="shared" si="14"/>
        <v>76919000</v>
      </c>
      <c r="G523" s="187"/>
      <c r="H523" s="179">
        <f t="shared" si="15"/>
        <v>4</v>
      </c>
    </row>
    <row r="524" spans="1:8" ht="18" customHeight="1">
      <c r="A524" s="190">
        <v>42102</v>
      </c>
      <c r="B524" s="190" t="s">
        <v>178</v>
      </c>
      <c r="C524" s="188" t="s">
        <v>558</v>
      </c>
      <c r="D524" s="191"/>
      <c r="E524" s="191">
        <v>427000</v>
      </c>
      <c r="F524" s="192">
        <f t="shared" si="14"/>
        <v>76492000</v>
      </c>
      <c r="G524" s="187"/>
      <c r="H524" s="179">
        <f t="shared" si="15"/>
        <v>4</v>
      </c>
    </row>
    <row r="525" spans="1:8" ht="18" customHeight="1">
      <c r="A525" s="190">
        <v>42102</v>
      </c>
      <c r="B525" s="190" t="s">
        <v>197</v>
      </c>
      <c r="C525" s="188" t="s">
        <v>545</v>
      </c>
      <c r="D525" s="191"/>
      <c r="E525" s="191">
        <v>5000000</v>
      </c>
      <c r="F525" s="192">
        <f t="shared" ref="F525:F588" si="16">IF(C525&lt;&gt;"",F524+D525-E525,0)</f>
        <v>71492000</v>
      </c>
      <c r="G525" s="187"/>
      <c r="H525" s="179">
        <f t="shared" si="15"/>
        <v>4</v>
      </c>
    </row>
    <row r="526" spans="1:8" ht="18" customHeight="1">
      <c r="A526" s="190">
        <v>42102</v>
      </c>
      <c r="B526" s="190" t="s">
        <v>831</v>
      </c>
      <c r="C526" s="188" t="s">
        <v>233</v>
      </c>
      <c r="D526" s="191"/>
      <c r="E526" s="191">
        <v>110000</v>
      </c>
      <c r="F526" s="192">
        <f t="shared" si="16"/>
        <v>71382000</v>
      </c>
      <c r="G526" s="187"/>
      <c r="H526" s="179">
        <f t="shared" ref="H526:H589" si="17">IF(A526&lt;&gt;"",MONTH(A526),"")</f>
        <v>4</v>
      </c>
    </row>
    <row r="527" spans="1:8" ht="18" customHeight="1">
      <c r="A527" s="190">
        <v>42104</v>
      </c>
      <c r="B527" s="190"/>
      <c r="C527" s="188" t="s">
        <v>559</v>
      </c>
      <c r="D527" s="191">
        <v>584280000</v>
      </c>
      <c r="E527" s="191"/>
      <c r="F527" s="192">
        <f t="shared" si="16"/>
        <v>655662000</v>
      </c>
      <c r="G527" s="187"/>
      <c r="H527" s="179">
        <f t="shared" si="17"/>
        <v>4</v>
      </c>
    </row>
    <row r="528" spans="1:8" ht="18" customHeight="1">
      <c r="A528" s="190">
        <v>42104</v>
      </c>
      <c r="B528" s="190" t="s">
        <v>183</v>
      </c>
      <c r="C528" s="188" t="s">
        <v>560</v>
      </c>
      <c r="D528" s="191"/>
      <c r="E528" s="191">
        <v>500000</v>
      </c>
      <c r="F528" s="192">
        <f t="shared" si="16"/>
        <v>655162000</v>
      </c>
      <c r="G528" s="187"/>
      <c r="H528" s="179">
        <f t="shared" si="17"/>
        <v>4</v>
      </c>
    </row>
    <row r="529" spans="1:8" ht="18" customHeight="1">
      <c r="A529" s="190">
        <v>42104</v>
      </c>
      <c r="B529" s="190" t="s">
        <v>145</v>
      </c>
      <c r="C529" s="188" t="s">
        <v>361</v>
      </c>
      <c r="D529" s="191"/>
      <c r="E529" s="191">
        <v>85000</v>
      </c>
      <c r="F529" s="192">
        <f t="shared" si="16"/>
        <v>655077000</v>
      </c>
      <c r="G529" s="187"/>
      <c r="H529" s="179">
        <f t="shared" si="17"/>
        <v>4</v>
      </c>
    </row>
    <row r="530" spans="1:8" ht="18" customHeight="1">
      <c r="A530" s="190">
        <v>42104</v>
      </c>
      <c r="B530" s="190" t="s">
        <v>158</v>
      </c>
      <c r="C530" s="188" t="s">
        <v>561</v>
      </c>
      <c r="D530" s="191"/>
      <c r="E530" s="191">
        <v>228966000</v>
      </c>
      <c r="F530" s="192">
        <f t="shared" si="16"/>
        <v>426111000</v>
      </c>
      <c r="G530" s="187"/>
      <c r="H530" s="179">
        <f t="shared" si="17"/>
        <v>4</v>
      </c>
    </row>
    <row r="531" spans="1:8" ht="18" customHeight="1">
      <c r="A531" s="190">
        <v>42104</v>
      </c>
      <c r="B531" s="190" t="s">
        <v>158</v>
      </c>
      <c r="C531" s="188" t="s">
        <v>562</v>
      </c>
      <c r="D531" s="191">
        <v>960000</v>
      </c>
      <c r="E531" s="191"/>
      <c r="F531" s="192">
        <f t="shared" si="16"/>
        <v>427071000</v>
      </c>
      <c r="G531" s="187"/>
      <c r="H531" s="179">
        <f t="shared" si="17"/>
        <v>4</v>
      </c>
    </row>
    <row r="532" spans="1:8" ht="18" customHeight="1">
      <c r="A532" s="190">
        <v>42104</v>
      </c>
      <c r="B532" s="190" t="s">
        <v>197</v>
      </c>
      <c r="C532" s="188" t="s">
        <v>563</v>
      </c>
      <c r="D532" s="191"/>
      <c r="E532" s="191">
        <v>5000000</v>
      </c>
      <c r="F532" s="192">
        <f t="shared" si="16"/>
        <v>422071000</v>
      </c>
      <c r="G532" s="187"/>
      <c r="H532" s="179">
        <f t="shared" si="17"/>
        <v>4</v>
      </c>
    </row>
    <row r="533" spans="1:8" ht="18" customHeight="1">
      <c r="A533" s="190">
        <v>42104</v>
      </c>
      <c r="B533" s="190" t="s">
        <v>145</v>
      </c>
      <c r="C533" s="188" t="s">
        <v>564</v>
      </c>
      <c r="D533" s="191"/>
      <c r="E533" s="191">
        <v>330000</v>
      </c>
      <c r="F533" s="192">
        <f t="shared" si="16"/>
        <v>421741000</v>
      </c>
      <c r="G533" s="187"/>
      <c r="H533" s="179">
        <f t="shared" si="17"/>
        <v>4</v>
      </c>
    </row>
    <row r="534" spans="1:8" ht="18" customHeight="1">
      <c r="A534" s="190">
        <v>42107</v>
      </c>
      <c r="B534" s="190" t="s">
        <v>151</v>
      </c>
      <c r="C534" s="188" t="s">
        <v>247</v>
      </c>
      <c r="D534" s="191"/>
      <c r="E534" s="191">
        <v>2162000</v>
      </c>
      <c r="F534" s="192">
        <f t="shared" si="16"/>
        <v>419579000</v>
      </c>
      <c r="G534" s="187"/>
      <c r="H534" s="179">
        <f t="shared" si="17"/>
        <v>4</v>
      </c>
    </row>
    <row r="535" spans="1:8" ht="18" customHeight="1">
      <c r="A535" s="190">
        <v>42107</v>
      </c>
      <c r="B535" s="190" t="s">
        <v>147</v>
      </c>
      <c r="C535" s="188" t="s">
        <v>360</v>
      </c>
      <c r="D535" s="191"/>
      <c r="E535" s="191">
        <v>50000000</v>
      </c>
      <c r="F535" s="192">
        <f t="shared" si="16"/>
        <v>369579000</v>
      </c>
      <c r="G535" s="187" t="s">
        <v>473</v>
      </c>
      <c r="H535" s="179">
        <f t="shared" si="17"/>
        <v>4</v>
      </c>
    </row>
    <row r="536" spans="1:8" ht="18" customHeight="1">
      <c r="A536" s="190">
        <v>42107</v>
      </c>
      <c r="B536" s="190" t="s">
        <v>183</v>
      </c>
      <c r="C536" s="188" t="s">
        <v>565</v>
      </c>
      <c r="D536" s="191"/>
      <c r="E536" s="191">
        <v>500000</v>
      </c>
      <c r="F536" s="192">
        <f t="shared" si="16"/>
        <v>369079000</v>
      </c>
      <c r="G536" s="187"/>
      <c r="H536" s="179">
        <f t="shared" si="17"/>
        <v>4</v>
      </c>
    </row>
    <row r="537" spans="1:8" ht="18" customHeight="1">
      <c r="A537" s="190">
        <v>42107</v>
      </c>
      <c r="B537" s="190" t="s">
        <v>183</v>
      </c>
      <c r="C537" s="188" t="s">
        <v>566</v>
      </c>
      <c r="D537" s="191">
        <v>1000000</v>
      </c>
      <c r="E537" s="191"/>
      <c r="F537" s="192">
        <f t="shared" si="16"/>
        <v>370079000</v>
      </c>
      <c r="G537" s="187"/>
      <c r="H537" s="179">
        <f t="shared" si="17"/>
        <v>4</v>
      </c>
    </row>
    <row r="538" spans="1:8" ht="18" customHeight="1">
      <c r="A538" s="190">
        <v>42107</v>
      </c>
      <c r="B538" s="190" t="s">
        <v>145</v>
      </c>
      <c r="C538" s="188" t="s">
        <v>567</v>
      </c>
      <c r="D538" s="191"/>
      <c r="E538" s="191">
        <v>925000</v>
      </c>
      <c r="F538" s="192">
        <f t="shared" si="16"/>
        <v>369154000</v>
      </c>
      <c r="G538" s="187"/>
      <c r="H538" s="179">
        <f t="shared" si="17"/>
        <v>4</v>
      </c>
    </row>
    <row r="539" spans="1:8" ht="18" customHeight="1">
      <c r="A539" s="190">
        <v>42107</v>
      </c>
      <c r="B539" s="190" t="s">
        <v>183</v>
      </c>
      <c r="C539" s="188" t="s">
        <v>568</v>
      </c>
      <c r="D539" s="191">
        <v>500000</v>
      </c>
      <c r="E539" s="191"/>
      <c r="F539" s="192">
        <f t="shared" si="16"/>
        <v>369654000</v>
      </c>
      <c r="G539" s="187"/>
      <c r="H539" s="179">
        <f t="shared" si="17"/>
        <v>4</v>
      </c>
    </row>
    <row r="540" spans="1:8" ht="18" customHeight="1">
      <c r="A540" s="190">
        <v>42107</v>
      </c>
      <c r="B540" s="190" t="s">
        <v>1052</v>
      </c>
      <c r="C540" s="188" t="s">
        <v>389</v>
      </c>
      <c r="D540" s="191"/>
      <c r="E540" s="191">
        <v>210000</v>
      </c>
      <c r="F540" s="192">
        <f t="shared" si="16"/>
        <v>369444000</v>
      </c>
      <c r="G540" s="187"/>
      <c r="H540" s="179">
        <f t="shared" si="17"/>
        <v>4</v>
      </c>
    </row>
    <row r="541" spans="1:8" ht="18" customHeight="1">
      <c r="A541" s="190">
        <v>42107</v>
      </c>
      <c r="B541" s="190" t="s">
        <v>145</v>
      </c>
      <c r="C541" s="188" t="s">
        <v>196</v>
      </c>
      <c r="D541" s="191"/>
      <c r="E541" s="191">
        <v>288000</v>
      </c>
      <c r="F541" s="192">
        <f t="shared" si="16"/>
        <v>369156000</v>
      </c>
      <c r="G541" s="187"/>
      <c r="H541" s="179">
        <f t="shared" si="17"/>
        <v>4</v>
      </c>
    </row>
    <row r="542" spans="1:8" ht="18" customHeight="1">
      <c r="A542" s="190">
        <v>42107</v>
      </c>
      <c r="B542" s="190" t="s">
        <v>176</v>
      </c>
      <c r="C542" s="188" t="s">
        <v>223</v>
      </c>
      <c r="D542" s="191"/>
      <c r="E542" s="191">
        <v>2460000</v>
      </c>
      <c r="F542" s="192">
        <f t="shared" si="16"/>
        <v>366696000</v>
      </c>
      <c r="G542" s="187"/>
      <c r="H542" s="179">
        <f t="shared" si="17"/>
        <v>4</v>
      </c>
    </row>
    <row r="543" spans="1:8" ht="18" customHeight="1">
      <c r="A543" s="190">
        <v>42107</v>
      </c>
      <c r="B543" s="190" t="s">
        <v>268</v>
      </c>
      <c r="C543" s="188" t="s">
        <v>523</v>
      </c>
      <c r="D543" s="191"/>
      <c r="E543" s="191">
        <v>2700000</v>
      </c>
      <c r="F543" s="192">
        <f t="shared" si="16"/>
        <v>363996000</v>
      </c>
      <c r="G543" s="187"/>
      <c r="H543" s="179">
        <f t="shared" si="17"/>
        <v>4</v>
      </c>
    </row>
    <row r="544" spans="1:8" ht="18" customHeight="1">
      <c r="A544" s="190">
        <v>42108</v>
      </c>
      <c r="B544" s="190" t="s">
        <v>174</v>
      </c>
      <c r="C544" s="188" t="s">
        <v>569</v>
      </c>
      <c r="D544" s="191"/>
      <c r="E544" s="191">
        <v>53517000</v>
      </c>
      <c r="F544" s="192">
        <f t="shared" si="16"/>
        <v>310479000</v>
      </c>
      <c r="G544" s="187"/>
      <c r="H544" s="179">
        <f t="shared" si="17"/>
        <v>4</v>
      </c>
    </row>
    <row r="545" spans="1:8" ht="18" customHeight="1">
      <c r="A545" s="190">
        <v>42108</v>
      </c>
      <c r="B545" s="190" t="s">
        <v>176</v>
      </c>
      <c r="C545" s="188" t="s">
        <v>177</v>
      </c>
      <c r="D545" s="191"/>
      <c r="E545" s="191">
        <v>2968000</v>
      </c>
      <c r="F545" s="192">
        <f t="shared" si="16"/>
        <v>307511000</v>
      </c>
      <c r="G545" s="187"/>
      <c r="H545" s="179">
        <f t="shared" si="17"/>
        <v>4</v>
      </c>
    </row>
    <row r="546" spans="1:8" ht="18" customHeight="1">
      <c r="A546" s="190">
        <v>42108</v>
      </c>
      <c r="B546" s="190" t="s">
        <v>831</v>
      </c>
      <c r="C546" s="188" t="s">
        <v>570</v>
      </c>
      <c r="D546" s="191"/>
      <c r="E546" s="191">
        <v>5000000</v>
      </c>
      <c r="F546" s="192">
        <f t="shared" si="16"/>
        <v>302511000</v>
      </c>
      <c r="G546" s="187"/>
      <c r="H546" s="179">
        <f t="shared" si="17"/>
        <v>4</v>
      </c>
    </row>
    <row r="547" spans="1:8" ht="18" customHeight="1">
      <c r="A547" s="190">
        <v>42108</v>
      </c>
      <c r="B547" s="190" t="s">
        <v>197</v>
      </c>
      <c r="C547" s="188" t="s">
        <v>546</v>
      </c>
      <c r="D547" s="191"/>
      <c r="E547" s="191">
        <v>41490000</v>
      </c>
      <c r="F547" s="192">
        <f t="shared" si="16"/>
        <v>261021000</v>
      </c>
      <c r="G547" s="187"/>
      <c r="H547" s="179">
        <f t="shared" si="17"/>
        <v>4</v>
      </c>
    </row>
    <row r="548" spans="1:8" ht="18" customHeight="1">
      <c r="A548" s="190">
        <v>42108</v>
      </c>
      <c r="B548" s="190" t="s">
        <v>145</v>
      </c>
      <c r="C548" s="188" t="s">
        <v>571</v>
      </c>
      <c r="D548" s="191"/>
      <c r="E548" s="191">
        <v>148000</v>
      </c>
      <c r="F548" s="192">
        <f t="shared" si="16"/>
        <v>260873000</v>
      </c>
      <c r="G548" s="187"/>
      <c r="H548" s="179">
        <f t="shared" si="17"/>
        <v>4</v>
      </c>
    </row>
    <row r="549" spans="1:8" ht="18" customHeight="1">
      <c r="A549" s="190">
        <v>42109</v>
      </c>
      <c r="B549" s="190" t="s">
        <v>183</v>
      </c>
      <c r="C549" s="188" t="s">
        <v>572</v>
      </c>
      <c r="D549" s="191"/>
      <c r="E549" s="191">
        <v>7000000</v>
      </c>
      <c r="F549" s="192">
        <f t="shared" si="16"/>
        <v>253873000</v>
      </c>
      <c r="G549" s="187"/>
      <c r="H549" s="179">
        <f t="shared" si="17"/>
        <v>4</v>
      </c>
    </row>
    <row r="550" spans="1:8" ht="18" customHeight="1">
      <c r="A550" s="190">
        <v>42109</v>
      </c>
      <c r="B550" s="190" t="s">
        <v>1051</v>
      </c>
      <c r="C550" s="188" t="s">
        <v>573</v>
      </c>
      <c r="D550" s="191"/>
      <c r="E550" s="191">
        <v>400000</v>
      </c>
      <c r="F550" s="192">
        <f t="shared" si="16"/>
        <v>253473000</v>
      </c>
      <c r="G550" s="187"/>
      <c r="H550" s="179">
        <f t="shared" si="17"/>
        <v>4</v>
      </c>
    </row>
    <row r="551" spans="1:8" ht="18" customHeight="1">
      <c r="A551" s="190">
        <v>42109</v>
      </c>
      <c r="B551" s="190" t="s">
        <v>203</v>
      </c>
      <c r="C551" s="188" t="s">
        <v>218</v>
      </c>
      <c r="D551" s="191"/>
      <c r="E551" s="191">
        <v>16000000</v>
      </c>
      <c r="F551" s="192">
        <f t="shared" si="16"/>
        <v>237473000</v>
      </c>
      <c r="G551" s="187"/>
      <c r="H551" s="179">
        <f t="shared" si="17"/>
        <v>4</v>
      </c>
    </row>
    <row r="552" spans="1:8" ht="18" customHeight="1">
      <c r="A552" s="190">
        <v>42109</v>
      </c>
      <c r="B552" s="190" t="s">
        <v>183</v>
      </c>
      <c r="C552" s="188" t="s">
        <v>574</v>
      </c>
      <c r="D552" s="191"/>
      <c r="E552" s="191">
        <v>5000000</v>
      </c>
      <c r="F552" s="192">
        <f t="shared" si="16"/>
        <v>232473000</v>
      </c>
      <c r="G552" s="187"/>
      <c r="H552" s="179">
        <f t="shared" si="17"/>
        <v>4</v>
      </c>
    </row>
    <row r="553" spans="1:8" ht="18" customHeight="1">
      <c r="A553" s="190">
        <v>42109</v>
      </c>
      <c r="B553" s="190" t="s">
        <v>183</v>
      </c>
      <c r="C553" s="188" t="s">
        <v>536</v>
      </c>
      <c r="D553" s="191"/>
      <c r="E553" s="191">
        <v>18000000</v>
      </c>
      <c r="F553" s="192">
        <f t="shared" si="16"/>
        <v>214473000</v>
      </c>
      <c r="G553" s="187"/>
      <c r="H553" s="179">
        <f t="shared" si="17"/>
        <v>4</v>
      </c>
    </row>
    <row r="554" spans="1:8" ht="18" customHeight="1">
      <c r="A554" s="190">
        <v>42109</v>
      </c>
      <c r="B554" s="190" t="s">
        <v>307</v>
      </c>
      <c r="C554" s="188" t="s">
        <v>575</v>
      </c>
      <c r="D554" s="191"/>
      <c r="E554" s="191">
        <v>2000000</v>
      </c>
      <c r="F554" s="192">
        <f t="shared" si="16"/>
        <v>212473000</v>
      </c>
      <c r="G554" s="187"/>
      <c r="H554" s="179">
        <f t="shared" si="17"/>
        <v>4</v>
      </c>
    </row>
    <row r="555" spans="1:8" ht="18" customHeight="1">
      <c r="A555" s="190">
        <v>42110</v>
      </c>
      <c r="B555" s="190" t="s">
        <v>183</v>
      </c>
      <c r="C555" s="188" t="s">
        <v>576</v>
      </c>
      <c r="D555" s="191">
        <v>5000000</v>
      </c>
      <c r="E555" s="191"/>
      <c r="F555" s="192">
        <f t="shared" si="16"/>
        <v>217473000</v>
      </c>
      <c r="G555" s="187"/>
      <c r="H555" s="179">
        <f t="shared" si="17"/>
        <v>4</v>
      </c>
    </row>
    <row r="556" spans="1:8" ht="18" customHeight="1">
      <c r="A556" s="190">
        <v>42110</v>
      </c>
      <c r="B556" s="190" t="s">
        <v>1052</v>
      </c>
      <c r="C556" s="188" t="s">
        <v>574</v>
      </c>
      <c r="D556" s="191"/>
      <c r="E556" s="191">
        <v>4297000</v>
      </c>
      <c r="F556" s="192">
        <f t="shared" si="16"/>
        <v>213176000</v>
      </c>
      <c r="G556" s="187"/>
      <c r="H556" s="179">
        <f t="shared" si="17"/>
        <v>4</v>
      </c>
    </row>
    <row r="557" spans="1:8" ht="18" customHeight="1">
      <c r="A557" s="190">
        <v>42110</v>
      </c>
      <c r="B557" s="190" t="s">
        <v>151</v>
      </c>
      <c r="C557" s="188" t="s">
        <v>577</v>
      </c>
      <c r="D557" s="191"/>
      <c r="E557" s="191">
        <v>15840000</v>
      </c>
      <c r="F557" s="192">
        <f t="shared" si="16"/>
        <v>197336000</v>
      </c>
      <c r="G557" s="187"/>
      <c r="H557" s="179">
        <f t="shared" si="17"/>
        <v>4</v>
      </c>
    </row>
    <row r="558" spans="1:8" ht="18" customHeight="1">
      <c r="A558" s="190">
        <v>42110</v>
      </c>
      <c r="B558" s="190" t="s">
        <v>183</v>
      </c>
      <c r="C558" s="188" t="s">
        <v>578</v>
      </c>
      <c r="D558" s="191">
        <v>300000</v>
      </c>
      <c r="E558" s="191"/>
      <c r="F558" s="192">
        <f t="shared" si="16"/>
        <v>197636000</v>
      </c>
      <c r="G558" s="187"/>
      <c r="H558" s="179">
        <f t="shared" si="17"/>
        <v>4</v>
      </c>
    </row>
    <row r="559" spans="1:8" ht="18" customHeight="1">
      <c r="A559" s="190">
        <v>42110</v>
      </c>
      <c r="B559" s="190" t="s">
        <v>1051</v>
      </c>
      <c r="C559" s="188" t="s">
        <v>579</v>
      </c>
      <c r="D559" s="191"/>
      <c r="E559" s="191">
        <v>304000</v>
      </c>
      <c r="F559" s="192">
        <f t="shared" si="16"/>
        <v>197332000</v>
      </c>
      <c r="G559" s="187"/>
      <c r="H559" s="179">
        <f t="shared" si="17"/>
        <v>4</v>
      </c>
    </row>
    <row r="560" spans="1:8" ht="18" customHeight="1">
      <c r="A560" s="190">
        <v>42111</v>
      </c>
      <c r="B560" s="190" t="s">
        <v>145</v>
      </c>
      <c r="C560" s="188" t="s">
        <v>580</v>
      </c>
      <c r="D560" s="191">
        <v>20000000</v>
      </c>
      <c r="E560" s="191"/>
      <c r="F560" s="192">
        <f t="shared" si="16"/>
        <v>217332000</v>
      </c>
      <c r="G560" s="187"/>
      <c r="H560" s="179">
        <f t="shared" si="17"/>
        <v>4</v>
      </c>
    </row>
    <row r="561" spans="1:8" ht="18" customHeight="1">
      <c r="A561" s="190">
        <v>42111</v>
      </c>
      <c r="B561" s="190" t="s">
        <v>197</v>
      </c>
      <c r="C561" s="188" t="s">
        <v>581</v>
      </c>
      <c r="D561" s="191"/>
      <c r="E561" s="191">
        <v>10000000</v>
      </c>
      <c r="F561" s="192">
        <f t="shared" si="16"/>
        <v>207332000</v>
      </c>
      <c r="G561" s="187"/>
      <c r="H561" s="179">
        <f t="shared" si="17"/>
        <v>4</v>
      </c>
    </row>
    <row r="562" spans="1:8" ht="18" customHeight="1">
      <c r="A562" s="190">
        <v>42111</v>
      </c>
      <c r="B562" s="190" t="s">
        <v>831</v>
      </c>
      <c r="C562" s="188" t="s">
        <v>201</v>
      </c>
      <c r="D562" s="191"/>
      <c r="E562" s="191">
        <v>2350000</v>
      </c>
      <c r="F562" s="192">
        <f t="shared" si="16"/>
        <v>204982000</v>
      </c>
      <c r="G562" s="187"/>
      <c r="H562" s="179">
        <f t="shared" si="17"/>
        <v>4</v>
      </c>
    </row>
    <row r="563" spans="1:8" ht="18" customHeight="1">
      <c r="A563" s="190">
        <v>42111</v>
      </c>
      <c r="B563" s="190" t="s">
        <v>197</v>
      </c>
      <c r="C563" s="188" t="s">
        <v>545</v>
      </c>
      <c r="D563" s="191"/>
      <c r="E563" s="191">
        <v>7650000</v>
      </c>
      <c r="F563" s="192">
        <f t="shared" si="16"/>
        <v>197332000</v>
      </c>
      <c r="G563" s="187"/>
      <c r="H563" s="179">
        <f t="shared" si="17"/>
        <v>4</v>
      </c>
    </row>
    <row r="564" spans="1:8" ht="18" customHeight="1">
      <c r="A564" s="190">
        <v>42111</v>
      </c>
      <c r="B564" s="190" t="s">
        <v>183</v>
      </c>
      <c r="C564" s="188" t="s">
        <v>582</v>
      </c>
      <c r="D564" s="191">
        <v>18000000</v>
      </c>
      <c r="E564" s="191"/>
      <c r="F564" s="192">
        <f t="shared" si="16"/>
        <v>215332000</v>
      </c>
      <c r="G564" s="187"/>
      <c r="H564" s="179">
        <f t="shared" si="17"/>
        <v>4</v>
      </c>
    </row>
    <row r="565" spans="1:8" ht="18" customHeight="1">
      <c r="A565" s="190">
        <v>42111</v>
      </c>
      <c r="B565" s="190" t="s">
        <v>151</v>
      </c>
      <c r="C565" s="188" t="s">
        <v>536</v>
      </c>
      <c r="D565" s="191"/>
      <c r="E565" s="191">
        <v>20555000</v>
      </c>
      <c r="F565" s="192">
        <f t="shared" si="16"/>
        <v>194777000</v>
      </c>
      <c r="G565" s="187"/>
      <c r="H565" s="179">
        <f t="shared" si="17"/>
        <v>4</v>
      </c>
    </row>
    <row r="566" spans="1:8" ht="18" customHeight="1">
      <c r="A566" s="190">
        <v>42111</v>
      </c>
      <c r="B566" s="190" t="s">
        <v>183</v>
      </c>
      <c r="C566" s="188" t="s">
        <v>583</v>
      </c>
      <c r="D566" s="191">
        <v>500000</v>
      </c>
      <c r="E566" s="191"/>
      <c r="F566" s="192">
        <f t="shared" si="16"/>
        <v>195277000</v>
      </c>
      <c r="G566" s="187"/>
      <c r="H566" s="179">
        <f t="shared" si="17"/>
        <v>4</v>
      </c>
    </row>
    <row r="567" spans="1:8" ht="18" customHeight="1">
      <c r="A567" s="190">
        <v>42111</v>
      </c>
      <c r="B567" s="190" t="s">
        <v>151</v>
      </c>
      <c r="C567" s="188" t="s">
        <v>584</v>
      </c>
      <c r="D567" s="191"/>
      <c r="E567" s="191">
        <v>1036000</v>
      </c>
      <c r="F567" s="192">
        <f t="shared" si="16"/>
        <v>194241000</v>
      </c>
      <c r="G567" s="187"/>
      <c r="H567" s="179">
        <f t="shared" si="17"/>
        <v>4</v>
      </c>
    </row>
    <row r="568" spans="1:8" ht="18" customHeight="1">
      <c r="A568" s="190">
        <v>42111</v>
      </c>
      <c r="B568" s="190" t="s">
        <v>145</v>
      </c>
      <c r="C568" s="188" t="s">
        <v>361</v>
      </c>
      <c r="D568" s="191"/>
      <c r="E568" s="191">
        <v>110000</v>
      </c>
      <c r="F568" s="192">
        <f t="shared" si="16"/>
        <v>194131000</v>
      </c>
      <c r="G568" s="187"/>
      <c r="H568" s="179">
        <f t="shared" si="17"/>
        <v>4</v>
      </c>
    </row>
    <row r="569" spans="1:8" ht="18" customHeight="1">
      <c r="A569" s="190">
        <v>42111</v>
      </c>
      <c r="B569" s="190" t="s">
        <v>151</v>
      </c>
      <c r="C569" s="188" t="s">
        <v>585</v>
      </c>
      <c r="D569" s="191"/>
      <c r="E569" s="191">
        <v>860000</v>
      </c>
      <c r="F569" s="192">
        <f t="shared" si="16"/>
        <v>193271000</v>
      </c>
      <c r="G569" s="187"/>
      <c r="H569" s="179">
        <f t="shared" si="17"/>
        <v>4</v>
      </c>
    </row>
    <row r="570" spans="1:8" ht="18" customHeight="1">
      <c r="A570" s="190">
        <v>42112</v>
      </c>
      <c r="B570" s="190" t="s">
        <v>145</v>
      </c>
      <c r="C570" s="188" t="s">
        <v>150</v>
      </c>
      <c r="D570" s="191"/>
      <c r="E570" s="191">
        <v>312000</v>
      </c>
      <c r="F570" s="192">
        <f t="shared" si="16"/>
        <v>192959000</v>
      </c>
      <c r="G570" s="187"/>
      <c r="H570" s="179">
        <f t="shared" si="17"/>
        <v>4</v>
      </c>
    </row>
    <row r="571" spans="1:8" ht="18" customHeight="1">
      <c r="A571" s="190">
        <v>42112</v>
      </c>
      <c r="B571" s="190" t="s">
        <v>197</v>
      </c>
      <c r="C571" s="188" t="s">
        <v>546</v>
      </c>
      <c r="D571" s="191"/>
      <c r="E571" s="191">
        <v>5000000</v>
      </c>
      <c r="F571" s="192">
        <f t="shared" si="16"/>
        <v>187959000</v>
      </c>
      <c r="G571" s="187"/>
      <c r="H571" s="179">
        <f t="shared" si="17"/>
        <v>4</v>
      </c>
    </row>
    <row r="572" spans="1:8" ht="18" customHeight="1">
      <c r="A572" s="190">
        <v>42112</v>
      </c>
      <c r="B572" s="190" t="s">
        <v>183</v>
      </c>
      <c r="C572" s="188" t="s">
        <v>586</v>
      </c>
      <c r="D572" s="191"/>
      <c r="E572" s="191">
        <v>3000000</v>
      </c>
      <c r="F572" s="192">
        <f t="shared" si="16"/>
        <v>184959000</v>
      </c>
      <c r="G572" s="187"/>
      <c r="H572" s="179">
        <f t="shared" si="17"/>
        <v>4</v>
      </c>
    </row>
    <row r="573" spans="1:8" ht="18" customHeight="1">
      <c r="A573" s="190">
        <v>42112</v>
      </c>
      <c r="B573" s="190" t="s">
        <v>50</v>
      </c>
      <c r="C573" s="188" t="s">
        <v>587</v>
      </c>
      <c r="D573" s="191"/>
      <c r="E573" s="191">
        <v>170000000</v>
      </c>
      <c r="F573" s="192">
        <f t="shared" si="16"/>
        <v>14959000</v>
      </c>
      <c r="G573" s="187"/>
      <c r="H573" s="179">
        <f t="shared" si="17"/>
        <v>4</v>
      </c>
    </row>
    <row r="574" spans="1:8" ht="18" customHeight="1">
      <c r="A574" s="190">
        <v>42112</v>
      </c>
      <c r="B574" s="190" t="s">
        <v>158</v>
      </c>
      <c r="C574" s="188" t="s">
        <v>588</v>
      </c>
      <c r="D574" s="191"/>
      <c r="E574" s="191">
        <v>200000</v>
      </c>
      <c r="F574" s="192">
        <f t="shared" si="16"/>
        <v>14759000</v>
      </c>
      <c r="G574" s="187"/>
      <c r="H574" s="179">
        <f t="shared" si="17"/>
        <v>4</v>
      </c>
    </row>
    <row r="575" spans="1:8" ht="18" customHeight="1">
      <c r="A575" s="190">
        <v>42112</v>
      </c>
      <c r="B575" s="190" t="s">
        <v>831</v>
      </c>
      <c r="C575" s="188" t="s">
        <v>247</v>
      </c>
      <c r="D575" s="191"/>
      <c r="E575" s="191">
        <v>934000</v>
      </c>
      <c r="F575" s="192">
        <f t="shared" si="16"/>
        <v>13825000</v>
      </c>
      <c r="G575" s="187"/>
      <c r="H575" s="179">
        <f t="shared" si="17"/>
        <v>4</v>
      </c>
    </row>
    <row r="576" spans="1:8" ht="18" customHeight="1">
      <c r="A576" s="190">
        <v>42112</v>
      </c>
      <c r="B576" s="190" t="s">
        <v>145</v>
      </c>
      <c r="C576" s="188" t="s">
        <v>589</v>
      </c>
      <c r="D576" s="191"/>
      <c r="E576" s="191">
        <v>3000000</v>
      </c>
      <c r="F576" s="192">
        <f t="shared" si="16"/>
        <v>10825000</v>
      </c>
      <c r="G576" s="187"/>
      <c r="H576" s="179">
        <f t="shared" si="17"/>
        <v>4</v>
      </c>
    </row>
    <row r="577" spans="1:8" ht="18" customHeight="1">
      <c r="A577" s="190">
        <v>42112</v>
      </c>
      <c r="B577" s="190" t="s">
        <v>145</v>
      </c>
      <c r="C577" s="188" t="s">
        <v>150</v>
      </c>
      <c r="D577" s="191"/>
      <c r="E577" s="191">
        <v>280000</v>
      </c>
      <c r="F577" s="192">
        <f t="shared" si="16"/>
        <v>10545000</v>
      </c>
      <c r="G577" s="187"/>
      <c r="H577" s="179">
        <f t="shared" si="17"/>
        <v>4</v>
      </c>
    </row>
    <row r="578" spans="1:8" ht="18" customHeight="1">
      <c r="A578" s="190">
        <v>42116</v>
      </c>
      <c r="B578" s="190" t="s">
        <v>831</v>
      </c>
      <c r="C578" s="188" t="s">
        <v>449</v>
      </c>
      <c r="D578" s="191"/>
      <c r="E578" s="191">
        <v>300000</v>
      </c>
      <c r="F578" s="192">
        <f t="shared" si="16"/>
        <v>10245000</v>
      </c>
      <c r="G578" s="187"/>
      <c r="H578" s="179">
        <f t="shared" si="17"/>
        <v>4</v>
      </c>
    </row>
    <row r="579" spans="1:8" ht="18" customHeight="1">
      <c r="A579" s="190">
        <v>42116</v>
      </c>
      <c r="B579" s="190" t="s">
        <v>160</v>
      </c>
      <c r="C579" s="188" t="s">
        <v>590</v>
      </c>
      <c r="D579" s="191"/>
      <c r="E579" s="191">
        <v>373000</v>
      </c>
      <c r="F579" s="192">
        <f t="shared" si="16"/>
        <v>9872000</v>
      </c>
      <c r="G579" s="187"/>
      <c r="H579" s="179">
        <f t="shared" si="17"/>
        <v>4</v>
      </c>
    </row>
    <row r="580" spans="1:8" ht="18" customHeight="1">
      <c r="A580" s="190">
        <v>42116</v>
      </c>
      <c r="B580" s="190" t="s">
        <v>268</v>
      </c>
      <c r="C580" s="188" t="s">
        <v>523</v>
      </c>
      <c r="D580" s="191"/>
      <c r="E580" s="191">
        <v>2500000</v>
      </c>
      <c r="F580" s="192">
        <f t="shared" si="16"/>
        <v>7372000</v>
      </c>
      <c r="G580" s="187"/>
      <c r="H580" s="179">
        <f t="shared" si="17"/>
        <v>4</v>
      </c>
    </row>
    <row r="581" spans="1:8" ht="18" customHeight="1">
      <c r="A581" s="190">
        <v>42116</v>
      </c>
      <c r="B581" s="190" t="s">
        <v>183</v>
      </c>
      <c r="C581" s="188" t="s">
        <v>591</v>
      </c>
      <c r="D581" s="191">
        <v>7000000</v>
      </c>
      <c r="E581" s="191"/>
      <c r="F581" s="192">
        <f t="shared" si="16"/>
        <v>14372000</v>
      </c>
      <c r="G581" s="187"/>
      <c r="H581" s="179">
        <f t="shared" si="17"/>
        <v>4</v>
      </c>
    </row>
    <row r="582" spans="1:8" ht="18" customHeight="1">
      <c r="A582" s="190">
        <v>42116</v>
      </c>
      <c r="B582" s="190" t="s">
        <v>1157</v>
      </c>
      <c r="C582" s="188" t="s">
        <v>572</v>
      </c>
      <c r="D582" s="191"/>
      <c r="E582" s="191">
        <v>4937000</v>
      </c>
      <c r="F582" s="192">
        <f t="shared" si="16"/>
        <v>9435000</v>
      </c>
      <c r="G582" s="187"/>
      <c r="H582" s="179">
        <f t="shared" si="17"/>
        <v>4</v>
      </c>
    </row>
    <row r="583" spans="1:8" ht="18" customHeight="1">
      <c r="A583" s="190">
        <v>42116</v>
      </c>
      <c r="B583" s="190" t="s">
        <v>178</v>
      </c>
      <c r="C583" s="188" t="s">
        <v>452</v>
      </c>
      <c r="D583" s="191"/>
      <c r="E583" s="191">
        <v>1742000</v>
      </c>
      <c r="F583" s="192">
        <f t="shared" si="16"/>
        <v>7693000</v>
      </c>
      <c r="G583" s="187"/>
      <c r="H583" s="179">
        <f t="shared" si="17"/>
        <v>4</v>
      </c>
    </row>
    <row r="584" spans="1:8" ht="18" customHeight="1">
      <c r="A584" s="190">
        <v>42117</v>
      </c>
      <c r="B584" s="190" t="s">
        <v>622</v>
      </c>
      <c r="C584" s="188" t="s">
        <v>592</v>
      </c>
      <c r="D584" s="191">
        <v>200000000</v>
      </c>
      <c r="E584" s="191"/>
      <c r="F584" s="192">
        <f t="shared" si="16"/>
        <v>207693000</v>
      </c>
      <c r="G584" s="187"/>
      <c r="H584" s="179">
        <f t="shared" si="17"/>
        <v>4</v>
      </c>
    </row>
    <row r="585" spans="1:8" ht="18" customHeight="1">
      <c r="A585" s="190">
        <v>42117</v>
      </c>
      <c r="B585" s="190" t="s">
        <v>147</v>
      </c>
      <c r="C585" s="188" t="s">
        <v>593</v>
      </c>
      <c r="D585" s="191"/>
      <c r="E585" s="191">
        <v>100000000</v>
      </c>
      <c r="F585" s="192">
        <f t="shared" si="16"/>
        <v>107693000</v>
      </c>
      <c r="G585" s="187"/>
      <c r="H585" s="179">
        <f t="shared" si="17"/>
        <v>4</v>
      </c>
    </row>
    <row r="586" spans="1:8" ht="18" customHeight="1">
      <c r="A586" s="190">
        <v>42118</v>
      </c>
      <c r="B586" s="190" t="s">
        <v>168</v>
      </c>
      <c r="C586" s="188" t="s">
        <v>354</v>
      </c>
      <c r="D586" s="191">
        <v>340080000</v>
      </c>
      <c r="E586" s="191"/>
      <c r="F586" s="192">
        <f t="shared" si="16"/>
        <v>447773000</v>
      </c>
      <c r="G586" s="187"/>
      <c r="H586" s="179">
        <f t="shared" si="17"/>
        <v>4</v>
      </c>
    </row>
    <row r="587" spans="1:8" ht="18" customHeight="1">
      <c r="A587" s="190">
        <v>42118</v>
      </c>
      <c r="B587" s="190" t="s">
        <v>147</v>
      </c>
      <c r="C587" s="188" t="s">
        <v>205</v>
      </c>
      <c r="D587" s="191"/>
      <c r="E587" s="191">
        <v>200000000</v>
      </c>
      <c r="F587" s="192">
        <f t="shared" si="16"/>
        <v>247773000</v>
      </c>
      <c r="G587" s="187" t="s">
        <v>473</v>
      </c>
      <c r="H587" s="179">
        <f t="shared" si="17"/>
        <v>4</v>
      </c>
    </row>
    <row r="588" spans="1:8" ht="18" customHeight="1">
      <c r="A588" s="190">
        <v>42118</v>
      </c>
      <c r="B588" s="190" t="s">
        <v>147</v>
      </c>
      <c r="C588" s="188" t="s">
        <v>360</v>
      </c>
      <c r="D588" s="191"/>
      <c r="E588" s="191">
        <v>45000000</v>
      </c>
      <c r="F588" s="192">
        <f t="shared" si="16"/>
        <v>202773000</v>
      </c>
      <c r="G588" s="187" t="s">
        <v>473</v>
      </c>
      <c r="H588" s="179">
        <f t="shared" si="17"/>
        <v>4</v>
      </c>
    </row>
    <row r="589" spans="1:8" ht="18" customHeight="1">
      <c r="A589" s="190">
        <v>42118</v>
      </c>
      <c r="B589" s="190" t="s">
        <v>147</v>
      </c>
      <c r="C589" s="188" t="s">
        <v>537</v>
      </c>
      <c r="D589" s="191"/>
      <c r="E589" s="191">
        <v>60000000</v>
      </c>
      <c r="F589" s="192">
        <f t="shared" ref="F589:F653" si="18">IF(C589&lt;&gt;"",F588+D589-E589,0)</f>
        <v>142773000</v>
      </c>
      <c r="G589" s="187"/>
      <c r="H589" s="179">
        <f t="shared" si="17"/>
        <v>4</v>
      </c>
    </row>
    <row r="590" spans="1:8" ht="18" customHeight="1">
      <c r="A590" s="190">
        <v>42118</v>
      </c>
      <c r="B590" s="190" t="s">
        <v>147</v>
      </c>
      <c r="C590" s="188" t="s">
        <v>594</v>
      </c>
      <c r="D590" s="191"/>
      <c r="E590" s="191">
        <v>50000000</v>
      </c>
      <c r="F590" s="192">
        <f t="shared" si="18"/>
        <v>92773000</v>
      </c>
      <c r="G590" s="187" t="s">
        <v>473</v>
      </c>
      <c r="H590" s="179">
        <f t="shared" ref="H590:H654" si="19">IF(A590&lt;&gt;"",MONTH(A590),"")</f>
        <v>4</v>
      </c>
    </row>
    <row r="591" spans="1:8" ht="18" customHeight="1">
      <c r="A591" s="190">
        <v>42118</v>
      </c>
      <c r="B591" s="190" t="s">
        <v>1052</v>
      </c>
      <c r="C591" s="188" t="s">
        <v>157</v>
      </c>
      <c r="D591" s="191"/>
      <c r="E591" s="191">
        <v>50000</v>
      </c>
      <c r="F591" s="192">
        <f t="shared" si="18"/>
        <v>92723000</v>
      </c>
      <c r="G591" s="187"/>
      <c r="H591" s="179">
        <f t="shared" si="19"/>
        <v>4</v>
      </c>
    </row>
    <row r="592" spans="1:8" ht="18" customHeight="1">
      <c r="A592" s="190">
        <v>42118</v>
      </c>
      <c r="B592" s="190" t="s">
        <v>151</v>
      </c>
      <c r="C592" s="188" t="s">
        <v>381</v>
      </c>
      <c r="D592" s="191"/>
      <c r="E592" s="191">
        <v>18778000</v>
      </c>
      <c r="F592" s="192">
        <f t="shared" si="18"/>
        <v>73945000</v>
      </c>
      <c r="G592" s="187"/>
      <c r="H592" s="179">
        <f t="shared" si="19"/>
        <v>4</v>
      </c>
    </row>
    <row r="593" spans="1:8" ht="18" customHeight="1">
      <c r="A593" s="190">
        <v>42119</v>
      </c>
      <c r="B593" s="190" t="s">
        <v>831</v>
      </c>
      <c r="C593" s="188" t="s">
        <v>262</v>
      </c>
      <c r="D593" s="191"/>
      <c r="E593" s="191">
        <v>4595000</v>
      </c>
      <c r="F593" s="192">
        <f t="shared" si="18"/>
        <v>69350000</v>
      </c>
      <c r="G593" s="187"/>
      <c r="H593" s="179">
        <f t="shared" si="19"/>
        <v>4</v>
      </c>
    </row>
    <row r="594" spans="1:8" ht="18" customHeight="1">
      <c r="A594" s="190">
        <v>42122</v>
      </c>
      <c r="B594" s="190" t="s">
        <v>183</v>
      </c>
      <c r="C594" s="188" t="s">
        <v>595</v>
      </c>
      <c r="D594" s="191">
        <v>3000000</v>
      </c>
      <c r="E594" s="191"/>
      <c r="F594" s="192">
        <f t="shared" si="18"/>
        <v>72350000</v>
      </c>
      <c r="G594" s="187"/>
      <c r="H594" s="179">
        <f t="shared" si="19"/>
        <v>4</v>
      </c>
    </row>
    <row r="595" spans="1:8" ht="18" customHeight="1">
      <c r="A595" s="190">
        <v>42122</v>
      </c>
      <c r="B595" s="190" t="s">
        <v>151</v>
      </c>
      <c r="C595" s="188" t="s">
        <v>596</v>
      </c>
      <c r="D595" s="191"/>
      <c r="E595" s="191">
        <v>1930000</v>
      </c>
      <c r="F595" s="192">
        <f t="shared" si="18"/>
        <v>70420000</v>
      </c>
      <c r="G595" s="187"/>
      <c r="H595" s="179">
        <f t="shared" si="19"/>
        <v>4</v>
      </c>
    </row>
    <row r="596" spans="1:8" ht="18" customHeight="1">
      <c r="A596" s="190">
        <v>42122</v>
      </c>
      <c r="B596" s="190" t="s">
        <v>151</v>
      </c>
      <c r="C596" s="188" t="s">
        <v>597</v>
      </c>
      <c r="D596" s="191"/>
      <c r="E596" s="191">
        <v>2138000</v>
      </c>
      <c r="F596" s="192">
        <f t="shared" si="18"/>
        <v>68282000</v>
      </c>
      <c r="G596" s="187"/>
      <c r="H596" s="179">
        <f t="shared" si="19"/>
        <v>4</v>
      </c>
    </row>
    <row r="597" spans="1:8" ht="18" customHeight="1">
      <c r="A597" s="190">
        <v>42122</v>
      </c>
      <c r="B597" s="190" t="s">
        <v>151</v>
      </c>
      <c r="C597" s="188" t="s">
        <v>598</v>
      </c>
      <c r="D597" s="191"/>
      <c r="E597" s="191">
        <v>850000</v>
      </c>
      <c r="F597" s="192">
        <f t="shared" si="18"/>
        <v>67432000</v>
      </c>
      <c r="G597" s="187"/>
      <c r="H597" s="179">
        <f t="shared" si="19"/>
        <v>4</v>
      </c>
    </row>
    <row r="598" spans="1:8" ht="18" customHeight="1">
      <c r="A598" s="190">
        <v>42122</v>
      </c>
      <c r="B598" s="190" t="s">
        <v>1051</v>
      </c>
      <c r="C598" s="188" t="s">
        <v>579</v>
      </c>
      <c r="D598" s="191"/>
      <c r="E598" s="191">
        <v>100000</v>
      </c>
      <c r="F598" s="192">
        <f t="shared" si="18"/>
        <v>67332000</v>
      </c>
      <c r="G598" s="187"/>
      <c r="H598" s="179">
        <f t="shared" si="19"/>
        <v>4</v>
      </c>
    </row>
    <row r="599" spans="1:8" ht="18" customHeight="1">
      <c r="A599" s="190">
        <v>42122</v>
      </c>
      <c r="B599" s="190"/>
      <c r="C599" s="188" t="s">
        <v>559</v>
      </c>
      <c r="D599" s="191">
        <v>216500000</v>
      </c>
      <c r="E599" s="191"/>
      <c r="F599" s="192">
        <f t="shared" si="18"/>
        <v>283832000</v>
      </c>
      <c r="G599" s="187"/>
      <c r="H599" s="179">
        <f t="shared" si="19"/>
        <v>4</v>
      </c>
    </row>
    <row r="600" spans="1:8" ht="18" customHeight="1">
      <c r="A600" s="190">
        <v>42122</v>
      </c>
      <c r="B600" s="190" t="s">
        <v>197</v>
      </c>
      <c r="C600" s="188" t="s">
        <v>374</v>
      </c>
      <c r="D600" s="191"/>
      <c r="E600" s="191">
        <v>20000000</v>
      </c>
      <c r="F600" s="192">
        <f t="shared" si="18"/>
        <v>263832000</v>
      </c>
      <c r="G600" s="187"/>
      <c r="H600" s="179">
        <f t="shared" si="19"/>
        <v>4</v>
      </c>
    </row>
    <row r="601" spans="1:8" ht="18" customHeight="1">
      <c r="A601" s="190">
        <v>42122</v>
      </c>
      <c r="B601" s="190" t="s">
        <v>197</v>
      </c>
      <c r="C601" s="188" t="s">
        <v>879</v>
      </c>
      <c r="D601" s="191"/>
      <c r="E601" s="191">
        <v>4805000</v>
      </c>
      <c r="F601" s="192">
        <f t="shared" si="18"/>
        <v>259027000</v>
      </c>
      <c r="G601" s="187"/>
      <c r="H601" s="179">
        <f t="shared" ref="H601" si="20">IF(A601&lt;&gt;"",MONTH(A601),"")</f>
        <v>4</v>
      </c>
    </row>
    <row r="602" spans="1:8" ht="18" customHeight="1">
      <c r="A602" s="190">
        <v>42122</v>
      </c>
      <c r="B602" s="190" t="s">
        <v>145</v>
      </c>
      <c r="C602" s="188" t="s">
        <v>599</v>
      </c>
      <c r="D602" s="191"/>
      <c r="E602" s="191">
        <v>6000000</v>
      </c>
      <c r="F602" s="192">
        <f t="shared" si="18"/>
        <v>253027000</v>
      </c>
      <c r="G602" s="187"/>
      <c r="H602" s="179">
        <f t="shared" si="19"/>
        <v>4</v>
      </c>
    </row>
    <row r="603" spans="1:8" ht="18" customHeight="1">
      <c r="A603" s="190">
        <v>42122</v>
      </c>
      <c r="B603" s="190" t="s">
        <v>158</v>
      </c>
      <c r="C603" s="188" t="s">
        <v>600</v>
      </c>
      <c r="D603" s="191"/>
      <c r="E603" s="191">
        <v>106392000</v>
      </c>
      <c r="F603" s="192">
        <f t="shared" si="18"/>
        <v>146635000</v>
      </c>
      <c r="G603" s="187"/>
      <c r="H603" s="179">
        <f t="shared" si="19"/>
        <v>4</v>
      </c>
    </row>
    <row r="604" spans="1:8" ht="18" customHeight="1">
      <c r="A604" s="190">
        <v>42122</v>
      </c>
      <c r="B604" s="190" t="s">
        <v>145</v>
      </c>
      <c r="C604" s="188" t="s">
        <v>601</v>
      </c>
      <c r="D604" s="191"/>
      <c r="E604" s="191">
        <v>180000</v>
      </c>
      <c r="F604" s="192">
        <f t="shared" si="18"/>
        <v>146455000</v>
      </c>
      <c r="G604" s="187"/>
      <c r="H604" s="179">
        <f t="shared" si="19"/>
        <v>4</v>
      </c>
    </row>
    <row r="605" spans="1:8" ht="18" customHeight="1">
      <c r="A605" s="190">
        <v>42122</v>
      </c>
      <c r="B605" s="190" t="s">
        <v>268</v>
      </c>
      <c r="C605" s="188" t="s">
        <v>523</v>
      </c>
      <c r="D605" s="191"/>
      <c r="E605" s="191">
        <v>5400000</v>
      </c>
      <c r="F605" s="192">
        <f t="shared" si="18"/>
        <v>141055000</v>
      </c>
      <c r="G605" s="187"/>
      <c r="H605" s="179">
        <f t="shared" si="19"/>
        <v>4</v>
      </c>
    </row>
    <row r="606" spans="1:8" ht="18" customHeight="1">
      <c r="A606" s="190">
        <v>42128</v>
      </c>
      <c r="B606" s="190"/>
      <c r="C606" s="188" t="s">
        <v>559</v>
      </c>
      <c r="D606" s="191">
        <v>216500000</v>
      </c>
      <c r="E606" s="191"/>
      <c r="F606" s="192">
        <f t="shared" si="18"/>
        <v>357555000</v>
      </c>
      <c r="G606" s="187"/>
      <c r="H606" s="179">
        <f t="shared" si="19"/>
        <v>5</v>
      </c>
    </row>
    <row r="607" spans="1:8" ht="18" customHeight="1">
      <c r="A607" s="190">
        <v>42128</v>
      </c>
      <c r="B607" s="190" t="s">
        <v>622</v>
      </c>
      <c r="C607" s="188" t="s">
        <v>328</v>
      </c>
      <c r="D607" s="191">
        <v>500000000</v>
      </c>
      <c r="E607" s="191"/>
      <c r="F607" s="192">
        <f t="shared" si="18"/>
        <v>857555000</v>
      </c>
      <c r="G607" s="187"/>
      <c r="H607" s="179">
        <f t="shared" si="19"/>
        <v>5</v>
      </c>
    </row>
    <row r="608" spans="1:8" ht="18" customHeight="1">
      <c r="A608" s="190">
        <v>42128</v>
      </c>
      <c r="B608" s="190" t="s">
        <v>831</v>
      </c>
      <c r="C608" s="188" t="s">
        <v>602</v>
      </c>
      <c r="D608" s="191">
        <v>2000000</v>
      </c>
      <c r="E608" s="191"/>
      <c r="F608" s="192">
        <f t="shared" si="18"/>
        <v>859555000</v>
      </c>
      <c r="G608" s="187"/>
      <c r="H608" s="179">
        <f t="shared" si="19"/>
        <v>5</v>
      </c>
    </row>
    <row r="609" spans="1:8" ht="18" customHeight="1">
      <c r="A609" s="190">
        <v>42128</v>
      </c>
      <c r="B609" s="190" t="s">
        <v>147</v>
      </c>
      <c r="C609" s="188" t="s">
        <v>593</v>
      </c>
      <c r="D609" s="191"/>
      <c r="E609" s="191">
        <v>200000000</v>
      </c>
      <c r="F609" s="192">
        <f t="shared" si="18"/>
        <v>659555000</v>
      </c>
      <c r="G609" s="187"/>
      <c r="H609" s="179">
        <f t="shared" si="19"/>
        <v>5</v>
      </c>
    </row>
    <row r="610" spans="1:8" ht="18" customHeight="1">
      <c r="A610" s="190">
        <v>42128</v>
      </c>
      <c r="B610" s="190" t="s">
        <v>147</v>
      </c>
      <c r="C610" s="188" t="s">
        <v>537</v>
      </c>
      <c r="D610" s="191"/>
      <c r="E610" s="191">
        <v>72000000</v>
      </c>
      <c r="F610" s="192">
        <f t="shared" si="18"/>
        <v>587555000</v>
      </c>
      <c r="G610" s="187"/>
      <c r="H610" s="179">
        <f t="shared" si="19"/>
        <v>5</v>
      </c>
    </row>
    <row r="611" spans="1:8" ht="18" customHeight="1">
      <c r="A611" s="190">
        <v>42128</v>
      </c>
      <c r="B611" s="190" t="s">
        <v>147</v>
      </c>
      <c r="C611" s="188" t="s">
        <v>360</v>
      </c>
      <c r="D611" s="191"/>
      <c r="E611" s="191">
        <v>50000000</v>
      </c>
      <c r="F611" s="192">
        <f t="shared" si="18"/>
        <v>537555000</v>
      </c>
      <c r="G611" s="187" t="s">
        <v>473</v>
      </c>
      <c r="H611" s="179">
        <f t="shared" si="19"/>
        <v>5</v>
      </c>
    </row>
    <row r="612" spans="1:8" ht="18" customHeight="1">
      <c r="A612" s="190">
        <v>42128</v>
      </c>
      <c r="B612" s="190" t="s">
        <v>147</v>
      </c>
      <c r="C612" s="188" t="s">
        <v>603</v>
      </c>
      <c r="D612" s="191"/>
      <c r="E612" s="191">
        <v>72765000</v>
      </c>
      <c r="F612" s="192">
        <f t="shared" si="18"/>
        <v>464790000</v>
      </c>
      <c r="G612" s="187"/>
      <c r="H612" s="179">
        <f t="shared" si="19"/>
        <v>5</v>
      </c>
    </row>
    <row r="613" spans="1:8" ht="18" customHeight="1">
      <c r="A613" s="190">
        <v>42128</v>
      </c>
      <c r="B613" s="190" t="s">
        <v>203</v>
      </c>
      <c r="C613" s="188" t="s">
        <v>875</v>
      </c>
      <c r="D613" s="191"/>
      <c r="E613" s="191">
        <v>13233000</v>
      </c>
      <c r="F613" s="192">
        <f t="shared" si="18"/>
        <v>451557000</v>
      </c>
      <c r="G613" s="187"/>
      <c r="H613" s="179">
        <f t="shared" si="19"/>
        <v>5</v>
      </c>
    </row>
    <row r="614" spans="1:8" ht="18" customHeight="1">
      <c r="A614" s="190">
        <v>42128</v>
      </c>
      <c r="B614" s="190" t="s">
        <v>203</v>
      </c>
      <c r="C614" s="188" t="s">
        <v>317</v>
      </c>
      <c r="D614" s="191"/>
      <c r="E614" s="191">
        <v>14017000</v>
      </c>
      <c r="F614" s="192">
        <f t="shared" si="18"/>
        <v>437540000</v>
      </c>
      <c r="G614" s="187"/>
      <c r="H614" s="179">
        <f t="shared" si="19"/>
        <v>5</v>
      </c>
    </row>
    <row r="615" spans="1:8" ht="18" customHeight="1">
      <c r="A615" s="190">
        <v>42128</v>
      </c>
      <c r="B615" s="190" t="s">
        <v>183</v>
      </c>
      <c r="C615" s="188" t="s">
        <v>604</v>
      </c>
      <c r="D615" s="191"/>
      <c r="E615" s="191">
        <v>1000000</v>
      </c>
      <c r="F615" s="192">
        <f t="shared" si="18"/>
        <v>436540000</v>
      </c>
      <c r="G615" s="187"/>
      <c r="H615" s="179">
        <f t="shared" si="19"/>
        <v>5</v>
      </c>
    </row>
    <row r="616" spans="1:8" ht="18" customHeight="1">
      <c r="A616" s="190">
        <v>42128</v>
      </c>
      <c r="B616" s="190" t="s">
        <v>145</v>
      </c>
      <c r="C616" s="188" t="s">
        <v>150</v>
      </c>
      <c r="D616" s="191"/>
      <c r="E616" s="191">
        <v>548000</v>
      </c>
      <c r="F616" s="192">
        <f t="shared" si="18"/>
        <v>435992000</v>
      </c>
      <c r="G616" s="187"/>
      <c r="H616" s="179">
        <f t="shared" si="19"/>
        <v>5</v>
      </c>
    </row>
    <row r="617" spans="1:8" ht="18" customHeight="1">
      <c r="A617" s="190">
        <v>42128</v>
      </c>
      <c r="B617" s="190" t="s">
        <v>151</v>
      </c>
      <c r="C617" s="188" t="s">
        <v>605</v>
      </c>
      <c r="D617" s="191"/>
      <c r="E617" s="191">
        <v>18860000</v>
      </c>
      <c r="F617" s="192">
        <f t="shared" si="18"/>
        <v>417132000</v>
      </c>
      <c r="G617" s="187"/>
      <c r="H617" s="179">
        <f t="shared" si="19"/>
        <v>5</v>
      </c>
    </row>
    <row r="618" spans="1:8" ht="18" customHeight="1">
      <c r="A618" s="190">
        <v>42128</v>
      </c>
      <c r="B618" s="190" t="s">
        <v>1157</v>
      </c>
      <c r="C618" s="188" t="s">
        <v>606</v>
      </c>
      <c r="D618" s="191"/>
      <c r="E618" s="191">
        <v>1510000</v>
      </c>
      <c r="F618" s="192">
        <f t="shared" si="18"/>
        <v>415622000</v>
      </c>
      <c r="G618" s="187"/>
      <c r="H618" s="179">
        <f t="shared" si="19"/>
        <v>5</v>
      </c>
    </row>
    <row r="619" spans="1:8" ht="18" customHeight="1">
      <c r="A619" s="190">
        <v>42128</v>
      </c>
      <c r="B619" s="190" t="s">
        <v>147</v>
      </c>
      <c r="C619" s="188" t="s">
        <v>148</v>
      </c>
      <c r="D619" s="191"/>
      <c r="E619" s="191">
        <v>13800000</v>
      </c>
      <c r="F619" s="192">
        <f t="shared" si="18"/>
        <v>401822000</v>
      </c>
      <c r="G619" s="187"/>
      <c r="H619" s="179">
        <f t="shared" si="19"/>
        <v>5</v>
      </c>
    </row>
    <row r="620" spans="1:8" ht="18" customHeight="1">
      <c r="A620" s="190">
        <v>42129</v>
      </c>
      <c r="B620" s="190" t="s">
        <v>168</v>
      </c>
      <c r="C620" s="188" t="s">
        <v>170</v>
      </c>
      <c r="D620" s="191">
        <v>20060000</v>
      </c>
      <c r="E620" s="191"/>
      <c r="F620" s="192">
        <f t="shared" si="18"/>
        <v>421882000</v>
      </c>
      <c r="G620" s="187"/>
      <c r="H620" s="179">
        <f t="shared" si="19"/>
        <v>5</v>
      </c>
    </row>
    <row r="621" spans="1:8" ht="18" customHeight="1">
      <c r="A621" s="190">
        <v>42129</v>
      </c>
      <c r="B621" s="190" t="s">
        <v>831</v>
      </c>
      <c r="C621" s="188" t="s">
        <v>607</v>
      </c>
      <c r="D621" s="191"/>
      <c r="E621" s="191">
        <v>45000000</v>
      </c>
      <c r="F621" s="192">
        <f t="shared" si="18"/>
        <v>376882000</v>
      </c>
      <c r="G621" s="187"/>
      <c r="H621" s="179">
        <f t="shared" si="19"/>
        <v>5</v>
      </c>
    </row>
    <row r="622" spans="1:8" ht="18" customHeight="1">
      <c r="A622" s="190">
        <v>42129</v>
      </c>
      <c r="B622" s="190" t="s">
        <v>176</v>
      </c>
      <c r="C622" s="188" t="s">
        <v>177</v>
      </c>
      <c r="D622" s="191"/>
      <c r="E622" s="191">
        <v>6347000</v>
      </c>
      <c r="F622" s="192">
        <f t="shared" si="18"/>
        <v>370535000</v>
      </c>
      <c r="G622" s="187"/>
      <c r="H622" s="179">
        <f t="shared" si="19"/>
        <v>5</v>
      </c>
    </row>
    <row r="623" spans="1:8" ht="18" customHeight="1">
      <c r="A623" s="190">
        <v>42129</v>
      </c>
      <c r="B623" s="190" t="s">
        <v>151</v>
      </c>
      <c r="C623" s="188" t="s">
        <v>417</v>
      </c>
      <c r="D623" s="191"/>
      <c r="E623" s="191">
        <v>371000</v>
      </c>
      <c r="F623" s="192">
        <f t="shared" si="18"/>
        <v>370164000</v>
      </c>
      <c r="G623" s="187"/>
      <c r="H623" s="179">
        <f t="shared" si="19"/>
        <v>5</v>
      </c>
    </row>
    <row r="624" spans="1:8" ht="18" customHeight="1">
      <c r="A624" s="190">
        <v>42129</v>
      </c>
      <c r="B624" s="190" t="s">
        <v>160</v>
      </c>
      <c r="C624" s="188" t="s">
        <v>371</v>
      </c>
      <c r="D624" s="191"/>
      <c r="E624" s="191">
        <v>2450000</v>
      </c>
      <c r="F624" s="192">
        <f t="shared" si="18"/>
        <v>367714000</v>
      </c>
      <c r="G624" s="187"/>
      <c r="H624" s="179">
        <f t="shared" si="19"/>
        <v>5</v>
      </c>
    </row>
    <row r="625" spans="1:8" ht="18" customHeight="1">
      <c r="A625" s="190">
        <v>42129</v>
      </c>
      <c r="B625" s="190" t="s">
        <v>1157</v>
      </c>
      <c r="C625" s="188" t="s">
        <v>608</v>
      </c>
      <c r="D625" s="191"/>
      <c r="E625" s="191">
        <v>100000</v>
      </c>
      <c r="F625" s="192">
        <f t="shared" si="18"/>
        <v>367614000</v>
      </c>
      <c r="G625" s="187"/>
      <c r="H625" s="179">
        <f t="shared" si="19"/>
        <v>5</v>
      </c>
    </row>
    <row r="626" spans="1:8" ht="18" customHeight="1">
      <c r="A626" s="190">
        <v>42129</v>
      </c>
      <c r="B626" s="190" t="s">
        <v>831</v>
      </c>
      <c r="C626" s="188" t="s">
        <v>544</v>
      </c>
      <c r="D626" s="191"/>
      <c r="E626" s="191">
        <v>910000</v>
      </c>
      <c r="F626" s="192">
        <f t="shared" si="18"/>
        <v>366704000</v>
      </c>
      <c r="G626" s="187"/>
      <c r="H626" s="179">
        <f t="shared" si="19"/>
        <v>5</v>
      </c>
    </row>
    <row r="627" spans="1:8" ht="18" customHeight="1">
      <c r="A627" s="190">
        <v>42129</v>
      </c>
      <c r="B627" s="190" t="s">
        <v>197</v>
      </c>
      <c r="C627" s="188" t="s">
        <v>609</v>
      </c>
      <c r="D627" s="191"/>
      <c r="E627" s="191">
        <v>50000000</v>
      </c>
      <c r="F627" s="192">
        <f t="shared" si="18"/>
        <v>316704000</v>
      </c>
      <c r="G627" s="187"/>
      <c r="H627" s="179">
        <f t="shared" si="19"/>
        <v>5</v>
      </c>
    </row>
    <row r="628" spans="1:8" ht="18" customHeight="1">
      <c r="A628" s="190">
        <v>42129</v>
      </c>
      <c r="B628" s="190" t="s">
        <v>1051</v>
      </c>
      <c r="C628" s="188" t="s">
        <v>610</v>
      </c>
      <c r="D628" s="191"/>
      <c r="E628" s="191">
        <v>286000</v>
      </c>
      <c r="F628" s="192">
        <f t="shared" si="18"/>
        <v>316418000</v>
      </c>
      <c r="G628" s="187"/>
      <c r="H628" s="179">
        <f t="shared" si="19"/>
        <v>5</v>
      </c>
    </row>
    <row r="629" spans="1:8" ht="18" customHeight="1">
      <c r="A629" s="190">
        <v>42132</v>
      </c>
      <c r="B629" s="190" t="s">
        <v>50</v>
      </c>
      <c r="C629" s="188" t="s">
        <v>587</v>
      </c>
      <c r="D629" s="191"/>
      <c r="E629" s="191">
        <v>39000000</v>
      </c>
      <c r="F629" s="192">
        <f t="shared" si="18"/>
        <v>277418000</v>
      </c>
      <c r="G629" s="187"/>
      <c r="H629" s="179">
        <f t="shared" si="19"/>
        <v>5</v>
      </c>
    </row>
    <row r="630" spans="1:8" ht="18" customHeight="1">
      <c r="A630" s="190">
        <v>42132</v>
      </c>
      <c r="B630" s="190" t="s">
        <v>168</v>
      </c>
      <c r="C630" s="188" t="s">
        <v>354</v>
      </c>
      <c r="D630" s="191"/>
      <c r="E630" s="191">
        <v>57900000</v>
      </c>
      <c r="F630" s="192">
        <f t="shared" si="18"/>
        <v>219518000</v>
      </c>
      <c r="G630" s="187"/>
      <c r="H630" s="179">
        <f t="shared" si="19"/>
        <v>5</v>
      </c>
    </row>
    <row r="631" spans="1:8" ht="18" customHeight="1">
      <c r="A631" s="190">
        <v>42132</v>
      </c>
      <c r="B631" s="190" t="s">
        <v>178</v>
      </c>
      <c r="C631" s="188" t="s">
        <v>611</v>
      </c>
      <c r="D631" s="191"/>
      <c r="E631" s="191">
        <v>747000</v>
      </c>
      <c r="F631" s="192">
        <f t="shared" si="18"/>
        <v>218771000</v>
      </c>
      <c r="G631" s="187"/>
      <c r="H631" s="179">
        <f t="shared" si="19"/>
        <v>5</v>
      </c>
    </row>
    <row r="632" spans="1:8" ht="18" customHeight="1">
      <c r="A632" s="190">
        <v>42132</v>
      </c>
      <c r="B632" s="190" t="s">
        <v>1051</v>
      </c>
      <c r="C632" s="188" t="s">
        <v>557</v>
      </c>
      <c r="D632" s="191"/>
      <c r="E632" s="191">
        <v>1511000</v>
      </c>
      <c r="F632" s="192">
        <f t="shared" si="18"/>
        <v>217260000</v>
      </c>
      <c r="G632" s="187"/>
      <c r="H632" s="179">
        <f t="shared" si="19"/>
        <v>5</v>
      </c>
    </row>
    <row r="633" spans="1:8" ht="18" customHeight="1">
      <c r="A633" s="190">
        <v>42132</v>
      </c>
      <c r="B633" s="190" t="s">
        <v>1052</v>
      </c>
      <c r="C633" s="188" t="s">
        <v>612</v>
      </c>
      <c r="D633" s="191"/>
      <c r="E633" s="191">
        <v>400000</v>
      </c>
      <c r="F633" s="192">
        <f t="shared" si="18"/>
        <v>216860000</v>
      </c>
      <c r="G633" s="187"/>
      <c r="H633" s="179">
        <f t="shared" si="19"/>
        <v>5</v>
      </c>
    </row>
    <row r="634" spans="1:8" ht="18" customHeight="1">
      <c r="A634" s="190">
        <v>42135</v>
      </c>
      <c r="B634" s="190" t="s">
        <v>1052</v>
      </c>
      <c r="C634" s="188" t="s">
        <v>613</v>
      </c>
      <c r="D634" s="191"/>
      <c r="E634" s="191">
        <v>150000</v>
      </c>
      <c r="F634" s="192">
        <f t="shared" si="18"/>
        <v>216710000</v>
      </c>
      <c r="G634" s="187"/>
      <c r="H634" s="179">
        <f t="shared" si="19"/>
        <v>5</v>
      </c>
    </row>
    <row r="635" spans="1:8" ht="18" customHeight="1">
      <c r="A635" s="190">
        <v>42135</v>
      </c>
      <c r="B635" s="190" t="s">
        <v>178</v>
      </c>
      <c r="C635" s="188" t="s">
        <v>614</v>
      </c>
      <c r="D635" s="191"/>
      <c r="E635" s="191">
        <v>250000</v>
      </c>
      <c r="F635" s="192">
        <f t="shared" si="18"/>
        <v>216460000</v>
      </c>
      <c r="G635" s="187"/>
      <c r="H635" s="179">
        <f t="shared" si="19"/>
        <v>5</v>
      </c>
    </row>
    <row r="636" spans="1:8" ht="18" customHeight="1">
      <c r="A636" s="190">
        <v>42135</v>
      </c>
      <c r="B636" s="190" t="s">
        <v>831</v>
      </c>
      <c r="C636" s="188" t="s">
        <v>391</v>
      </c>
      <c r="D636" s="191"/>
      <c r="E636" s="191">
        <v>20000000</v>
      </c>
      <c r="F636" s="192">
        <f t="shared" si="18"/>
        <v>196460000</v>
      </c>
      <c r="G636" s="187"/>
      <c r="H636" s="179">
        <f t="shared" si="19"/>
        <v>5</v>
      </c>
    </row>
    <row r="637" spans="1:8" ht="18" customHeight="1">
      <c r="A637" s="190">
        <v>42135</v>
      </c>
      <c r="B637" s="190" t="s">
        <v>145</v>
      </c>
      <c r="C637" s="188" t="s">
        <v>615</v>
      </c>
      <c r="D637" s="191"/>
      <c r="E637" s="191">
        <v>60000</v>
      </c>
      <c r="F637" s="192">
        <f t="shared" si="18"/>
        <v>196400000</v>
      </c>
      <c r="G637" s="187"/>
      <c r="H637" s="179">
        <f t="shared" si="19"/>
        <v>5</v>
      </c>
    </row>
    <row r="638" spans="1:8" ht="18" customHeight="1">
      <c r="A638" s="190">
        <v>42135</v>
      </c>
      <c r="B638" s="190" t="s">
        <v>831</v>
      </c>
      <c r="C638" s="188" t="s">
        <v>233</v>
      </c>
      <c r="D638" s="191"/>
      <c r="E638" s="191">
        <v>110000</v>
      </c>
      <c r="F638" s="192">
        <f t="shared" si="18"/>
        <v>196290000</v>
      </c>
      <c r="G638" s="187"/>
      <c r="H638" s="179">
        <f t="shared" si="19"/>
        <v>5</v>
      </c>
    </row>
    <row r="639" spans="1:8" ht="18" customHeight="1">
      <c r="A639" s="190">
        <v>42135</v>
      </c>
      <c r="B639" s="190" t="s">
        <v>168</v>
      </c>
      <c r="C639" s="188" t="s">
        <v>170</v>
      </c>
      <c r="D639" s="191">
        <v>238220000</v>
      </c>
      <c r="E639" s="191"/>
      <c r="F639" s="192">
        <f t="shared" si="18"/>
        <v>434510000</v>
      </c>
      <c r="G639" s="187"/>
      <c r="H639" s="179">
        <f t="shared" si="19"/>
        <v>5</v>
      </c>
    </row>
    <row r="640" spans="1:8" ht="18" customHeight="1">
      <c r="A640" s="190">
        <v>42136</v>
      </c>
      <c r="B640" s="190" t="s">
        <v>50</v>
      </c>
      <c r="C640" s="188" t="s">
        <v>618</v>
      </c>
      <c r="D640" s="191"/>
      <c r="E640" s="191">
        <v>25000000</v>
      </c>
      <c r="F640" s="192">
        <f t="shared" si="18"/>
        <v>409510000</v>
      </c>
      <c r="G640" s="187"/>
      <c r="H640" s="179">
        <f t="shared" si="19"/>
        <v>5</v>
      </c>
    </row>
    <row r="641" spans="1:8" ht="18" customHeight="1">
      <c r="A641" s="190">
        <v>42136</v>
      </c>
      <c r="B641" s="190" t="s">
        <v>197</v>
      </c>
      <c r="C641" s="188" t="s">
        <v>619</v>
      </c>
      <c r="D641" s="191"/>
      <c r="E641" s="191">
        <v>2000000</v>
      </c>
      <c r="F641" s="192">
        <f t="shared" si="18"/>
        <v>407510000</v>
      </c>
      <c r="G641" s="187"/>
      <c r="H641" s="179">
        <f t="shared" si="19"/>
        <v>5</v>
      </c>
    </row>
    <row r="642" spans="1:8" ht="18" customHeight="1">
      <c r="A642" s="190">
        <v>42136</v>
      </c>
      <c r="B642" s="190" t="s">
        <v>147</v>
      </c>
      <c r="C642" s="188" t="s">
        <v>593</v>
      </c>
      <c r="D642" s="191"/>
      <c r="E642" s="191">
        <v>100000000</v>
      </c>
      <c r="F642" s="192">
        <f t="shared" si="18"/>
        <v>307510000</v>
      </c>
      <c r="G642" s="187"/>
      <c r="H642" s="179">
        <f t="shared" si="19"/>
        <v>5</v>
      </c>
    </row>
    <row r="643" spans="1:8" ht="18" customHeight="1">
      <c r="A643" s="190">
        <v>42136</v>
      </c>
      <c r="B643" s="190" t="s">
        <v>147</v>
      </c>
      <c r="C643" s="188" t="s">
        <v>360</v>
      </c>
      <c r="D643" s="191"/>
      <c r="E643" s="191">
        <v>50000000</v>
      </c>
      <c r="F643" s="192">
        <f t="shared" si="18"/>
        <v>257510000</v>
      </c>
      <c r="G643" s="187" t="s">
        <v>473</v>
      </c>
      <c r="H643" s="179">
        <f t="shared" si="19"/>
        <v>5</v>
      </c>
    </row>
    <row r="644" spans="1:8" ht="18" customHeight="1">
      <c r="A644" s="190">
        <v>42136</v>
      </c>
      <c r="B644" s="190" t="s">
        <v>145</v>
      </c>
      <c r="C644" s="188" t="s">
        <v>187</v>
      </c>
      <c r="D644" s="191"/>
      <c r="E644" s="191">
        <v>100000</v>
      </c>
      <c r="F644" s="192">
        <f t="shared" si="18"/>
        <v>257410000</v>
      </c>
      <c r="G644" s="187"/>
      <c r="H644" s="179">
        <f t="shared" si="19"/>
        <v>5</v>
      </c>
    </row>
    <row r="645" spans="1:8" ht="18" customHeight="1">
      <c r="A645" s="190">
        <v>42136</v>
      </c>
      <c r="B645" s="190" t="s">
        <v>145</v>
      </c>
      <c r="C645" s="188" t="s">
        <v>417</v>
      </c>
      <c r="D645" s="191"/>
      <c r="E645" s="191">
        <v>500000</v>
      </c>
      <c r="F645" s="192">
        <f t="shared" si="18"/>
        <v>256910000</v>
      </c>
      <c r="G645" s="187"/>
      <c r="H645" s="179">
        <f t="shared" si="19"/>
        <v>5</v>
      </c>
    </row>
    <row r="646" spans="1:8" ht="18" customHeight="1">
      <c r="A646" s="190">
        <v>42136</v>
      </c>
      <c r="B646" s="190" t="s">
        <v>151</v>
      </c>
      <c r="C646" s="188" t="s">
        <v>247</v>
      </c>
      <c r="D646" s="191"/>
      <c r="E646" s="191">
        <v>2187000</v>
      </c>
      <c r="F646" s="192">
        <f t="shared" si="18"/>
        <v>254723000</v>
      </c>
      <c r="G646" s="187"/>
      <c r="H646" s="179">
        <f t="shared" si="19"/>
        <v>5</v>
      </c>
    </row>
    <row r="647" spans="1:8" ht="18" customHeight="1">
      <c r="A647" s="190">
        <v>42136</v>
      </c>
      <c r="B647" s="190" t="s">
        <v>168</v>
      </c>
      <c r="C647" s="188" t="s">
        <v>202</v>
      </c>
      <c r="D647" s="191"/>
      <c r="E647" s="191">
        <v>8600000</v>
      </c>
      <c r="F647" s="192">
        <f t="shared" si="18"/>
        <v>246123000</v>
      </c>
      <c r="G647" s="187"/>
      <c r="H647" s="179">
        <f t="shared" si="19"/>
        <v>5</v>
      </c>
    </row>
    <row r="648" spans="1:8" ht="18" customHeight="1">
      <c r="A648" s="190">
        <v>42136</v>
      </c>
      <c r="B648" s="190" t="s">
        <v>183</v>
      </c>
      <c r="C648" s="188" t="s">
        <v>620</v>
      </c>
      <c r="D648" s="191">
        <v>5000000</v>
      </c>
      <c r="E648" s="191"/>
      <c r="F648" s="192">
        <f t="shared" si="18"/>
        <v>251123000</v>
      </c>
      <c r="G648" s="187"/>
      <c r="H648" s="179">
        <f t="shared" si="19"/>
        <v>5</v>
      </c>
    </row>
    <row r="649" spans="1:8" ht="18" customHeight="1">
      <c r="A649" s="190">
        <v>42136</v>
      </c>
      <c r="B649" s="190" t="s">
        <v>1052</v>
      </c>
      <c r="C649" s="188" t="s">
        <v>621</v>
      </c>
      <c r="D649" s="191"/>
      <c r="E649" s="191">
        <v>5750000</v>
      </c>
      <c r="F649" s="192">
        <f t="shared" si="18"/>
        <v>245373000</v>
      </c>
      <c r="G649" s="187"/>
      <c r="H649" s="179">
        <f t="shared" si="19"/>
        <v>5</v>
      </c>
    </row>
    <row r="650" spans="1:8" ht="18" customHeight="1">
      <c r="A650" s="190">
        <v>42137</v>
      </c>
      <c r="B650" s="190" t="s">
        <v>622</v>
      </c>
      <c r="C650" s="188" t="s">
        <v>592</v>
      </c>
      <c r="D650" s="191">
        <v>100000000</v>
      </c>
      <c r="E650" s="191"/>
      <c r="F650" s="192">
        <f t="shared" si="18"/>
        <v>345373000</v>
      </c>
      <c r="G650" s="187"/>
      <c r="H650" s="179">
        <f t="shared" si="19"/>
        <v>5</v>
      </c>
    </row>
    <row r="651" spans="1:8" ht="18" customHeight="1">
      <c r="A651" s="190">
        <v>42137</v>
      </c>
      <c r="B651" s="190" t="s">
        <v>183</v>
      </c>
      <c r="C651" s="188" t="s">
        <v>623</v>
      </c>
      <c r="D651" s="191"/>
      <c r="E651" s="191">
        <v>2000000</v>
      </c>
      <c r="F651" s="192">
        <f t="shared" si="18"/>
        <v>343373000</v>
      </c>
      <c r="G651" s="187"/>
      <c r="H651" s="179">
        <f t="shared" si="19"/>
        <v>5</v>
      </c>
    </row>
    <row r="652" spans="1:8" ht="18" customHeight="1">
      <c r="A652" s="190">
        <v>42137</v>
      </c>
      <c r="B652" s="190" t="s">
        <v>158</v>
      </c>
      <c r="C652" s="188" t="s">
        <v>624</v>
      </c>
      <c r="D652" s="191"/>
      <c r="E652" s="191">
        <v>288253000</v>
      </c>
      <c r="F652" s="192">
        <f t="shared" si="18"/>
        <v>55120000</v>
      </c>
      <c r="G652" s="187"/>
      <c r="H652" s="179">
        <f t="shared" si="19"/>
        <v>5</v>
      </c>
    </row>
    <row r="653" spans="1:8" ht="18" customHeight="1">
      <c r="A653" s="190">
        <v>42137</v>
      </c>
      <c r="B653" s="190" t="s">
        <v>158</v>
      </c>
      <c r="C653" s="188" t="s">
        <v>625</v>
      </c>
      <c r="D653" s="191">
        <v>2686000</v>
      </c>
      <c r="E653" s="191"/>
      <c r="F653" s="192">
        <f t="shared" si="18"/>
        <v>57806000</v>
      </c>
      <c r="G653" s="187"/>
      <c r="H653" s="179">
        <f t="shared" si="19"/>
        <v>5</v>
      </c>
    </row>
    <row r="654" spans="1:8" ht="18" customHeight="1">
      <c r="A654" s="190">
        <v>42138</v>
      </c>
      <c r="B654" s="190" t="s">
        <v>203</v>
      </c>
      <c r="C654" s="188" t="s">
        <v>204</v>
      </c>
      <c r="D654" s="191"/>
      <c r="E654" s="191">
        <v>3000000</v>
      </c>
      <c r="F654" s="192">
        <f t="shared" ref="F654:F718" si="21">IF(C654&lt;&gt;"",F653+D654-E654,0)</f>
        <v>54806000</v>
      </c>
      <c r="G654" s="187"/>
      <c r="H654" s="179">
        <f t="shared" si="19"/>
        <v>5</v>
      </c>
    </row>
    <row r="655" spans="1:8" ht="18" customHeight="1">
      <c r="A655" s="190">
        <v>42138</v>
      </c>
      <c r="B655" s="190"/>
      <c r="C655" s="188" t="s">
        <v>626</v>
      </c>
      <c r="D655" s="191">
        <v>435200000</v>
      </c>
      <c r="E655" s="191"/>
      <c r="F655" s="192">
        <f t="shared" si="21"/>
        <v>490006000</v>
      </c>
      <c r="G655" s="187"/>
      <c r="H655" s="179">
        <f t="shared" ref="H655:H718" si="22">IF(A655&lt;&gt;"",MONTH(A655),"")</f>
        <v>5</v>
      </c>
    </row>
    <row r="656" spans="1:8" ht="18" customHeight="1">
      <c r="A656" s="190">
        <v>42138</v>
      </c>
      <c r="B656" s="190" t="s">
        <v>831</v>
      </c>
      <c r="C656" s="188" t="s">
        <v>627</v>
      </c>
      <c r="D656" s="191"/>
      <c r="E656" s="191">
        <v>7861000</v>
      </c>
      <c r="F656" s="192">
        <f t="shared" si="21"/>
        <v>482145000</v>
      </c>
      <c r="G656" s="187"/>
      <c r="H656" s="179">
        <f t="shared" si="22"/>
        <v>5</v>
      </c>
    </row>
    <row r="657" spans="1:8" ht="18" customHeight="1">
      <c r="A657" s="190">
        <v>42138</v>
      </c>
      <c r="B657" s="190" t="s">
        <v>183</v>
      </c>
      <c r="C657" s="188" t="s">
        <v>628</v>
      </c>
      <c r="D657" s="191">
        <v>2000000</v>
      </c>
      <c r="E657" s="191"/>
      <c r="F657" s="192">
        <f t="shared" si="21"/>
        <v>484145000</v>
      </c>
      <c r="G657" s="187"/>
      <c r="H657" s="179">
        <f t="shared" si="22"/>
        <v>5</v>
      </c>
    </row>
    <row r="658" spans="1:8" ht="18" customHeight="1">
      <c r="A658" s="190">
        <v>42138</v>
      </c>
      <c r="B658" s="190" t="s">
        <v>1157</v>
      </c>
      <c r="C658" s="188" t="s">
        <v>623</v>
      </c>
      <c r="D658" s="191"/>
      <c r="E658" s="191">
        <v>5160000</v>
      </c>
      <c r="F658" s="192">
        <f t="shared" si="21"/>
        <v>478985000</v>
      </c>
      <c r="G658" s="187"/>
      <c r="H658" s="179">
        <f t="shared" si="22"/>
        <v>5</v>
      </c>
    </row>
    <row r="659" spans="1:8" ht="18" customHeight="1">
      <c r="A659" s="190">
        <v>42139</v>
      </c>
      <c r="B659" s="190" t="s">
        <v>147</v>
      </c>
      <c r="C659" s="188" t="s">
        <v>206</v>
      </c>
      <c r="D659" s="191"/>
      <c r="E659" s="191">
        <v>150000000</v>
      </c>
      <c r="F659" s="192">
        <f t="shared" si="21"/>
        <v>328985000</v>
      </c>
      <c r="G659" s="187" t="s">
        <v>473</v>
      </c>
      <c r="H659" s="179">
        <f t="shared" si="22"/>
        <v>5</v>
      </c>
    </row>
    <row r="660" spans="1:8" ht="18" customHeight="1">
      <c r="A660" s="190">
        <v>42139</v>
      </c>
      <c r="B660" s="190" t="s">
        <v>147</v>
      </c>
      <c r="C660" s="188" t="s">
        <v>205</v>
      </c>
      <c r="D660" s="191"/>
      <c r="E660" s="191">
        <v>200000000</v>
      </c>
      <c r="F660" s="192">
        <f t="shared" si="21"/>
        <v>128985000</v>
      </c>
      <c r="G660" s="187" t="s">
        <v>473</v>
      </c>
      <c r="H660" s="179">
        <f t="shared" si="22"/>
        <v>5</v>
      </c>
    </row>
    <row r="661" spans="1:8" ht="18" customHeight="1">
      <c r="A661" s="190">
        <v>42139</v>
      </c>
      <c r="B661" s="190" t="s">
        <v>183</v>
      </c>
      <c r="C661" s="188" t="s">
        <v>629</v>
      </c>
      <c r="D661" s="191">
        <v>1000000</v>
      </c>
      <c r="E661" s="191"/>
      <c r="F661" s="192">
        <f t="shared" si="21"/>
        <v>129985000</v>
      </c>
      <c r="G661" s="187"/>
      <c r="H661" s="179">
        <f t="shared" si="22"/>
        <v>5</v>
      </c>
    </row>
    <row r="662" spans="1:8" ht="18" customHeight="1">
      <c r="A662" s="190">
        <v>42139</v>
      </c>
      <c r="B662" s="190" t="s">
        <v>151</v>
      </c>
      <c r="C662" s="188" t="s">
        <v>630</v>
      </c>
      <c r="D662" s="191"/>
      <c r="E662" s="191">
        <v>1510000</v>
      </c>
      <c r="F662" s="192">
        <f t="shared" si="21"/>
        <v>128475000</v>
      </c>
      <c r="G662" s="187"/>
      <c r="H662" s="179">
        <f t="shared" si="22"/>
        <v>5</v>
      </c>
    </row>
    <row r="663" spans="1:8" ht="18" customHeight="1">
      <c r="A663" s="190">
        <v>42139</v>
      </c>
      <c r="B663" s="190" t="s">
        <v>145</v>
      </c>
      <c r="C663" s="188" t="s">
        <v>631</v>
      </c>
      <c r="D663" s="191"/>
      <c r="E663" s="191">
        <v>1360000</v>
      </c>
      <c r="F663" s="192">
        <f t="shared" si="21"/>
        <v>127115000</v>
      </c>
      <c r="G663" s="187"/>
      <c r="H663" s="179">
        <f t="shared" si="22"/>
        <v>5</v>
      </c>
    </row>
    <row r="664" spans="1:8" ht="18" customHeight="1">
      <c r="A664" s="190">
        <v>42139</v>
      </c>
      <c r="B664" s="190" t="s">
        <v>151</v>
      </c>
      <c r="C664" s="188" t="s">
        <v>632</v>
      </c>
      <c r="D664" s="191"/>
      <c r="E664" s="191">
        <v>10000000</v>
      </c>
      <c r="F664" s="192">
        <f t="shared" si="21"/>
        <v>117115000</v>
      </c>
      <c r="G664" s="187"/>
      <c r="H664" s="179">
        <f t="shared" si="22"/>
        <v>5</v>
      </c>
    </row>
    <row r="665" spans="1:8" ht="18" customHeight="1">
      <c r="A665" s="190">
        <v>42139</v>
      </c>
      <c r="B665" s="190" t="s">
        <v>151</v>
      </c>
      <c r="C665" s="188" t="s">
        <v>633</v>
      </c>
      <c r="D665" s="191"/>
      <c r="E665" s="191">
        <v>2043000</v>
      </c>
      <c r="F665" s="192">
        <f t="shared" si="21"/>
        <v>115072000</v>
      </c>
      <c r="G665" s="187"/>
      <c r="H665" s="179">
        <f t="shared" si="22"/>
        <v>5</v>
      </c>
    </row>
    <row r="666" spans="1:8" ht="18" customHeight="1">
      <c r="A666" s="190">
        <v>42140</v>
      </c>
      <c r="B666" s="190" t="s">
        <v>1051</v>
      </c>
      <c r="C666" s="188" t="s">
        <v>634</v>
      </c>
      <c r="D666" s="191"/>
      <c r="E666" s="191">
        <v>2450000</v>
      </c>
      <c r="F666" s="192">
        <f t="shared" si="21"/>
        <v>112622000</v>
      </c>
      <c r="G666" s="187"/>
      <c r="H666" s="179">
        <f t="shared" si="22"/>
        <v>5</v>
      </c>
    </row>
    <row r="667" spans="1:8" ht="18" customHeight="1">
      <c r="A667" s="190">
        <v>42140</v>
      </c>
      <c r="B667" s="190" t="s">
        <v>145</v>
      </c>
      <c r="C667" s="188" t="s">
        <v>150</v>
      </c>
      <c r="D667" s="191"/>
      <c r="E667" s="191">
        <v>250000</v>
      </c>
      <c r="F667" s="192">
        <f t="shared" si="21"/>
        <v>112372000</v>
      </c>
      <c r="G667" s="187"/>
      <c r="H667" s="179">
        <f t="shared" si="22"/>
        <v>5</v>
      </c>
    </row>
    <row r="668" spans="1:8" ht="18" customHeight="1">
      <c r="A668" s="190">
        <v>42140</v>
      </c>
      <c r="B668" s="190" t="s">
        <v>50</v>
      </c>
      <c r="C668" s="188" t="s">
        <v>635</v>
      </c>
      <c r="D668" s="191"/>
      <c r="E668" s="191">
        <v>103000000</v>
      </c>
      <c r="F668" s="192">
        <f t="shared" si="21"/>
        <v>9372000</v>
      </c>
      <c r="G668" s="187"/>
      <c r="H668" s="179">
        <f t="shared" si="22"/>
        <v>5</v>
      </c>
    </row>
    <row r="669" spans="1:8" ht="18" customHeight="1">
      <c r="A669" s="190">
        <v>42140</v>
      </c>
      <c r="B669" s="190" t="s">
        <v>145</v>
      </c>
      <c r="C669" s="188" t="s">
        <v>150</v>
      </c>
      <c r="D669" s="191"/>
      <c r="E669" s="191">
        <v>258000</v>
      </c>
      <c r="F669" s="192">
        <f t="shared" si="21"/>
        <v>9114000</v>
      </c>
      <c r="G669" s="187"/>
      <c r="H669" s="179">
        <f t="shared" si="22"/>
        <v>5</v>
      </c>
    </row>
    <row r="670" spans="1:8" ht="18" customHeight="1">
      <c r="A670" s="190">
        <v>42140</v>
      </c>
      <c r="B670" s="190" t="s">
        <v>145</v>
      </c>
      <c r="C670" s="188" t="s">
        <v>636</v>
      </c>
      <c r="D670" s="191"/>
      <c r="E670" s="191">
        <v>1200000</v>
      </c>
      <c r="F670" s="192">
        <f t="shared" si="21"/>
        <v>7914000</v>
      </c>
      <c r="G670" s="187"/>
      <c r="H670" s="179">
        <f t="shared" si="22"/>
        <v>5</v>
      </c>
    </row>
    <row r="671" spans="1:8" ht="18" customHeight="1">
      <c r="A671" s="190">
        <v>42140</v>
      </c>
      <c r="B671" s="190" t="s">
        <v>145</v>
      </c>
      <c r="C671" s="188" t="s">
        <v>637</v>
      </c>
      <c r="D671" s="191"/>
      <c r="E671" s="191">
        <v>320000</v>
      </c>
      <c r="F671" s="192">
        <f t="shared" si="21"/>
        <v>7594000</v>
      </c>
      <c r="G671" s="187"/>
      <c r="H671" s="179">
        <f t="shared" si="22"/>
        <v>5</v>
      </c>
    </row>
    <row r="672" spans="1:8" ht="18" customHeight="1">
      <c r="A672" s="190">
        <v>42144</v>
      </c>
      <c r="B672" s="190"/>
      <c r="C672" s="188" t="s">
        <v>638</v>
      </c>
      <c r="D672" s="191">
        <v>480000000</v>
      </c>
      <c r="E672" s="191"/>
      <c r="F672" s="192">
        <f t="shared" si="21"/>
        <v>487594000</v>
      </c>
      <c r="G672" s="187"/>
      <c r="H672" s="179">
        <f t="shared" si="22"/>
        <v>5</v>
      </c>
    </row>
    <row r="673" spans="1:8" ht="18" customHeight="1">
      <c r="A673" s="190">
        <v>42144</v>
      </c>
      <c r="B673" s="190" t="s">
        <v>1052</v>
      </c>
      <c r="C673" s="188" t="s">
        <v>639</v>
      </c>
      <c r="D673" s="191"/>
      <c r="E673" s="191">
        <v>177000</v>
      </c>
      <c r="F673" s="192">
        <f t="shared" si="21"/>
        <v>487417000</v>
      </c>
      <c r="G673" s="187"/>
      <c r="H673" s="179">
        <f t="shared" si="22"/>
        <v>5</v>
      </c>
    </row>
    <row r="674" spans="1:8" ht="18" customHeight="1">
      <c r="A674" s="190">
        <v>42144</v>
      </c>
      <c r="B674" s="190" t="s">
        <v>145</v>
      </c>
      <c r="C674" s="188" t="s">
        <v>640</v>
      </c>
      <c r="D674" s="191"/>
      <c r="E674" s="191">
        <v>120000</v>
      </c>
      <c r="F674" s="192">
        <f t="shared" si="21"/>
        <v>487297000</v>
      </c>
      <c r="G674" s="187"/>
      <c r="H674" s="179">
        <f t="shared" si="22"/>
        <v>5</v>
      </c>
    </row>
    <row r="675" spans="1:8" ht="18" customHeight="1">
      <c r="A675" s="190">
        <v>42145</v>
      </c>
      <c r="B675" s="190" t="s">
        <v>50</v>
      </c>
      <c r="C675" s="188" t="s">
        <v>155</v>
      </c>
      <c r="D675" s="191"/>
      <c r="E675" s="191">
        <v>470000000</v>
      </c>
      <c r="F675" s="192">
        <f t="shared" si="21"/>
        <v>17297000</v>
      </c>
      <c r="G675" s="187"/>
      <c r="H675" s="179">
        <f t="shared" si="22"/>
        <v>5</v>
      </c>
    </row>
    <row r="676" spans="1:8" ht="18" customHeight="1">
      <c r="A676" s="190">
        <v>42145</v>
      </c>
      <c r="B676" s="190" t="s">
        <v>197</v>
      </c>
      <c r="C676" s="188" t="s">
        <v>581</v>
      </c>
      <c r="D676" s="191"/>
      <c r="E676" s="191">
        <v>10000000</v>
      </c>
      <c r="F676" s="192">
        <f t="shared" si="21"/>
        <v>7297000</v>
      </c>
      <c r="G676" s="187"/>
      <c r="H676" s="179">
        <f t="shared" si="22"/>
        <v>5</v>
      </c>
    </row>
    <row r="677" spans="1:8" ht="18" customHeight="1">
      <c r="A677" s="190">
        <v>42145</v>
      </c>
      <c r="B677" s="190" t="s">
        <v>50</v>
      </c>
      <c r="C677" s="188" t="s">
        <v>642</v>
      </c>
      <c r="D677" s="191">
        <v>1350000000</v>
      </c>
      <c r="E677" s="191"/>
      <c r="F677" s="192">
        <f t="shared" si="21"/>
        <v>1357297000</v>
      </c>
      <c r="G677" s="187"/>
      <c r="H677" s="179">
        <f t="shared" si="22"/>
        <v>5</v>
      </c>
    </row>
    <row r="678" spans="1:8" ht="18" customHeight="1">
      <c r="A678" s="190">
        <v>42145</v>
      </c>
      <c r="B678" s="190" t="s">
        <v>145</v>
      </c>
      <c r="C678" s="188" t="s">
        <v>641</v>
      </c>
      <c r="D678" s="191"/>
      <c r="E678" s="191">
        <v>1000000</v>
      </c>
      <c r="F678" s="192">
        <f t="shared" si="21"/>
        <v>1356297000</v>
      </c>
      <c r="G678" s="187"/>
      <c r="H678" s="179">
        <f t="shared" si="22"/>
        <v>5</v>
      </c>
    </row>
    <row r="679" spans="1:8" ht="18" customHeight="1">
      <c r="A679" s="190">
        <v>42145</v>
      </c>
      <c r="B679" s="190" t="s">
        <v>50</v>
      </c>
      <c r="C679" s="188" t="s">
        <v>618</v>
      </c>
      <c r="D679" s="191"/>
      <c r="E679" s="191">
        <v>330000000</v>
      </c>
      <c r="F679" s="192">
        <f t="shared" si="21"/>
        <v>1026297000</v>
      </c>
      <c r="G679" s="187"/>
      <c r="H679" s="179">
        <f t="shared" si="22"/>
        <v>5</v>
      </c>
    </row>
    <row r="680" spans="1:8" ht="18" customHeight="1">
      <c r="A680" s="190">
        <v>42145</v>
      </c>
      <c r="B680" s="190" t="s">
        <v>831</v>
      </c>
      <c r="C680" s="188" t="s">
        <v>643</v>
      </c>
      <c r="D680" s="191"/>
      <c r="E680" s="191">
        <v>20000000</v>
      </c>
      <c r="F680" s="192">
        <f t="shared" si="21"/>
        <v>1006297000</v>
      </c>
      <c r="G680" s="187"/>
      <c r="H680" s="179">
        <f t="shared" si="22"/>
        <v>5</v>
      </c>
    </row>
    <row r="681" spans="1:8" ht="18" customHeight="1">
      <c r="A681" s="190">
        <v>42145</v>
      </c>
      <c r="B681" s="190" t="s">
        <v>176</v>
      </c>
      <c r="C681" s="188" t="s">
        <v>177</v>
      </c>
      <c r="D681" s="191"/>
      <c r="E681" s="191">
        <v>4381000</v>
      </c>
      <c r="F681" s="192">
        <f t="shared" si="21"/>
        <v>1001916000</v>
      </c>
      <c r="G681" s="187"/>
      <c r="H681" s="179">
        <f t="shared" si="22"/>
        <v>5</v>
      </c>
    </row>
    <row r="682" spans="1:8" ht="18" customHeight="1">
      <c r="A682" s="190">
        <v>42146</v>
      </c>
      <c r="B682" s="190" t="s">
        <v>147</v>
      </c>
      <c r="C682" s="188" t="s">
        <v>205</v>
      </c>
      <c r="D682" s="191"/>
      <c r="E682" s="191">
        <v>250000000</v>
      </c>
      <c r="F682" s="192">
        <f t="shared" si="21"/>
        <v>751916000</v>
      </c>
      <c r="G682" s="187" t="s">
        <v>473</v>
      </c>
      <c r="H682" s="179">
        <f t="shared" si="22"/>
        <v>5</v>
      </c>
    </row>
    <row r="683" spans="1:8" ht="18" customHeight="1">
      <c r="A683" s="190">
        <v>42146</v>
      </c>
      <c r="B683" s="190" t="s">
        <v>147</v>
      </c>
      <c r="C683" s="188" t="s">
        <v>343</v>
      </c>
      <c r="D683" s="191"/>
      <c r="E683" s="191">
        <v>100000000</v>
      </c>
      <c r="F683" s="192">
        <f t="shared" si="21"/>
        <v>651916000</v>
      </c>
      <c r="G683" s="187" t="s">
        <v>473</v>
      </c>
      <c r="H683" s="179">
        <f t="shared" si="22"/>
        <v>5</v>
      </c>
    </row>
    <row r="684" spans="1:8" ht="18" customHeight="1">
      <c r="A684" s="190">
        <v>42146</v>
      </c>
      <c r="B684" s="190" t="s">
        <v>147</v>
      </c>
      <c r="C684" s="188" t="s">
        <v>206</v>
      </c>
      <c r="D684" s="191"/>
      <c r="E684" s="191">
        <v>150000000</v>
      </c>
      <c r="F684" s="192">
        <f t="shared" si="21"/>
        <v>501916000</v>
      </c>
      <c r="G684" s="187" t="s">
        <v>473</v>
      </c>
      <c r="H684" s="179">
        <f t="shared" si="22"/>
        <v>5</v>
      </c>
    </row>
    <row r="685" spans="1:8" ht="18" customHeight="1">
      <c r="A685" s="190">
        <v>42146</v>
      </c>
      <c r="B685" s="190" t="s">
        <v>147</v>
      </c>
      <c r="C685" s="188" t="s">
        <v>360</v>
      </c>
      <c r="D685" s="191"/>
      <c r="E685" s="191">
        <v>90000000</v>
      </c>
      <c r="F685" s="192">
        <f t="shared" si="21"/>
        <v>411916000</v>
      </c>
      <c r="G685" s="187" t="s">
        <v>473</v>
      </c>
      <c r="H685" s="179">
        <f t="shared" si="22"/>
        <v>5</v>
      </c>
    </row>
    <row r="686" spans="1:8" ht="18" customHeight="1">
      <c r="A686" s="190">
        <v>42146</v>
      </c>
      <c r="B686" s="190" t="s">
        <v>151</v>
      </c>
      <c r="C686" s="188" t="s">
        <v>644</v>
      </c>
      <c r="D686" s="191"/>
      <c r="E686" s="191">
        <v>55160000</v>
      </c>
      <c r="F686" s="192">
        <f t="shared" si="21"/>
        <v>356756000</v>
      </c>
      <c r="G686" s="187"/>
      <c r="H686" s="179">
        <f t="shared" si="22"/>
        <v>5</v>
      </c>
    </row>
    <row r="687" spans="1:8" ht="18" customHeight="1">
      <c r="A687" s="190">
        <v>42146</v>
      </c>
      <c r="B687" s="190" t="s">
        <v>147</v>
      </c>
      <c r="C687" s="188" t="s">
        <v>237</v>
      </c>
      <c r="D687" s="191"/>
      <c r="E687" s="191">
        <v>100000000</v>
      </c>
      <c r="F687" s="192">
        <f t="shared" si="21"/>
        <v>256756000</v>
      </c>
      <c r="G687" s="187" t="s">
        <v>473</v>
      </c>
      <c r="H687" s="179">
        <f t="shared" si="22"/>
        <v>5</v>
      </c>
    </row>
    <row r="688" spans="1:8" ht="18" customHeight="1">
      <c r="A688" s="190">
        <v>42146</v>
      </c>
      <c r="B688" s="190" t="s">
        <v>147</v>
      </c>
      <c r="C688" s="188" t="s">
        <v>593</v>
      </c>
      <c r="D688" s="191"/>
      <c r="E688" s="191">
        <v>200000000</v>
      </c>
      <c r="F688" s="192">
        <f t="shared" si="21"/>
        <v>56756000</v>
      </c>
      <c r="G688" s="187"/>
      <c r="H688" s="179">
        <f t="shared" si="22"/>
        <v>5</v>
      </c>
    </row>
    <row r="689" spans="1:8" ht="18" customHeight="1">
      <c r="A689" s="190">
        <v>42146</v>
      </c>
      <c r="B689" s="190" t="s">
        <v>145</v>
      </c>
      <c r="C689" s="188" t="s">
        <v>645</v>
      </c>
      <c r="D689" s="191"/>
      <c r="E689" s="191">
        <v>10000000</v>
      </c>
      <c r="F689" s="192">
        <f t="shared" si="21"/>
        <v>46756000</v>
      </c>
      <c r="G689" s="187"/>
      <c r="H689" s="179">
        <f t="shared" si="22"/>
        <v>5</v>
      </c>
    </row>
    <row r="690" spans="1:8" ht="18" customHeight="1">
      <c r="A690" s="190">
        <v>42146</v>
      </c>
      <c r="B690" s="190" t="s">
        <v>147</v>
      </c>
      <c r="C690" s="188" t="s">
        <v>594</v>
      </c>
      <c r="D690" s="191"/>
      <c r="E690" s="191">
        <v>46340000</v>
      </c>
      <c r="F690" s="192">
        <f t="shared" si="21"/>
        <v>416000</v>
      </c>
      <c r="G690" s="187" t="s">
        <v>473</v>
      </c>
      <c r="H690" s="179">
        <f t="shared" si="22"/>
        <v>5</v>
      </c>
    </row>
    <row r="691" spans="1:8" ht="18" customHeight="1">
      <c r="A691" s="190">
        <v>42146</v>
      </c>
      <c r="B691" s="190" t="s">
        <v>145</v>
      </c>
      <c r="C691" s="188" t="s">
        <v>646</v>
      </c>
      <c r="D691" s="191"/>
      <c r="E691" s="191">
        <v>110000</v>
      </c>
      <c r="F691" s="192">
        <f t="shared" si="21"/>
        <v>306000</v>
      </c>
      <c r="G691" s="187"/>
      <c r="H691" s="179">
        <f t="shared" si="22"/>
        <v>5</v>
      </c>
    </row>
    <row r="692" spans="1:8" ht="18" customHeight="1">
      <c r="A692" s="190">
        <v>42146</v>
      </c>
      <c r="B692" s="190" t="s">
        <v>145</v>
      </c>
      <c r="C692" s="188" t="s">
        <v>647</v>
      </c>
      <c r="D692" s="191">
        <v>35000000</v>
      </c>
      <c r="E692" s="191"/>
      <c r="F692" s="192">
        <f t="shared" si="21"/>
        <v>35306000</v>
      </c>
      <c r="G692" s="187"/>
      <c r="H692" s="179">
        <f t="shared" si="22"/>
        <v>5</v>
      </c>
    </row>
    <row r="693" spans="1:8" ht="18" customHeight="1">
      <c r="A693" s="190">
        <v>42146</v>
      </c>
      <c r="B693" s="190" t="s">
        <v>197</v>
      </c>
      <c r="C693" s="188" t="s">
        <v>648</v>
      </c>
      <c r="D693" s="191"/>
      <c r="E693" s="191">
        <v>14521000</v>
      </c>
      <c r="F693" s="192">
        <f t="shared" si="21"/>
        <v>20785000</v>
      </c>
      <c r="G693" s="187"/>
      <c r="H693" s="179">
        <f t="shared" si="22"/>
        <v>5</v>
      </c>
    </row>
    <row r="694" spans="1:8" ht="18" customHeight="1">
      <c r="A694" s="190">
        <v>42146</v>
      </c>
      <c r="B694" s="190" t="s">
        <v>151</v>
      </c>
      <c r="C694" s="188" t="s">
        <v>334</v>
      </c>
      <c r="D694" s="191"/>
      <c r="E694" s="191">
        <v>15840000</v>
      </c>
      <c r="F694" s="192">
        <f t="shared" si="21"/>
        <v>4945000</v>
      </c>
      <c r="G694" s="187"/>
      <c r="H694" s="179">
        <f t="shared" si="22"/>
        <v>5</v>
      </c>
    </row>
    <row r="695" spans="1:8" ht="18" customHeight="1">
      <c r="A695" s="190">
        <v>42146</v>
      </c>
      <c r="B695" s="190" t="s">
        <v>151</v>
      </c>
      <c r="C695" s="188" t="s">
        <v>649</v>
      </c>
      <c r="D695" s="191"/>
      <c r="E695" s="191">
        <v>4000000</v>
      </c>
      <c r="F695" s="192">
        <f t="shared" si="21"/>
        <v>945000</v>
      </c>
      <c r="G695" s="187"/>
      <c r="H695" s="179">
        <f t="shared" si="22"/>
        <v>5</v>
      </c>
    </row>
    <row r="696" spans="1:8" ht="18" customHeight="1">
      <c r="A696" s="190">
        <v>42149</v>
      </c>
      <c r="B696" s="190" t="s">
        <v>145</v>
      </c>
      <c r="C696" s="188" t="s">
        <v>187</v>
      </c>
      <c r="D696" s="191"/>
      <c r="E696" s="191">
        <v>120000</v>
      </c>
      <c r="F696" s="192">
        <f t="shared" si="21"/>
        <v>825000</v>
      </c>
      <c r="G696" s="187"/>
      <c r="H696" s="179">
        <f t="shared" si="22"/>
        <v>5</v>
      </c>
    </row>
    <row r="697" spans="1:8" ht="18" customHeight="1">
      <c r="A697" s="190">
        <v>42149</v>
      </c>
      <c r="B697" s="190" t="s">
        <v>1052</v>
      </c>
      <c r="C697" s="188" t="s">
        <v>157</v>
      </c>
      <c r="D697" s="191"/>
      <c r="E697" s="191">
        <v>200000</v>
      </c>
      <c r="F697" s="192">
        <f t="shared" si="21"/>
        <v>625000</v>
      </c>
      <c r="G697" s="187"/>
      <c r="H697" s="179">
        <f t="shared" si="22"/>
        <v>5</v>
      </c>
    </row>
    <row r="698" spans="1:8" ht="18" customHeight="1">
      <c r="A698" s="190">
        <v>42150</v>
      </c>
      <c r="B698" s="190" t="s">
        <v>622</v>
      </c>
      <c r="C698" s="188" t="s">
        <v>328</v>
      </c>
      <c r="D698" s="191">
        <v>400000000</v>
      </c>
      <c r="E698" s="191"/>
      <c r="F698" s="192">
        <f t="shared" si="21"/>
        <v>400625000</v>
      </c>
      <c r="G698" s="187"/>
      <c r="H698" s="179">
        <f t="shared" si="22"/>
        <v>5</v>
      </c>
    </row>
    <row r="699" spans="1:8" ht="18" customHeight="1">
      <c r="A699" s="190">
        <v>42150</v>
      </c>
      <c r="B699" s="190" t="s">
        <v>622</v>
      </c>
      <c r="C699" s="188" t="s">
        <v>650</v>
      </c>
      <c r="D699" s="191">
        <v>250000000</v>
      </c>
      <c r="E699" s="191"/>
      <c r="F699" s="192">
        <f t="shared" si="21"/>
        <v>650625000</v>
      </c>
      <c r="G699" s="187"/>
      <c r="H699" s="179">
        <f t="shared" si="22"/>
        <v>5</v>
      </c>
    </row>
    <row r="700" spans="1:8" ht="18" customHeight="1">
      <c r="A700" s="190">
        <v>42150</v>
      </c>
      <c r="B700" s="190" t="s">
        <v>50</v>
      </c>
      <c r="C700" s="188" t="s">
        <v>155</v>
      </c>
      <c r="D700" s="191"/>
      <c r="E700" s="191">
        <v>650000000</v>
      </c>
      <c r="F700" s="192">
        <f t="shared" si="21"/>
        <v>625000</v>
      </c>
      <c r="G700" s="187"/>
      <c r="H700" s="179">
        <f t="shared" si="22"/>
        <v>5</v>
      </c>
    </row>
    <row r="701" spans="1:8" ht="18" customHeight="1">
      <c r="A701" s="190">
        <v>42150</v>
      </c>
      <c r="B701" s="190" t="s">
        <v>50</v>
      </c>
      <c r="C701" s="188" t="s">
        <v>154</v>
      </c>
      <c r="D701" s="191">
        <v>1700000000</v>
      </c>
      <c r="E701" s="191"/>
      <c r="F701" s="192">
        <f t="shared" si="21"/>
        <v>1700625000</v>
      </c>
      <c r="G701" s="187"/>
      <c r="H701" s="179">
        <f t="shared" si="22"/>
        <v>5</v>
      </c>
    </row>
    <row r="702" spans="1:8" ht="18" customHeight="1">
      <c r="A702" s="190">
        <v>42150</v>
      </c>
      <c r="B702" s="190" t="s">
        <v>622</v>
      </c>
      <c r="C702" s="188" t="s">
        <v>328</v>
      </c>
      <c r="D702" s="191"/>
      <c r="E702" s="191">
        <v>400500000</v>
      </c>
      <c r="F702" s="192">
        <f t="shared" si="21"/>
        <v>1300125000</v>
      </c>
      <c r="G702" s="187"/>
      <c r="H702" s="179">
        <f t="shared" si="22"/>
        <v>5</v>
      </c>
    </row>
    <row r="703" spans="1:8" ht="18" customHeight="1">
      <c r="A703" s="190">
        <v>42150</v>
      </c>
      <c r="B703" s="190" t="s">
        <v>622</v>
      </c>
      <c r="C703" s="188" t="s">
        <v>592</v>
      </c>
      <c r="D703" s="191"/>
      <c r="E703" s="191">
        <v>300000000</v>
      </c>
      <c r="F703" s="192">
        <f t="shared" si="21"/>
        <v>1000125000</v>
      </c>
      <c r="G703" s="187"/>
      <c r="H703" s="179">
        <f t="shared" si="22"/>
        <v>5</v>
      </c>
    </row>
    <row r="704" spans="1:8" ht="18" customHeight="1">
      <c r="A704" s="190">
        <v>42150</v>
      </c>
      <c r="B704" s="190" t="s">
        <v>168</v>
      </c>
      <c r="C704" s="188" t="s">
        <v>651</v>
      </c>
      <c r="D704" s="191"/>
      <c r="E704" s="191">
        <v>72800000</v>
      </c>
      <c r="F704" s="192">
        <f t="shared" si="21"/>
        <v>927325000</v>
      </c>
      <c r="G704" s="187"/>
      <c r="H704" s="179">
        <f t="shared" si="22"/>
        <v>5</v>
      </c>
    </row>
    <row r="705" spans="1:8" ht="18" customHeight="1">
      <c r="A705" s="190">
        <v>42150</v>
      </c>
      <c r="B705" s="190" t="s">
        <v>168</v>
      </c>
      <c r="C705" s="188" t="s">
        <v>354</v>
      </c>
      <c r="D705" s="191"/>
      <c r="E705" s="191">
        <v>117000000</v>
      </c>
      <c r="F705" s="192">
        <f t="shared" si="21"/>
        <v>810325000</v>
      </c>
      <c r="G705" s="187"/>
      <c r="H705" s="179">
        <f t="shared" si="22"/>
        <v>5</v>
      </c>
    </row>
    <row r="706" spans="1:8" ht="18" customHeight="1">
      <c r="A706" s="190">
        <v>42150</v>
      </c>
      <c r="B706" s="190" t="s">
        <v>197</v>
      </c>
      <c r="C706" s="188" t="s">
        <v>581</v>
      </c>
      <c r="D706" s="191"/>
      <c r="E706" s="191">
        <v>4000000</v>
      </c>
      <c r="F706" s="192">
        <f t="shared" si="21"/>
        <v>806325000</v>
      </c>
      <c r="G706" s="187"/>
      <c r="H706" s="179">
        <f t="shared" si="22"/>
        <v>5</v>
      </c>
    </row>
    <row r="707" spans="1:8" ht="18" customHeight="1">
      <c r="A707" s="190">
        <v>42152</v>
      </c>
      <c r="B707" s="190" t="s">
        <v>147</v>
      </c>
      <c r="C707" s="188" t="s">
        <v>205</v>
      </c>
      <c r="D707" s="191"/>
      <c r="E707" s="191">
        <v>300000000</v>
      </c>
      <c r="F707" s="192">
        <f t="shared" si="21"/>
        <v>506325000</v>
      </c>
      <c r="G707" s="187" t="s">
        <v>473</v>
      </c>
      <c r="H707" s="179">
        <f t="shared" si="22"/>
        <v>5</v>
      </c>
    </row>
    <row r="708" spans="1:8" ht="18" customHeight="1">
      <c r="A708" s="190">
        <v>42152</v>
      </c>
      <c r="B708" s="190" t="s">
        <v>147</v>
      </c>
      <c r="C708" s="188" t="s">
        <v>206</v>
      </c>
      <c r="D708" s="191"/>
      <c r="E708" s="191">
        <v>200000000</v>
      </c>
      <c r="F708" s="192">
        <f t="shared" si="21"/>
        <v>306325000</v>
      </c>
      <c r="G708" s="187" t="s">
        <v>473</v>
      </c>
      <c r="H708" s="179">
        <f t="shared" si="22"/>
        <v>5</v>
      </c>
    </row>
    <row r="709" spans="1:8" ht="18" customHeight="1">
      <c r="A709" s="190">
        <v>42152</v>
      </c>
      <c r="B709" s="190" t="s">
        <v>147</v>
      </c>
      <c r="C709" s="188" t="s">
        <v>166</v>
      </c>
      <c r="D709" s="191"/>
      <c r="E709" s="191">
        <v>200000000</v>
      </c>
      <c r="F709" s="192">
        <f t="shared" si="21"/>
        <v>106325000</v>
      </c>
      <c r="G709" s="187" t="s">
        <v>473</v>
      </c>
      <c r="H709" s="179">
        <f t="shared" si="22"/>
        <v>5</v>
      </c>
    </row>
    <row r="710" spans="1:8" ht="18" customHeight="1">
      <c r="A710" s="190">
        <v>42152</v>
      </c>
      <c r="B710" s="190" t="s">
        <v>147</v>
      </c>
      <c r="C710" s="188" t="s">
        <v>652</v>
      </c>
      <c r="D710" s="191"/>
      <c r="E710" s="191">
        <v>32517000</v>
      </c>
      <c r="F710" s="192">
        <f t="shared" si="21"/>
        <v>73808000</v>
      </c>
      <c r="G710" s="187" t="s">
        <v>473</v>
      </c>
      <c r="H710" s="179">
        <f t="shared" si="22"/>
        <v>5</v>
      </c>
    </row>
    <row r="711" spans="1:8" ht="18" customHeight="1">
      <c r="A711" s="190">
        <v>42152</v>
      </c>
      <c r="B711" s="190" t="s">
        <v>176</v>
      </c>
      <c r="C711" s="188" t="s">
        <v>223</v>
      </c>
      <c r="D711" s="191"/>
      <c r="E711" s="191">
        <v>10115000</v>
      </c>
      <c r="F711" s="192">
        <f t="shared" si="21"/>
        <v>63693000</v>
      </c>
      <c r="G711" s="187"/>
      <c r="H711" s="179">
        <f t="shared" si="22"/>
        <v>5</v>
      </c>
    </row>
    <row r="712" spans="1:8" ht="18" customHeight="1">
      <c r="A712" s="190">
        <v>42152</v>
      </c>
      <c r="B712" s="190" t="s">
        <v>831</v>
      </c>
      <c r="C712" s="188" t="s">
        <v>653</v>
      </c>
      <c r="D712" s="191"/>
      <c r="E712" s="191">
        <v>5116000</v>
      </c>
      <c r="F712" s="192">
        <f t="shared" si="21"/>
        <v>58577000</v>
      </c>
      <c r="G712" s="187"/>
      <c r="H712" s="179">
        <f t="shared" si="22"/>
        <v>5</v>
      </c>
    </row>
    <row r="713" spans="1:8" ht="18" customHeight="1">
      <c r="A713" s="190">
        <v>42152</v>
      </c>
      <c r="B713" s="190" t="s">
        <v>197</v>
      </c>
      <c r="C713" s="188" t="s">
        <v>374</v>
      </c>
      <c r="D713" s="191"/>
      <c r="E713" s="191">
        <v>14011000</v>
      </c>
      <c r="F713" s="192">
        <f t="shared" si="21"/>
        <v>44566000</v>
      </c>
      <c r="G713" s="187"/>
      <c r="H713" s="179">
        <f t="shared" si="22"/>
        <v>5</v>
      </c>
    </row>
    <row r="714" spans="1:8" ht="18" customHeight="1">
      <c r="A714" s="190">
        <v>42152</v>
      </c>
      <c r="B714" s="190" t="s">
        <v>183</v>
      </c>
      <c r="C714" s="188" t="s">
        <v>654</v>
      </c>
      <c r="D714" s="191"/>
      <c r="E714" s="191">
        <v>1000000</v>
      </c>
      <c r="F714" s="192">
        <f t="shared" si="21"/>
        <v>43566000</v>
      </c>
      <c r="G714" s="187"/>
      <c r="H714" s="179">
        <f t="shared" si="22"/>
        <v>5</v>
      </c>
    </row>
    <row r="715" spans="1:8" ht="18" customHeight="1">
      <c r="A715" s="190">
        <v>42152</v>
      </c>
      <c r="B715" s="190" t="s">
        <v>197</v>
      </c>
      <c r="C715" s="188" t="s">
        <v>655</v>
      </c>
      <c r="D715" s="191"/>
      <c r="E715" s="191">
        <v>4000000</v>
      </c>
      <c r="F715" s="192">
        <f t="shared" si="21"/>
        <v>39566000</v>
      </c>
      <c r="G715" s="187"/>
      <c r="H715" s="179">
        <f t="shared" si="22"/>
        <v>5</v>
      </c>
    </row>
    <row r="716" spans="1:8" ht="18" customHeight="1">
      <c r="A716" s="190">
        <v>42152</v>
      </c>
      <c r="B716" s="190" t="s">
        <v>1051</v>
      </c>
      <c r="C716" s="188" t="s">
        <v>656</v>
      </c>
      <c r="D716" s="191"/>
      <c r="E716" s="191">
        <v>1000000</v>
      </c>
      <c r="F716" s="192">
        <f t="shared" si="21"/>
        <v>38566000</v>
      </c>
      <c r="G716" s="187"/>
      <c r="H716" s="179">
        <f t="shared" si="22"/>
        <v>5</v>
      </c>
    </row>
    <row r="717" spans="1:8" ht="18" customHeight="1">
      <c r="A717" s="190">
        <v>42152</v>
      </c>
      <c r="B717" s="190" t="s">
        <v>145</v>
      </c>
      <c r="C717" s="188" t="s">
        <v>657</v>
      </c>
      <c r="D717" s="191"/>
      <c r="E717" s="191">
        <v>850000</v>
      </c>
      <c r="F717" s="192">
        <f t="shared" si="21"/>
        <v>37716000</v>
      </c>
      <c r="G717" s="187"/>
      <c r="H717" s="179">
        <f t="shared" si="22"/>
        <v>5</v>
      </c>
    </row>
    <row r="718" spans="1:8" ht="18" customHeight="1">
      <c r="A718" s="190">
        <v>42152</v>
      </c>
      <c r="B718" s="190" t="s">
        <v>145</v>
      </c>
      <c r="C718" s="188" t="s">
        <v>658</v>
      </c>
      <c r="D718" s="191"/>
      <c r="E718" s="191">
        <v>10000000</v>
      </c>
      <c r="F718" s="192">
        <f t="shared" si="21"/>
        <v>27716000</v>
      </c>
      <c r="G718" s="187"/>
      <c r="H718" s="179">
        <f t="shared" si="22"/>
        <v>5</v>
      </c>
    </row>
    <row r="719" spans="1:8" ht="18" customHeight="1">
      <c r="A719" s="190">
        <v>42153</v>
      </c>
      <c r="B719" s="190" t="s">
        <v>622</v>
      </c>
      <c r="C719" s="188" t="s">
        <v>592</v>
      </c>
      <c r="D719" s="191">
        <v>116260000</v>
      </c>
      <c r="E719" s="191"/>
      <c r="F719" s="192">
        <f t="shared" ref="F719:F782" si="23">IF(C719&lt;&gt;"",F718+D719-E719,0)</f>
        <v>143976000</v>
      </c>
      <c r="G719" s="187"/>
      <c r="H719" s="179">
        <f t="shared" ref="H719:H782" si="24">IF(A719&lt;&gt;"",MONTH(A719),"")</f>
        <v>5</v>
      </c>
    </row>
    <row r="720" spans="1:8" ht="18" customHeight="1">
      <c r="A720" s="190">
        <v>42153</v>
      </c>
      <c r="B720" s="190" t="s">
        <v>147</v>
      </c>
      <c r="C720" s="188" t="s">
        <v>593</v>
      </c>
      <c r="D720" s="191"/>
      <c r="E720" s="191">
        <v>116260000</v>
      </c>
      <c r="F720" s="192">
        <f t="shared" si="23"/>
        <v>27716000</v>
      </c>
      <c r="G720" s="187"/>
      <c r="H720" s="179">
        <f t="shared" si="24"/>
        <v>5</v>
      </c>
    </row>
    <row r="721" spans="1:8" ht="18" customHeight="1">
      <c r="A721" s="190">
        <v>42153</v>
      </c>
      <c r="B721" s="190" t="s">
        <v>151</v>
      </c>
      <c r="C721" s="188" t="s">
        <v>659</v>
      </c>
      <c r="D721" s="191"/>
      <c r="E721" s="191">
        <v>1101000</v>
      </c>
      <c r="F721" s="192">
        <f t="shared" si="23"/>
        <v>26615000</v>
      </c>
      <c r="G721" s="187"/>
      <c r="H721" s="179">
        <f t="shared" si="24"/>
        <v>5</v>
      </c>
    </row>
    <row r="722" spans="1:8" ht="18" customHeight="1">
      <c r="A722" s="190">
        <v>42153</v>
      </c>
      <c r="B722" s="190" t="s">
        <v>145</v>
      </c>
      <c r="C722" s="188" t="s">
        <v>660</v>
      </c>
      <c r="D722" s="191"/>
      <c r="E722" s="191">
        <v>400000</v>
      </c>
      <c r="F722" s="192">
        <f t="shared" si="23"/>
        <v>26215000</v>
      </c>
      <c r="G722" s="187"/>
      <c r="H722" s="179">
        <f t="shared" si="24"/>
        <v>5</v>
      </c>
    </row>
    <row r="723" spans="1:8" ht="18" customHeight="1">
      <c r="A723" s="190">
        <v>42153</v>
      </c>
      <c r="B723" s="190" t="s">
        <v>831</v>
      </c>
      <c r="C723" s="188" t="s">
        <v>452</v>
      </c>
      <c r="D723" s="191"/>
      <c r="E723" s="191">
        <v>2136000</v>
      </c>
      <c r="F723" s="192">
        <f t="shared" si="23"/>
        <v>24079000</v>
      </c>
      <c r="G723" s="187"/>
      <c r="H723" s="179">
        <f t="shared" si="24"/>
        <v>5</v>
      </c>
    </row>
    <row r="724" spans="1:8" ht="18" customHeight="1">
      <c r="A724" s="190">
        <v>42153</v>
      </c>
      <c r="B724" s="190" t="s">
        <v>307</v>
      </c>
      <c r="C724" s="188" t="s">
        <v>661</v>
      </c>
      <c r="D724" s="191"/>
      <c r="E724" s="191">
        <v>3035000</v>
      </c>
      <c r="F724" s="192">
        <f t="shared" si="23"/>
        <v>21044000</v>
      </c>
      <c r="G724" s="187"/>
      <c r="H724" s="179">
        <f t="shared" si="24"/>
        <v>5</v>
      </c>
    </row>
    <row r="725" spans="1:8" ht="18" customHeight="1">
      <c r="A725" s="190">
        <v>42154</v>
      </c>
      <c r="B725" s="190" t="s">
        <v>50</v>
      </c>
      <c r="C725" s="188" t="s">
        <v>154</v>
      </c>
      <c r="D725" s="191">
        <v>220000000</v>
      </c>
      <c r="E725" s="191"/>
      <c r="F725" s="192">
        <f t="shared" si="23"/>
        <v>241044000</v>
      </c>
      <c r="G725" s="187"/>
      <c r="H725" s="179">
        <f t="shared" si="24"/>
        <v>5</v>
      </c>
    </row>
    <row r="726" spans="1:8" ht="18" customHeight="1">
      <c r="A726" s="190">
        <v>42154</v>
      </c>
      <c r="B726" s="190" t="s">
        <v>147</v>
      </c>
      <c r="C726" s="188" t="s">
        <v>360</v>
      </c>
      <c r="D726" s="191"/>
      <c r="E726" s="191">
        <v>90000000</v>
      </c>
      <c r="F726" s="192">
        <f t="shared" si="23"/>
        <v>151044000</v>
      </c>
      <c r="G726" s="187" t="s">
        <v>473</v>
      </c>
      <c r="H726" s="179">
        <f t="shared" si="24"/>
        <v>5</v>
      </c>
    </row>
    <row r="727" spans="1:8" ht="18" customHeight="1">
      <c r="A727" s="190">
        <v>42154</v>
      </c>
      <c r="B727" s="190" t="s">
        <v>147</v>
      </c>
      <c r="C727" s="188" t="s">
        <v>662</v>
      </c>
      <c r="D727" s="191"/>
      <c r="E727" s="191">
        <v>37200000</v>
      </c>
      <c r="F727" s="192">
        <f t="shared" si="23"/>
        <v>113844000</v>
      </c>
      <c r="G727" s="187"/>
      <c r="H727" s="179">
        <f t="shared" si="24"/>
        <v>5</v>
      </c>
    </row>
    <row r="728" spans="1:8" ht="18" customHeight="1">
      <c r="A728" s="190">
        <v>42154</v>
      </c>
      <c r="B728" s="190" t="s">
        <v>158</v>
      </c>
      <c r="C728" s="188" t="s">
        <v>663</v>
      </c>
      <c r="D728" s="191"/>
      <c r="E728" s="191">
        <v>96000000</v>
      </c>
      <c r="F728" s="192">
        <f t="shared" si="23"/>
        <v>17844000</v>
      </c>
      <c r="G728" s="187"/>
      <c r="H728" s="179">
        <f t="shared" si="24"/>
        <v>5</v>
      </c>
    </row>
    <row r="729" spans="1:8" ht="18" customHeight="1">
      <c r="A729" s="190">
        <v>42154</v>
      </c>
      <c r="B729" s="190" t="s">
        <v>831</v>
      </c>
      <c r="C729" s="188" t="s">
        <v>664</v>
      </c>
      <c r="D729" s="191"/>
      <c r="E729" s="191">
        <v>5000000</v>
      </c>
      <c r="F729" s="192">
        <f t="shared" si="23"/>
        <v>12844000</v>
      </c>
      <c r="G729" s="187"/>
      <c r="H729" s="179">
        <f t="shared" si="24"/>
        <v>5</v>
      </c>
    </row>
    <row r="730" spans="1:8" ht="18" customHeight="1">
      <c r="A730" s="190">
        <v>42156</v>
      </c>
      <c r="B730" s="190" t="s">
        <v>831</v>
      </c>
      <c r="C730" s="188" t="s">
        <v>449</v>
      </c>
      <c r="D730" s="191"/>
      <c r="E730" s="191">
        <v>290000</v>
      </c>
      <c r="F730" s="192">
        <f t="shared" si="23"/>
        <v>12554000</v>
      </c>
      <c r="G730" s="187"/>
      <c r="H730" s="179">
        <f t="shared" si="24"/>
        <v>6</v>
      </c>
    </row>
    <row r="731" spans="1:8" ht="18" customHeight="1">
      <c r="A731" s="190">
        <v>42156</v>
      </c>
      <c r="B731" s="190" t="s">
        <v>145</v>
      </c>
      <c r="C731" s="188" t="s">
        <v>150</v>
      </c>
      <c r="D731" s="191"/>
      <c r="E731" s="191">
        <v>192000</v>
      </c>
      <c r="F731" s="192">
        <f t="shared" si="23"/>
        <v>12362000</v>
      </c>
      <c r="G731" s="187"/>
      <c r="H731" s="179">
        <f t="shared" si="24"/>
        <v>6</v>
      </c>
    </row>
    <row r="732" spans="1:8" ht="18" customHeight="1">
      <c r="A732" s="190">
        <v>42156</v>
      </c>
      <c r="B732" s="190" t="s">
        <v>145</v>
      </c>
      <c r="C732" s="188" t="s">
        <v>665</v>
      </c>
      <c r="D732" s="191"/>
      <c r="E732" s="191">
        <v>2000000</v>
      </c>
      <c r="F732" s="192">
        <f t="shared" si="23"/>
        <v>10362000</v>
      </c>
      <c r="G732" s="187"/>
      <c r="H732" s="179">
        <f t="shared" si="24"/>
        <v>6</v>
      </c>
    </row>
    <row r="733" spans="1:8" ht="18" customHeight="1">
      <c r="A733" s="190">
        <v>42156</v>
      </c>
      <c r="B733" s="190" t="s">
        <v>183</v>
      </c>
      <c r="C733" s="188" t="s">
        <v>666</v>
      </c>
      <c r="D733" s="191"/>
      <c r="E733" s="191">
        <v>5000000</v>
      </c>
      <c r="F733" s="192">
        <f t="shared" si="23"/>
        <v>5362000</v>
      </c>
      <c r="G733" s="187"/>
      <c r="H733" s="179">
        <f t="shared" si="24"/>
        <v>6</v>
      </c>
    </row>
    <row r="734" spans="1:8" ht="18" customHeight="1">
      <c r="A734" s="190">
        <v>42156</v>
      </c>
      <c r="B734" s="190" t="s">
        <v>50</v>
      </c>
      <c r="C734" s="188" t="s">
        <v>154</v>
      </c>
      <c r="D734" s="191">
        <v>1950000000</v>
      </c>
      <c r="E734" s="191"/>
      <c r="F734" s="192">
        <f t="shared" si="23"/>
        <v>1955362000</v>
      </c>
      <c r="G734" s="187"/>
      <c r="H734" s="179">
        <f t="shared" si="24"/>
        <v>6</v>
      </c>
    </row>
    <row r="735" spans="1:8" ht="18" customHeight="1">
      <c r="A735" s="190">
        <v>42156</v>
      </c>
      <c r="B735" s="190" t="s">
        <v>50</v>
      </c>
      <c r="C735" s="188" t="s">
        <v>156</v>
      </c>
      <c r="D735" s="191"/>
      <c r="E735" s="191">
        <v>1950000000</v>
      </c>
      <c r="F735" s="192">
        <f t="shared" si="23"/>
        <v>5362000</v>
      </c>
      <c r="G735" s="187"/>
      <c r="H735" s="179">
        <f t="shared" si="24"/>
        <v>6</v>
      </c>
    </row>
    <row r="736" spans="1:8" ht="18" customHeight="1">
      <c r="A736" s="190">
        <v>42157</v>
      </c>
      <c r="B736" s="190" t="s">
        <v>197</v>
      </c>
      <c r="C736" s="188" t="s">
        <v>545</v>
      </c>
      <c r="D736" s="191"/>
      <c r="E736" s="191">
        <v>4500000</v>
      </c>
      <c r="F736" s="192">
        <f t="shared" si="23"/>
        <v>862000</v>
      </c>
      <c r="G736" s="187"/>
      <c r="H736" s="179">
        <f t="shared" si="24"/>
        <v>6</v>
      </c>
    </row>
    <row r="737" spans="1:8" ht="18" customHeight="1">
      <c r="A737" s="190">
        <v>42157</v>
      </c>
      <c r="B737" s="190" t="s">
        <v>145</v>
      </c>
      <c r="C737" s="188" t="s">
        <v>150</v>
      </c>
      <c r="D737" s="191"/>
      <c r="E737" s="191">
        <v>301000</v>
      </c>
      <c r="F737" s="192">
        <f t="shared" si="23"/>
        <v>561000</v>
      </c>
      <c r="G737" s="187"/>
      <c r="H737" s="179">
        <f t="shared" si="24"/>
        <v>6</v>
      </c>
    </row>
    <row r="738" spans="1:8" ht="18" customHeight="1">
      <c r="A738" s="190">
        <v>42158</v>
      </c>
      <c r="B738" s="190" t="s">
        <v>622</v>
      </c>
      <c r="C738" s="188" t="s">
        <v>650</v>
      </c>
      <c r="D738" s="191">
        <v>200000000</v>
      </c>
      <c r="E738" s="191"/>
      <c r="F738" s="192">
        <f t="shared" si="23"/>
        <v>200561000</v>
      </c>
      <c r="G738" s="187"/>
      <c r="H738" s="179">
        <f t="shared" si="24"/>
        <v>6</v>
      </c>
    </row>
    <row r="739" spans="1:8" ht="18" customHeight="1">
      <c r="A739" s="190">
        <v>42158</v>
      </c>
      <c r="B739" s="190" t="s">
        <v>50</v>
      </c>
      <c r="C739" s="188" t="s">
        <v>156</v>
      </c>
      <c r="D739" s="191"/>
      <c r="E739" s="191">
        <v>60000000</v>
      </c>
      <c r="F739" s="192">
        <f t="shared" si="23"/>
        <v>140561000</v>
      </c>
      <c r="G739" s="187"/>
      <c r="H739" s="179">
        <f t="shared" si="24"/>
        <v>6</v>
      </c>
    </row>
    <row r="740" spans="1:8" ht="18" customHeight="1">
      <c r="A740" s="190">
        <v>42158</v>
      </c>
      <c r="B740" s="190" t="s">
        <v>147</v>
      </c>
      <c r="C740" s="188" t="s">
        <v>706</v>
      </c>
      <c r="D740" s="191"/>
      <c r="E740" s="191">
        <v>140000000</v>
      </c>
      <c r="F740" s="192">
        <f t="shared" si="23"/>
        <v>561000</v>
      </c>
      <c r="G740" s="187" t="s">
        <v>473</v>
      </c>
      <c r="H740" s="179">
        <f t="shared" si="24"/>
        <v>6</v>
      </c>
    </row>
    <row r="741" spans="1:8" ht="18" customHeight="1">
      <c r="A741" s="190">
        <v>42158</v>
      </c>
      <c r="B741" s="190" t="s">
        <v>50</v>
      </c>
      <c r="C741" s="188" t="s">
        <v>154</v>
      </c>
      <c r="D741" s="191">
        <v>2070000000</v>
      </c>
      <c r="E741" s="191"/>
      <c r="F741" s="192">
        <f t="shared" si="23"/>
        <v>2070561000</v>
      </c>
      <c r="G741" s="187"/>
      <c r="H741" s="179">
        <f t="shared" si="24"/>
        <v>6</v>
      </c>
    </row>
    <row r="742" spans="1:8" ht="18" customHeight="1">
      <c r="A742" s="190">
        <v>42158</v>
      </c>
      <c r="B742" s="190" t="s">
        <v>50</v>
      </c>
      <c r="C742" s="188" t="s">
        <v>155</v>
      </c>
      <c r="D742" s="191"/>
      <c r="E742" s="191">
        <v>270000000</v>
      </c>
      <c r="F742" s="192">
        <f t="shared" si="23"/>
        <v>1800561000</v>
      </c>
      <c r="G742" s="187"/>
      <c r="H742" s="179">
        <f t="shared" si="24"/>
        <v>6</v>
      </c>
    </row>
    <row r="743" spans="1:8" ht="18" customHeight="1">
      <c r="A743" s="190">
        <v>42159</v>
      </c>
      <c r="B743" s="190" t="s">
        <v>831</v>
      </c>
      <c r="C743" s="188" t="s">
        <v>667</v>
      </c>
      <c r="D743" s="191"/>
      <c r="E743" s="191">
        <v>25000000</v>
      </c>
      <c r="F743" s="192">
        <f t="shared" si="23"/>
        <v>1775561000</v>
      </c>
      <c r="G743" s="187"/>
      <c r="H743" s="179">
        <f t="shared" si="24"/>
        <v>6</v>
      </c>
    </row>
    <row r="744" spans="1:8" ht="18" customHeight="1">
      <c r="A744" s="190">
        <v>42159</v>
      </c>
      <c r="B744" s="190" t="s">
        <v>147</v>
      </c>
      <c r="C744" s="188" t="s">
        <v>165</v>
      </c>
      <c r="D744" s="191"/>
      <c r="E744" s="191">
        <v>200000000</v>
      </c>
      <c r="F744" s="192">
        <f t="shared" si="23"/>
        <v>1575561000</v>
      </c>
      <c r="G744" s="187" t="s">
        <v>473</v>
      </c>
      <c r="H744" s="179">
        <f t="shared" si="24"/>
        <v>6</v>
      </c>
    </row>
    <row r="745" spans="1:8" ht="18" customHeight="1">
      <c r="A745" s="190">
        <v>42159</v>
      </c>
      <c r="B745" s="190" t="s">
        <v>147</v>
      </c>
      <c r="C745" s="188" t="s">
        <v>207</v>
      </c>
      <c r="D745" s="191"/>
      <c r="E745" s="191">
        <v>213290000</v>
      </c>
      <c r="F745" s="192">
        <f t="shared" si="23"/>
        <v>1362271000</v>
      </c>
      <c r="G745" s="187"/>
      <c r="H745" s="179">
        <f t="shared" si="24"/>
        <v>6</v>
      </c>
    </row>
    <row r="746" spans="1:8" ht="18" customHeight="1">
      <c r="A746" s="190">
        <v>42159</v>
      </c>
      <c r="B746" s="190" t="s">
        <v>203</v>
      </c>
      <c r="C746" s="188" t="s">
        <v>317</v>
      </c>
      <c r="D746" s="191"/>
      <c r="E746" s="191">
        <v>10517000</v>
      </c>
      <c r="F746" s="192">
        <f t="shared" si="23"/>
        <v>1351754000</v>
      </c>
      <c r="G746" s="187"/>
      <c r="H746" s="179">
        <f t="shared" si="24"/>
        <v>6</v>
      </c>
    </row>
    <row r="747" spans="1:8" ht="18" customHeight="1">
      <c r="A747" s="190">
        <v>42159</v>
      </c>
      <c r="B747" s="190" t="s">
        <v>197</v>
      </c>
      <c r="C747" s="188" t="s">
        <v>581</v>
      </c>
      <c r="D747" s="191"/>
      <c r="E747" s="191">
        <v>20000000</v>
      </c>
      <c r="F747" s="192">
        <f t="shared" si="23"/>
        <v>1331754000</v>
      </c>
      <c r="G747" s="187"/>
      <c r="H747" s="179">
        <f t="shared" si="24"/>
        <v>6</v>
      </c>
    </row>
    <row r="748" spans="1:8" ht="18" customHeight="1">
      <c r="A748" s="190">
        <v>42159</v>
      </c>
      <c r="B748" s="190" t="s">
        <v>174</v>
      </c>
      <c r="C748" s="188" t="s">
        <v>668</v>
      </c>
      <c r="D748" s="191"/>
      <c r="E748" s="191">
        <v>8000000</v>
      </c>
      <c r="F748" s="192">
        <f t="shared" si="23"/>
        <v>1323754000</v>
      </c>
      <c r="G748" s="187"/>
      <c r="H748" s="179">
        <f t="shared" si="24"/>
        <v>6</v>
      </c>
    </row>
    <row r="749" spans="1:8" ht="18" customHeight="1">
      <c r="A749" s="190">
        <v>42159</v>
      </c>
      <c r="B749" s="190" t="s">
        <v>168</v>
      </c>
      <c r="C749" s="188" t="s">
        <v>170</v>
      </c>
      <c r="D749" s="191"/>
      <c r="E749" s="191">
        <v>100000000</v>
      </c>
      <c r="F749" s="192">
        <f t="shared" si="23"/>
        <v>1223754000</v>
      </c>
      <c r="G749" s="187"/>
      <c r="H749" s="179">
        <f t="shared" si="24"/>
        <v>6</v>
      </c>
    </row>
    <row r="750" spans="1:8" ht="18" customHeight="1">
      <c r="A750" s="190">
        <v>42159</v>
      </c>
      <c r="B750" s="190" t="s">
        <v>151</v>
      </c>
      <c r="C750" s="188" t="s">
        <v>669</v>
      </c>
      <c r="D750" s="191"/>
      <c r="E750" s="191">
        <v>22587000</v>
      </c>
      <c r="F750" s="192">
        <f t="shared" si="23"/>
        <v>1201167000</v>
      </c>
      <c r="G750" s="187"/>
      <c r="H750" s="179">
        <f t="shared" si="24"/>
        <v>6</v>
      </c>
    </row>
    <row r="751" spans="1:8" ht="18" customHeight="1">
      <c r="A751" s="190">
        <v>42159</v>
      </c>
      <c r="B751" s="190" t="s">
        <v>1157</v>
      </c>
      <c r="C751" s="188" t="s">
        <v>390</v>
      </c>
      <c r="D751" s="191"/>
      <c r="E751" s="191">
        <v>1615000</v>
      </c>
      <c r="F751" s="192">
        <f t="shared" si="23"/>
        <v>1199552000</v>
      </c>
      <c r="G751" s="187"/>
      <c r="H751" s="179">
        <f t="shared" si="24"/>
        <v>6</v>
      </c>
    </row>
    <row r="752" spans="1:8" ht="18" customHeight="1">
      <c r="A752" s="190">
        <v>42159</v>
      </c>
      <c r="B752" s="190" t="s">
        <v>268</v>
      </c>
      <c r="C752" s="188" t="s">
        <v>394</v>
      </c>
      <c r="D752" s="191"/>
      <c r="E752" s="191">
        <v>7722000</v>
      </c>
      <c r="F752" s="192">
        <f t="shared" si="23"/>
        <v>1191830000</v>
      </c>
      <c r="G752" s="187"/>
      <c r="H752" s="179">
        <f t="shared" si="24"/>
        <v>6</v>
      </c>
    </row>
    <row r="753" spans="1:8" ht="18" customHeight="1">
      <c r="A753" s="190">
        <v>42159</v>
      </c>
      <c r="B753" s="190" t="s">
        <v>151</v>
      </c>
      <c r="C753" s="188" t="s">
        <v>670</v>
      </c>
      <c r="D753" s="191"/>
      <c r="E753" s="191">
        <v>67230000</v>
      </c>
      <c r="F753" s="192">
        <f t="shared" si="23"/>
        <v>1124600000</v>
      </c>
      <c r="G753" s="187"/>
      <c r="H753" s="179">
        <f t="shared" si="24"/>
        <v>6</v>
      </c>
    </row>
    <row r="754" spans="1:8" ht="18" customHeight="1">
      <c r="A754" s="190">
        <v>42160</v>
      </c>
      <c r="B754" s="190" t="s">
        <v>145</v>
      </c>
      <c r="C754" s="188" t="s">
        <v>671</v>
      </c>
      <c r="D754" s="191"/>
      <c r="E754" s="191">
        <v>3658000</v>
      </c>
      <c r="F754" s="192">
        <f t="shared" si="23"/>
        <v>1120942000</v>
      </c>
      <c r="G754" s="187"/>
      <c r="H754" s="179">
        <f t="shared" si="24"/>
        <v>6</v>
      </c>
    </row>
    <row r="755" spans="1:8" ht="18" customHeight="1">
      <c r="A755" s="190">
        <v>42160</v>
      </c>
      <c r="B755" s="190" t="s">
        <v>268</v>
      </c>
      <c r="C755" s="188" t="s">
        <v>672</v>
      </c>
      <c r="D755" s="191"/>
      <c r="E755" s="191">
        <v>37075000</v>
      </c>
      <c r="F755" s="192">
        <f t="shared" si="23"/>
        <v>1083867000</v>
      </c>
      <c r="G755" s="187"/>
      <c r="H755" s="179">
        <f t="shared" si="24"/>
        <v>6</v>
      </c>
    </row>
    <row r="756" spans="1:8" ht="18" customHeight="1">
      <c r="A756" s="190">
        <v>42160</v>
      </c>
      <c r="B756" s="190" t="s">
        <v>176</v>
      </c>
      <c r="C756" s="188" t="s">
        <v>177</v>
      </c>
      <c r="D756" s="191"/>
      <c r="E756" s="191">
        <v>4995000</v>
      </c>
      <c r="F756" s="192">
        <f t="shared" si="23"/>
        <v>1078872000</v>
      </c>
      <c r="G756" s="187"/>
      <c r="H756" s="179">
        <f t="shared" si="24"/>
        <v>6</v>
      </c>
    </row>
    <row r="757" spans="1:8" ht="18" customHeight="1">
      <c r="A757" s="190">
        <v>42160</v>
      </c>
      <c r="B757" s="190" t="s">
        <v>831</v>
      </c>
      <c r="C757" s="188" t="s">
        <v>233</v>
      </c>
      <c r="D757" s="191"/>
      <c r="E757" s="191">
        <v>110000</v>
      </c>
      <c r="F757" s="192">
        <f t="shared" si="23"/>
        <v>1078762000</v>
      </c>
      <c r="G757" s="187"/>
      <c r="H757" s="179">
        <f t="shared" si="24"/>
        <v>6</v>
      </c>
    </row>
    <row r="758" spans="1:8" ht="18" customHeight="1">
      <c r="A758" s="190">
        <v>42160</v>
      </c>
      <c r="B758" s="190" t="s">
        <v>168</v>
      </c>
      <c r="C758" s="188" t="s">
        <v>318</v>
      </c>
      <c r="D758" s="191">
        <v>98200000</v>
      </c>
      <c r="E758" s="191"/>
      <c r="F758" s="192">
        <f t="shared" si="23"/>
        <v>1176962000</v>
      </c>
      <c r="G758" s="187"/>
      <c r="H758" s="179">
        <f t="shared" si="24"/>
        <v>6</v>
      </c>
    </row>
    <row r="759" spans="1:8" ht="18" customHeight="1">
      <c r="A759" s="190">
        <v>42160</v>
      </c>
      <c r="B759" s="190" t="s">
        <v>197</v>
      </c>
      <c r="C759" s="188" t="s">
        <v>673</v>
      </c>
      <c r="D759" s="191"/>
      <c r="E759" s="191">
        <v>31260000</v>
      </c>
      <c r="F759" s="192">
        <f t="shared" si="23"/>
        <v>1145702000</v>
      </c>
      <c r="G759" s="187"/>
      <c r="H759" s="179">
        <f t="shared" si="24"/>
        <v>6</v>
      </c>
    </row>
    <row r="760" spans="1:8" ht="18" customHeight="1">
      <c r="A760" s="190">
        <v>42160</v>
      </c>
      <c r="B760" s="190" t="s">
        <v>1157</v>
      </c>
      <c r="C760" s="188" t="s">
        <v>188</v>
      </c>
      <c r="D760" s="191"/>
      <c r="E760" s="191">
        <v>3680000</v>
      </c>
      <c r="F760" s="192">
        <f t="shared" si="23"/>
        <v>1142022000</v>
      </c>
      <c r="G760" s="187"/>
      <c r="H760" s="179">
        <f t="shared" si="24"/>
        <v>6</v>
      </c>
    </row>
    <row r="761" spans="1:8" ht="18" customHeight="1">
      <c r="A761" s="190">
        <v>42160</v>
      </c>
      <c r="B761" s="190" t="s">
        <v>158</v>
      </c>
      <c r="C761" s="188" t="s">
        <v>413</v>
      </c>
      <c r="D761" s="191"/>
      <c r="E761" s="191">
        <v>6315000</v>
      </c>
      <c r="F761" s="192">
        <f t="shared" si="23"/>
        <v>1135707000</v>
      </c>
      <c r="G761" s="187"/>
      <c r="H761" s="179">
        <f t="shared" si="24"/>
        <v>6</v>
      </c>
    </row>
    <row r="762" spans="1:8" ht="18" customHeight="1">
      <c r="A762" s="190">
        <v>42160</v>
      </c>
      <c r="B762" s="190" t="s">
        <v>145</v>
      </c>
      <c r="C762" s="188" t="s">
        <v>674</v>
      </c>
      <c r="D762" s="191"/>
      <c r="E762" s="191">
        <v>35000000</v>
      </c>
      <c r="F762" s="192">
        <f t="shared" si="23"/>
        <v>1100707000</v>
      </c>
      <c r="G762" s="187"/>
      <c r="H762" s="179">
        <f t="shared" si="24"/>
        <v>6</v>
      </c>
    </row>
    <row r="763" spans="1:8" ht="18" customHeight="1">
      <c r="A763" s="190">
        <v>42161</v>
      </c>
      <c r="B763" s="190" t="s">
        <v>183</v>
      </c>
      <c r="C763" s="188" t="s">
        <v>621</v>
      </c>
      <c r="D763" s="191"/>
      <c r="E763" s="191">
        <v>5000000</v>
      </c>
      <c r="F763" s="192">
        <f t="shared" si="23"/>
        <v>1095707000</v>
      </c>
      <c r="G763" s="187"/>
      <c r="H763" s="179">
        <f t="shared" si="24"/>
        <v>6</v>
      </c>
    </row>
    <row r="764" spans="1:8" ht="18" customHeight="1">
      <c r="A764" s="190">
        <v>42161</v>
      </c>
      <c r="B764" s="190" t="s">
        <v>145</v>
      </c>
      <c r="C764" s="188" t="s">
        <v>675</v>
      </c>
      <c r="D764" s="191"/>
      <c r="E764" s="191">
        <v>450000</v>
      </c>
      <c r="F764" s="192">
        <f t="shared" si="23"/>
        <v>1095257000</v>
      </c>
      <c r="G764" s="187"/>
      <c r="H764" s="179">
        <f t="shared" si="24"/>
        <v>6</v>
      </c>
    </row>
    <row r="765" spans="1:8" ht="18" customHeight="1">
      <c r="A765" s="190">
        <v>42161</v>
      </c>
      <c r="B765" s="190" t="s">
        <v>203</v>
      </c>
      <c r="C765" s="188" t="s">
        <v>204</v>
      </c>
      <c r="D765" s="191"/>
      <c r="E765" s="191">
        <v>3000000</v>
      </c>
      <c r="F765" s="192">
        <f t="shared" si="23"/>
        <v>1092257000</v>
      </c>
      <c r="G765" s="187"/>
      <c r="H765" s="179">
        <f t="shared" si="24"/>
        <v>6</v>
      </c>
    </row>
    <row r="766" spans="1:8" ht="18" customHeight="1">
      <c r="A766" s="190">
        <v>42161</v>
      </c>
      <c r="B766" s="190" t="s">
        <v>831</v>
      </c>
      <c r="C766" s="188" t="s">
        <v>544</v>
      </c>
      <c r="D766" s="191"/>
      <c r="E766" s="191">
        <v>520000</v>
      </c>
      <c r="F766" s="192">
        <f t="shared" si="23"/>
        <v>1091737000</v>
      </c>
      <c r="G766" s="187"/>
      <c r="H766" s="179">
        <f t="shared" si="24"/>
        <v>6</v>
      </c>
    </row>
    <row r="767" spans="1:8" ht="18" customHeight="1">
      <c r="A767" s="190">
        <v>42161</v>
      </c>
      <c r="B767" s="190" t="s">
        <v>1051</v>
      </c>
      <c r="C767" s="188" t="s">
        <v>676</v>
      </c>
      <c r="D767" s="191"/>
      <c r="E767" s="191">
        <v>500000</v>
      </c>
      <c r="F767" s="192">
        <f t="shared" si="23"/>
        <v>1091237000</v>
      </c>
      <c r="G767" s="187"/>
      <c r="H767" s="179">
        <f t="shared" si="24"/>
        <v>6</v>
      </c>
    </row>
    <row r="768" spans="1:8" ht="18" customHeight="1">
      <c r="A768" s="190">
        <v>42163</v>
      </c>
      <c r="B768" s="190" t="s">
        <v>1051</v>
      </c>
      <c r="C768" s="188" t="s">
        <v>677</v>
      </c>
      <c r="D768" s="191"/>
      <c r="E768" s="191">
        <v>500000</v>
      </c>
      <c r="F768" s="192">
        <f t="shared" si="23"/>
        <v>1090737000</v>
      </c>
      <c r="G768" s="187"/>
      <c r="H768" s="179">
        <f t="shared" si="24"/>
        <v>6</v>
      </c>
    </row>
    <row r="769" spans="1:8" ht="18" customHeight="1">
      <c r="A769" s="190">
        <v>42163</v>
      </c>
      <c r="B769" s="190" t="s">
        <v>147</v>
      </c>
      <c r="C769" s="188" t="s">
        <v>652</v>
      </c>
      <c r="D769" s="191"/>
      <c r="E769" s="191">
        <v>34172000</v>
      </c>
      <c r="F769" s="192">
        <f t="shared" si="23"/>
        <v>1056565000</v>
      </c>
      <c r="G769" s="187" t="s">
        <v>473</v>
      </c>
      <c r="H769" s="179">
        <f t="shared" si="24"/>
        <v>6</v>
      </c>
    </row>
    <row r="770" spans="1:8" ht="18" customHeight="1">
      <c r="A770" s="190">
        <v>42163</v>
      </c>
      <c r="B770" s="190" t="s">
        <v>147</v>
      </c>
      <c r="C770" s="188" t="s">
        <v>845</v>
      </c>
      <c r="D770" s="191"/>
      <c r="E770" s="191">
        <v>16000000</v>
      </c>
      <c r="F770" s="192">
        <f t="shared" si="23"/>
        <v>1040565000</v>
      </c>
      <c r="G770" s="187" t="s">
        <v>473</v>
      </c>
      <c r="H770" s="179">
        <f t="shared" si="24"/>
        <v>6</v>
      </c>
    </row>
    <row r="771" spans="1:8" ht="18" customHeight="1">
      <c r="A771" s="190">
        <v>42163</v>
      </c>
      <c r="B771" s="190" t="s">
        <v>145</v>
      </c>
      <c r="C771" s="188" t="s">
        <v>678</v>
      </c>
      <c r="D771" s="191"/>
      <c r="E771" s="191">
        <v>1500000</v>
      </c>
      <c r="F771" s="192">
        <f t="shared" si="23"/>
        <v>1039065000</v>
      </c>
      <c r="G771" s="187"/>
      <c r="H771" s="179">
        <f t="shared" si="24"/>
        <v>6</v>
      </c>
    </row>
    <row r="772" spans="1:8" ht="18" customHeight="1">
      <c r="A772" s="190">
        <v>42163</v>
      </c>
      <c r="B772" s="190" t="s">
        <v>176</v>
      </c>
      <c r="C772" s="188" t="s">
        <v>223</v>
      </c>
      <c r="D772" s="191"/>
      <c r="E772" s="191">
        <v>4308000</v>
      </c>
      <c r="F772" s="192">
        <f t="shared" si="23"/>
        <v>1034757000</v>
      </c>
      <c r="G772" s="187"/>
      <c r="H772" s="179">
        <f t="shared" si="24"/>
        <v>6</v>
      </c>
    </row>
    <row r="773" spans="1:8" ht="18" customHeight="1">
      <c r="A773" s="190">
        <v>42163</v>
      </c>
      <c r="B773" s="190" t="s">
        <v>197</v>
      </c>
      <c r="C773" s="188" t="s">
        <v>679</v>
      </c>
      <c r="D773" s="191"/>
      <c r="E773" s="191">
        <v>3120000</v>
      </c>
      <c r="F773" s="192">
        <f t="shared" si="23"/>
        <v>1031637000</v>
      </c>
      <c r="G773" s="187"/>
      <c r="H773" s="179">
        <f t="shared" si="24"/>
        <v>6</v>
      </c>
    </row>
    <row r="774" spans="1:8" ht="18" customHeight="1">
      <c r="A774" s="190">
        <v>42164</v>
      </c>
      <c r="B774" s="190" t="s">
        <v>183</v>
      </c>
      <c r="C774" s="188" t="s">
        <v>680</v>
      </c>
      <c r="D774" s="191">
        <v>5000000</v>
      </c>
      <c r="E774" s="191"/>
      <c r="F774" s="192">
        <f t="shared" si="23"/>
        <v>1036637000</v>
      </c>
      <c r="G774" s="187"/>
      <c r="H774" s="179">
        <f t="shared" si="24"/>
        <v>6</v>
      </c>
    </row>
    <row r="775" spans="1:8" ht="18" customHeight="1">
      <c r="A775" s="190">
        <v>42164</v>
      </c>
      <c r="B775" s="190" t="s">
        <v>151</v>
      </c>
      <c r="C775" s="188" t="s">
        <v>666</v>
      </c>
      <c r="D775" s="191"/>
      <c r="E775" s="191">
        <v>5570000</v>
      </c>
      <c r="F775" s="192">
        <f t="shared" si="23"/>
        <v>1031067000</v>
      </c>
      <c r="G775" s="187"/>
      <c r="H775" s="179">
        <f t="shared" si="24"/>
        <v>6</v>
      </c>
    </row>
    <row r="776" spans="1:8" ht="18" customHeight="1">
      <c r="A776" s="190">
        <v>42164</v>
      </c>
      <c r="B776" s="190" t="s">
        <v>183</v>
      </c>
      <c r="C776" s="188" t="s">
        <v>681</v>
      </c>
      <c r="D776" s="191"/>
      <c r="E776" s="191">
        <v>4000000</v>
      </c>
      <c r="F776" s="192">
        <f t="shared" si="23"/>
        <v>1027067000</v>
      </c>
      <c r="G776" s="187"/>
      <c r="H776" s="179">
        <f t="shared" si="24"/>
        <v>6</v>
      </c>
    </row>
    <row r="777" spans="1:8" ht="18" customHeight="1">
      <c r="A777" s="190">
        <v>42164</v>
      </c>
      <c r="B777" s="190" t="s">
        <v>1051</v>
      </c>
      <c r="C777" s="188" t="s">
        <v>682</v>
      </c>
      <c r="D777" s="191"/>
      <c r="E777" s="191">
        <v>200000</v>
      </c>
      <c r="F777" s="192">
        <f t="shared" si="23"/>
        <v>1026867000</v>
      </c>
      <c r="G777" s="187"/>
      <c r="H777" s="179">
        <f t="shared" si="24"/>
        <v>6</v>
      </c>
    </row>
    <row r="778" spans="1:8" ht="18" customHeight="1">
      <c r="A778" s="190">
        <v>42164</v>
      </c>
      <c r="B778" s="190" t="s">
        <v>178</v>
      </c>
      <c r="C778" s="188" t="s">
        <v>683</v>
      </c>
      <c r="D778" s="191"/>
      <c r="E778" s="191">
        <v>210000</v>
      </c>
      <c r="F778" s="192">
        <f t="shared" si="23"/>
        <v>1026657000</v>
      </c>
      <c r="G778" s="187"/>
      <c r="H778" s="179">
        <f t="shared" si="24"/>
        <v>6</v>
      </c>
    </row>
    <row r="779" spans="1:8" ht="18" customHeight="1">
      <c r="A779" s="190">
        <v>42164</v>
      </c>
      <c r="B779" s="190" t="s">
        <v>151</v>
      </c>
      <c r="C779" s="188" t="s">
        <v>684</v>
      </c>
      <c r="D779" s="191"/>
      <c r="E779" s="191">
        <v>300000</v>
      </c>
      <c r="F779" s="192">
        <f t="shared" si="23"/>
        <v>1026357000</v>
      </c>
      <c r="G779" s="187"/>
      <c r="H779" s="179">
        <f t="shared" si="24"/>
        <v>6</v>
      </c>
    </row>
    <row r="780" spans="1:8" ht="18" customHeight="1">
      <c r="A780" s="190">
        <v>42164</v>
      </c>
      <c r="B780" s="190" t="s">
        <v>183</v>
      </c>
      <c r="C780" s="188" t="s">
        <v>685</v>
      </c>
      <c r="D780" s="191"/>
      <c r="E780" s="191">
        <v>1500000</v>
      </c>
      <c r="F780" s="192">
        <f t="shared" si="23"/>
        <v>1024857000</v>
      </c>
      <c r="G780" s="187"/>
      <c r="H780" s="179">
        <f t="shared" si="24"/>
        <v>6</v>
      </c>
    </row>
    <row r="781" spans="1:8" ht="18" customHeight="1">
      <c r="A781" s="190">
        <v>42165</v>
      </c>
      <c r="B781" s="190" t="s">
        <v>622</v>
      </c>
      <c r="C781" s="188" t="s">
        <v>1201</v>
      </c>
      <c r="D781" s="191">
        <v>300000000</v>
      </c>
      <c r="E781" s="191"/>
      <c r="F781" s="192">
        <f t="shared" si="23"/>
        <v>1324857000</v>
      </c>
      <c r="G781" s="187"/>
      <c r="H781" s="179">
        <f t="shared" si="24"/>
        <v>6</v>
      </c>
    </row>
    <row r="782" spans="1:8" ht="18" customHeight="1">
      <c r="A782" s="190">
        <v>42165</v>
      </c>
      <c r="B782" s="190" t="s">
        <v>145</v>
      </c>
      <c r="C782" s="188" t="s">
        <v>686</v>
      </c>
      <c r="D782" s="191"/>
      <c r="E782" s="191">
        <v>2167000</v>
      </c>
      <c r="F782" s="192">
        <f t="shared" si="23"/>
        <v>1322690000</v>
      </c>
      <c r="G782" s="187"/>
      <c r="H782" s="179">
        <f t="shared" si="24"/>
        <v>6</v>
      </c>
    </row>
    <row r="783" spans="1:8" ht="18" customHeight="1">
      <c r="A783" s="190">
        <v>42165</v>
      </c>
      <c r="B783" s="190" t="s">
        <v>147</v>
      </c>
      <c r="C783" s="188" t="s">
        <v>205</v>
      </c>
      <c r="D783" s="191"/>
      <c r="E783" s="191">
        <v>250000000</v>
      </c>
      <c r="F783" s="192">
        <f t="shared" ref="F783:F845" si="25">IF(C783&lt;&gt;"",F782+D783-E783,0)</f>
        <v>1072690000</v>
      </c>
      <c r="G783" s="187" t="s">
        <v>473</v>
      </c>
      <c r="H783" s="179">
        <f t="shared" ref="H783:H846" si="26">IF(A783&lt;&gt;"",MONTH(A783),"")</f>
        <v>6</v>
      </c>
    </row>
    <row r="784" spans="1:8" ht="18" customHeight="1">
      <c r="A784" s="190">
        <v>42165</v>
      </c>
      <c r="B784" s="190" t="s">
        <v>147</v>
      </c>
      <c r="C784" s="188" t="s">
        <v>206</v>
      </c>
      <c r="D784" s="191"/>
      <c r="E784" s="191">
        <v>200000000</v>
      </c>
      <c r="F784" s="192">
        <f t="shared" si="25"/>
        <v>872690000</v>
      </c>
      <c r="G784" s="187" t="s">
        <v>473</v>
      </c>
      <c r="H784" s="179">
        <f t="shared" si="26"/>
        <v>6</v>
      </c>
    </row>
    <row r="785" spans="1:8" ht="18" customHeight="1">
      <c r="A785" s="190">
        <v>42165</v>
      </c>
      <c r="B785" s="190" t="s">
        <v>147</v>
      </c>
      <c r="C785" s="188" t="s">
        <v>594</v>
      </c>
      <c r="D785" s="191"/>
      <c r="E785" s="191">
        <v>50000000</v>
      </c>
      <c r="F785" s="192">
        <f t="shared" si="25"/>
        <v>822690000</v>
      </c>
      <c r="G785" s="187" t="s">
        <v>473</v>
      </c>
      <c r="H785" s="179">
        <f t="shared" si="26"/>
        <v>6</v>
      </c>
    </row>
    <row r="786" spans="1:8" ht="18" customHeight="1">
      <c r="A786" s="190">
        <v>42165</v>
      </c>
      <c r="B786" s="190" t="s">
        <v>145</v>
      </c>
      <c r="C786" s="188" t="s">
        <v>687</v>
      </c>
      <c r="D786" s="191"/>
      <c r="E786" s="191">
        <v>360000</v>
      </c>
      <c r="F786" s="192">
        <f t="shared" si="25"/>
        <v>822330000</v>
      </c>
      <c r="G786" s="187"/>
      <c r="H786" s="179">
        <f t="shared" si="26"/>
        <v>6</v>
      </c>
    </row>
    <row r="787" spans="1:8" ht="18" customHeight="1">
      <c r="A787" s="190">
        <v>42165</v>
      </c>
      <c r="B787" s="190" t="s">
        <v>147</v>
      </c>
      <c r="C787" s="188" t="s">
        <v>360</v>
      </c>
      <c r="D787" s="191"/>
      <c r="E787" s="191">
        <v>60000000</v>
      </c>
      <c r="F787" s="192">
        <f t="shared" si="25"/>
        <v>762330000</v>
      </c>
      <c r="G787" s="187" t="s">
        <v>473</v>
      </c>
      <c r="H787" s="179">
        <f t="shared" si="26"/>
        <v>6</v>
      </c>
    </row>
    <row r="788" spans="1:8" ht="18" customHeight="1">
      <c r="A788" s="190">
        <v>42165</v>
      </c>
      <c r="B788" s="190" t="s">
        <v>151</v>
      </c>
      <c r="C788" s="188" t="s">
        <v>688</v>
      </c>
      <c r="D788" s="191"/>
      <c r="E788" s="191">
        <v>15840000</v>
      </c>
      <c r="F788" s="192">
        <f t="shared" si="25"/>
        <v>746490000</v>
      </c>
      <c r="G788" s="187"/>
      <c r="H788" s="179">
        <f t="shared" si="26"/>
        <v>6</v>
      </c>
    </row>
    <row r="789" spans="1:8" ht="18" customHeight="1">
      <c r="A789" s="190">
        <v>42167</v>
      </c>
      <c r="B789" s="190" t="s">
        <v>1051</v>
      </c>
      <c r="C789" s="188" t="s">
        <v>689</v>
      </c>
      <c r="D789" s="191"/>
      <c r="E789" s="191">
        <v>215000</v>
      </c>
      <c r="F789" s="192">
        <f t="shared" si="25"/>
        <v>746275000</v>
      </c>
      <c r="G789" s="187"/>
      <c r="H789" s="179">
        <f t="shared" si="26"/>
        <v>6</v>
      </c>
    </row>
    <row r="790" spans="1:8" ht="18" customHeight="1">
      <c r="A790" s="190">
        <v>42167</v>
      </c>
      <c r="B790" s="190" t="s">
        <v>183</v>
      </c>
      <c r="C790" s="188" t="s">
        <v>690</v>
      </c>
      <c r="D790" s="191">
        <v>1500000</v>
      </c>
      <c r="E790" s="191"/>
      <c r="F790" s="192">
        <f t="shared" si="25"/>
        <v>747775000</v>
      </c>
      <c r="G790" s="187"/>
      <c r="H790" s="179">
        <f t="shared" si="26"/>
        <v>6</v>
      </c>
    </row>
    <row r="791" spans="1:8" ht="18" customHeight="1">
      <c r="A791" s="190">
        <v>42167</v>
      </c>
      <c r="B791" s="190" t="s">
        <v>1051</v>
      </c>
      <c r="C791" s="188" t="s">
        <v>685</v>
      </c>
      <c r="D791" s="191"/>
      <c r="E791" s="191">
        <v>760000</v>
      </c>
      <c r="F791" s="192">
        <f t="shared" si="25"/>
        <v>747015000</v>
      </c>
      <c r="G791" s="187"/>
      <c r="H791" s="179">
        <f t="shared" si="26"/>
        <v>6</v>
      </c>
    </row>
    <row r="792" spans="1:8" ht="18" customHeight="1">
      <c r="A792" s="190">
        <v>42167</v>
      </c>
      <c r="B792" s="190" t="s">
        <v>151</v>
      </c>
      <c r="C792" s="188" t="s">
        <v>691</v>
      </c>
      <c r="D792" s="191"/>
      <c r="E792" s="191">
        <v>2151000</v>
      </c>
      <c r="F792" s="192">
        <f t="shared" si="25"/>
        <v>744864000</v>
      </c>
      <c r="G792" s="187"/>
      <c r="H792" s="179">
        <f t="shared" si="26"/>
        <v>6</v>
      </c>
    </row>
    <row r="793" spans="1:8" ht="18" customHeight="1">
      <c r="A793" s="190">
        <v>42167</v>
      </c>
      <c r="B793" s="190" t="s">
        <v>147</v>
      </c>
      <c r="C793" s="188" t="s">
        <v>360</v>
      </c>
      <c r="D793" s="191"/>
      <c r="E793" s="191">
        <v>20000000</v>
      </c>
      <c r="F793" s="192">
        <f t="shared" si="25"/>
        <v>724864000</v>
      </c>
      <c r="G793" s="187" t="s">
        <v>473</v>
      </c>
      <c r="H793" s="179">
        <f t="shared" si="26"/>
        <v>6</v>
      </c>
    </row>
    <row r="794" spans="1:8" ht="18" customHeight="1">
      <c r="A794" s="190">
        <v>42168</v>
      </c>
      <c r="B794" s="190" t="s">
        <v>183</v>
      </c>
      <c r="C794" s="188" t="s">
        <v>692</v>
      </c>
      <c r="D794" s="191"/>
      <c r="E794" s="191">
        <v>6000000</v>
      </c>
      <c r="F794" s="192">
        <f t="shared" si="25"/>
        <v>718864000</v>
      </c>
      <c r="G794" s="187"/>
      <c r="H794" s="179">
        <f t="shared" si="26"/>
        <v>6</v>
      </c>
    </row>
    <row r="795" spans="1:8" ht="18" customHeight="1">
      <c r="A795" s="190">
        <v>42168</v>
      </c>
      <c r="B795" s="190" t="s">
        <v>197</v>
      </c>
      <c r="C795" s="188" t="s">
        <v>581</v>
      </c>
      <c r="D795" s="191"/>
      <c r="E795" s="191">
        <v>10000000</v>
      </c>
      <c r="F795" s="192">
        <f t="shared" si="25"/>
        <v>708864000</v>
      </c>
      <c r="G795" s="187"/>
      <c r="H795" s="179">
        <f t="shared" si="26"/>
        <v>6</v>
      </c>
    </row>
    <row r="796" spans="1:8" ht="18" customHeight="1">
      <c r="A796" s="190">
        <v>42168</v>
      </c>
      <c r="B796" s="190" t="s">
        <v>831</v>
      </c>
      <c r="C796" s="188" t="s">
        <v>697</v>
      </c>
      <c r="D796" s="191"/>
      <c r="E796" s="191">
        <v>20000000</v>
      </c>
      <c r="F796" s="192">
        <f t="shared" si="25"/>
        <v>688864000</v>
      </c>
      <c r="G796" s="187"/>
      <c r="H796" s="179">
        <f t="shared" si="26"/>
        <v>6</v>
      </c>
    </row>
    <row r="797" spans="1:8" ht="18" customHeight="1">
      <c r="A797" s="190">
        <v>42168</v>
      </c>
      <c r="B797" s="190" t="s">
        <v>158</v>
      </c>
      <c r="C797" s="188" t="s">
        <v>698</v>
      </c>
      <c r="D797" s="191"/>
      <c r="E797" s="191">
        <v>352013000</v>
      </c>
      <c r="F797" s="192">
        <f t="shared" si="25"/>
        <v>336851000</v>
      </c>
      <c r="G797" s="187"/>
      <c r="H797" s="179">
        <f t="shared" si="26"/>
        <v>6</v>
      </c>
    </row>
    <row r="798" spans="1:8" ht="18" customHeight="1">
      <c r="A798" s="190">
        <v>42170</v>
      </c>
      <c r="B798" s="190" t="s">
        <v>268</v>
      </c>
      <c r="C798" s="188" t="s">
        <v>523</v>
      </c>
      <c r="D798" s="191"/>
      <c r="E798" s="191">
        <v>10600000</v>
      </c>
      <c r="F798" s="192">
        <f t="shared" si="25"/>
        <v>326251000</v>
      </c>
      <c r="G798" s="187"/>
      <c r="H798" s="179">
        <f t="shared" si="26"/>
        <v>6</v>
      </c>
    </row>
    <row r="799" spans="1:8" ht="18" customHeight="1">
      <c r="A799" s="190">
        <v>42170</v>
      </c>
      <c r="B799" s="190" t="s">
        <v>203</v>
      </c>
      <c r="C799" s="188" t="s">
        <v>875</v>
      </c>
      <c r="D799" s="191"/>
      <c r="E799" s="191">
        <v>20017000</v>
      </c>
      <c r="F799" s="192">
        <f t="shared" si="25"/>
        <v>306234000</v>
      </c>
      <c r="G799" s="187"/>
      <c r="H799" s="179">
        <f t="shared" si="26"/>
        <v>6</v>
      </c>
    </row>
    <row r="800" spans="1:8" ht="18" customHeight="1">
      <c r="A800" s="190">
        <v>42170</v>
      </c>
      <c r="B800" s="190" t="s">
        <v>622</v>
      </c>
      <c r="C800" s="188" t="s">
        <v>592</v>
      </c>
      <c r="D800" s="191"/>
      <c r="E800" s="191">
        <v>200100000</v>
      </c>
      <c r="F800" s="192">
        <f t="shared" si="25"/>
        <v>106134000</v>
      </c>
      <c r="G800" s="187"/>
      <c r="H800" s="179">
        <f t="shared" si="26"/>
        <v>6</v>
      </c>
    </row>
    <row r="801" spans="1:8" ht="18" customHeight="1">
      <c r="A801" s="190">
        <v>42170</v>
      </c>
      <c r="B801" s="190" t="s">
        <v>203</v>
      </c>
      <c r="C801" s="188" t="s">
        <v>218</v>
      </c>
      <c r="D801" s="191"/>
      <c r="E801" s="191">
        <v>16000000</v>
      </c>
      <c r="F801" s="192">
        <f t="shared" si="25"/>
        <v>90134000</v>
      </c>
      <c r="G801" s="187"/>
      <c r="H801" s="179">
        <f t="shared" si="26"/>
        <v>6</v>
      </c>
    </row>
    <row r="802" spans="1:8" ht="18" customHeight="1">
      <c r="A802" s="190">
        <v>42170</v>
      </c>
      <c r="B802" s="190" t="s">
        <v>145</v>
      </c>
      <c r="C802" s="188" t="s">
        <v>150</v>
      </c>
      <c r="D802" s="191"/>
      <c r="E802" s="191">
        <v>180000</v>
      </c>
      <c r="F802" s="192">
        <f t="shared" si="25"/>
        <v>89954000</v>
      </c>
      <c r="G802" s="187"/>
      <c r="H802" s="179">
        <f t="shared" si="26"/>
        <v>6</v>
      </c>
    </row>
    <row r="803" spans="1:8" ht="18" customHeight="1">
      <c r="A803" s="190">
        <v>42171</v>
      </c>
      <c r="B803" s="190" t="s">
        <v>50</v>
      </c>
      <c r="C803" s="188" t="s">
        <v>154</v>
      </c>
      <c r="D803" s="191">
        <v>290000000</v>
      </c>
      <c r="E803" s="191"/>
      <c r="F803" s="192">
        <f t="shared" si="25"/>
        <v>379954000</v>
      </c>
      <c r="G803" s="187"/>
      <c r="H803" s="179">
        <f t="shared" si="26"/>
        <v>6</v>
      </c>
    </row>
    <row r="804" spans="1:8" ht="18" customHeight="1">
      <c r="A804" s="190">
        <v>42171</v>
      </c>
      <c r="B804" s="190" t="s">
        <v>203</v>
      </c>
      <c r="C804" s="188" t="s">
        <v>373</v>
      </c>
      <c r="D804" s="191"/>
      <c r="E804" s="191">
        <v>246663000</v>
      </c>
      <c r="F804" s="192">
        <f t="shared" si="25"/>
        <v>133291000</v>
      </c>
      <c r="G804" s="187"/>
      <c r="H804" s="179">
        <f t="shared" si="26"/>
        <v>6</v>
      </c>
    </row>
    <row r="805" spans="1:8" ht="18" customHeight="1">
      <c r="A805" s="190">
        <v>42171</v>
      </c>
      <c r="B805" s="190" t="s">
        <v>183</v>
      </c>
      <c r="C805" s="188" t="s">
        <v>560</v>
      </c>
      <c r="D805" s="191"/>
      <c r="E805" s="191">
        <v>500000</v>
      </c>
      <c r="F805" s="192">
        <f t="shared" si="25"/>
        <v>132791000</v>
      </c>
      <c r="G805" s="187"/>
      <c r="H805" s="179">
        <f t="shared" si="26"/>
        <v>6</v>
      </c>
    </row>
    <row r="806" spans="1:8" ht="18" customHeight="1">
      <c r="A806" s="190">
        <v>42171</v>
      </c>
      <c r="B806" s="190" t="s">
        <v>183</v>
      </c>
      <c r="C806" s="188" t="s">
        <v>699</v>
      </c>
      <c r="D806" s="191"/>
      <c r="E806" s="191">
        <v>500000</v>
      </c>
      <c r="F806" s="192">
        <f t="shared" si="25"/>
        <v>132291000</v>
      </c>
      <c r="G806" s="187"/>
      <c r="H806" s="179">
        <f t="shared" si="26"/>
        <v>6</v>
      </c>
    </row>
    <row r="807" spans="1:8" ht="18" customHeight="1">
      <c r="A807" s="190">
        <v>42171</v>
      </c>
      <c r="B807" s="190" t="s">
        <v>183</v>
      </c>
      <c r="C807" s="188" t="s">
        <v>700</v>
      </c>
      <c r="D807" s="191">
        <v>4000000</v>
      </c>
      <c r="E807" s="191"/>
      <c r="F807" s="192">
        <f t="shared" si="25"/>
        <v>136291000</v>
      </c>
      <c r="G807" s="187"/>
      <c r="H807" s="179">
        <f t="shared" si="26"/>
        <v>6</v>
      </c>
    </row>
    <row r="808" spans="1:8" ht="18" customHeight="1">
      <c r="A808" s="190">
        <v>42171</v>
      </c>
      <c r="B808" s="190" t="s">
        <v>151</v>
      </c>
      <c r="C808" s="188" t="s">
        <v>681</v>
      </c>
      <c r="D808" s="191"/>
      <c r="E808" s="191">
        <v>6682000</v>
      </c>
      <c r="F808" s="192">
        <f t="shared" si="25"/>
        <v>129609000</v>
      </c>
      <c r="G808" s="187"/>
      <c r="H808" s="179">
        <f t="shared" si="26"/>
        <v>6</v>
      </c>
    </row>
    <row r="809" spans="1:8" ht="18" customHeight="1">
      <c r="A809" s="190">
        <v>42171</v>
      </c>
      <c r="B809" s="190" t="s">
        <v>160</v>
      </c>
      <c r="C809" s="188" t="s">
        <v>701</v>
      </c>
      <c r="D809" s="191"/>
      <c r="E809" s="191">
        <v>660000</v>
      </c>
      <c r="F809" s="192">
        <f t="shared" si="25"/>
        <v>128949000</v>
      </c>
      <c r="G809" s="187"/>
      <c r="H809" s="179">
        <f t="shared" si="26"/>
        <v>6</v>
      </c>
    </row>
    <row r="810" spans="1:8" ht="18" customHeight="1">
      <c r="A810" s="190">
        <v>42172</v>
      </c>
      <c r="B810" s="190" t="s">
        <v>183</v>
      </c>
      <c r="C810" s="188" t="s">
        <v>702</v>
      </c>
      <c r="D810" s="191">
        <v>500000</v>
      </c>
      <c r="E810" s="191"/>
      <c r="F810" s="192">
        <f t="shared" si="25"/>
        <v>129449000</v>
      </c>
      <c r="G810" s="187"/>
      <c r="H810" s="179">
        <f t="shared" si="26"/>
        <v>6</v>
      </c>
    </row>
    <row r="811" spans="1:8" ht="18" customHeight="1">
      <c r="A811" s="190">
        <v>42172</v>
      </c>
      <c r="B811" s="190" t="s">
        <v>1052</v>
      </c>
      <c r="C811" s="188" t="s">
        <v>703</v>
      </c>
      <c r="D811" s="191"/>
      <c r="E811" s="191">
        <v>740000</v>
      </c>
      <c r="F811" s="192">
        <f t="shared" si="25"/>
        <v>128709000</v>
      </c>
      <c r="G811" s="187"/>
      <c r="H811" s="179">
        <f t="shared" si="26"/>
        <v>6</v>
      </c>
    </row>
    <row r="812" spans="1:8" ht="18" customHeight="1">
      <c r="A812" s="190">
        <v>42172</v>
      </c>
      <c r="B812" s="190" t="s">
        <v>145</v>
      </c>
      <c r="C812" s="188" t="s">
        <v>150</v>
      </c>
      <c r="D812" s="191"/>
      <c r="E812" s="191">
        <v>280000</v>
      </c>
      <c r="F812" s="192">
        <f t="shared" si="25"/>
        <v>128429000</v>
      </c>
      <c r="G812" s="187"/>
      <c r="H812" s="179">
        <f t="shared" si="26"/>
        <v>6</v>
      </c>
    </row>
    <row r="813" spans="1:8" ht="18" customHeight="1">
      <c r="A813" s="190">
        <v>42172</v>
      </c>
      <c r="B813" s="190" t="s">
        <v>268</v>
      </c>
      <c r="C813" s="188" t="s">
        <v>523</v>
      </c>
      <c r="D813" s="191"/>
      <c r="E813" s="191">
        <v>2500000</v>
      </c>
      <c r="F813" s="192">
        <f t="shared" si="25"/>
        <v>125929000</v>
      </c>
      <c r="G813" s="187"/>
      <c r="H813" s="179">
        <f t="shared" si="26"/>
        <v>6</v>
      </c>
    </row>
    <row r="814" spans="1:8" ht="18" customHeight="1">
      <c r="A814" s="190">
        <v>42173</v>
      </c>
      <c r="B814" s="190" t="s">
        <v>168</v>
      </c>
      <c r="C814" s="188" t="s">
        <v>170</v>
      </c>
      <c r="D814" s="191">
        <v>25970000</v>
      </c>
      <c r="E814" s="191"/>
      <c r="F814" s="192">
        <f t="shared" si="25"/>
        <v>151899000</v>
      </c>
      <c r="G814" s="187"/>
      <c r="H814" s="179">
        <f t="shared" si="26"/>
        <v>6</v>
      </c>
    </row>
    <row r="815" spans="1:8" ht="18" customHeight="1">
      <c r="A815" s="190">
        <v>42173</v>
      </c>
      <c r="B815" s="190" t="s">
        <v>168</v>
      </c>
      <c r="C815" s="188" t="s">
        <v>354</v>
      </c>
      <c r="D815" s="191">
        <v>386800000</v>
      </c>
      <c r="E815" s="191"/>
      <c r="F815" s="192">
        <f t="shared" si="25"/>
        <v>538699000</v>
      </c>
      <c r="G815" s="187"/>
      <c r="H815" s="179">
        <f t="shared" si="26"/>
        <v>6</v>
      </c>
    </row>
    <row r="816" spans="1:8" ht="18" customHeight="1">
      <c r="A816" s="190">
        <v>42173</v>
      </c>
      <c r="B816" s="190" t="s">
        <v>147</v>
      </c>
      <c r="C816" s="188" t="s">
        <v>704</v>
      </c>
      <c r="D816" s="191"/>
      <c r="E816" s="191">
        <v>100000000</v>
      </c>
      <c r="F816" s="192">
        <f t="shared" si="25"/>
        <v>438699000</v>
      </c>
      <c r="G816" s="187" t="s">
        <v>473</v>
      </c>
      <c r="H816" s="179">
        <f t="shared" si="26"/>
        <v>6</v>
      </c>
    </row>
    <row r="817" spans="1:8" ht="18" customHeight="1">
      <c r="A817" s="190">
        <v>42173</v>
      </c>
      <c r="B817" s="190" t="s">
        <v>147</v>
      </c>
      <c r="C817" s="188" t="s">
        <v>705</v>
      </c>
      <c r="D817" s="191"/>
      <c r="E817" s="191">
        <v>54685000</v>
      </c>
      <c r="F817" s="192">
        <f t="shared" si="25"/>
        <v>384014000</v>
      </c>
      <c r="G817" s="187"/>
      <c r="H817" s="179">
        <f t="shared" si="26"/>
        <v>6</v>
      </c>
    </row>
    <row r="818" spans="1:8" ht="18" customHeight="1">
      <c r="A818" s="190">
        <v>42173</v>
      </c>
      <c r="B818" s="190" t="s">
        <v>176</v>
      </c>
      <c r="C818" s="188" t="s">
        <v>177</v>
      </c>
      <c r="D818" s="191"/>
      <c r="E818" s="191">
        <v>5606000</v>
      </c>
      <c r="F818" s="192">
        <f t="shared" si="25"/>
        <v>378408000</v>
      </c>
      <c r="G818" s="187"/>
      <c r="H818" s="179">
        <f t="shared" si="26"/>
        <v>6</v>
      </c>
    </row>
    <row r="819" spans="1:8" ht="18" customHeight="1">
      <c r="A819" s="190">
        <v>42173</v>
      </c>
      <c r="B819" s="190" t="s">
        <v>145</v>
      </c>
      <c r="C819" s="188" t="s">
        <v>196</v>
      </c>
      <c r="D819" s="191"/>
      <c r="E819" s="191">
        <v>100000</v>
      </c>
      <c r="F819" s="192">
        <f t="shared" si="25"/>
        <v>378308000</v>
      </c>
      <c r="G819" s="187"/>
      <c r="H819" s="179">
        <f t="shared" si="26"/>
        <v>6</v>
      </c>
    </row>
    <row r="820" spans="1:8" ht="18" customHeight="1">
      <c r="A820" s="190">
        <v>42173</v>
      </c>
      <c r="B820" s="190" t="s">
        <v>151</v>
      </c>
      <c r="C820" s="188" t="s">
        <v>381</v>
      </c>
      <c r="D820" s="191"/>
      <c r="E820" s="191">
        <v>17578000</v>
      </c>
      <c r="F820" s="192">
        <f t="shared" si="25"/>
        <v>360730000</v>
      </c>
      <c r="G820" s="187"/>
      <c r="H820" s="179">
        <f t="shared" si="26"/>
        <v>6</v>
      </c>
    </row>
    <row r="821" spans="1:8" ht="18" customHeight="1">
      <c r="A821" s="190">
        <v>42173</v>
      </c>
      <c r="B821" s="190" t="s">
        <v>147</v>
      </c>
      <c r="C821" s="188" t="s">
        <v>706</v>
      </c>
      <c r="D821" s="191"/>
      <c r="E821" s="191">
        <v>160048000</v>
      </c>
      <c r="F821" s="192">
        <f t="shared" si="25"/>
        <v>200682000</v>
      </c>
      <c r="G821" s="187" t="s">
        <v>473</v>
      </c>
      <c r="H821" s="179">
        <f t="shared" si="26"/>
        <v>6</v>
      </c>
    </row>
    <row r="822" spans="1:8" ht="18" customHeight="1">
      <c r="A822" s="190">
        <v>42173</v>
      </c>
      <c r="B822" s="190" t="s">
        <v>1052</v>
      </c>
      <c r="C822" s="188" t="s">
        <v>224</v>
      </c>
      <c r="D822" s="191"/>
      <c r="E822" s="191">
        <v>100000</v>
      </c>
      <c r="F822" s="192">
        <f t="shared" si="25"/>
        <v>200582000</v>
      </c>
      <c r="G822" s="187"/>
      <c r="H822" s="179">
        <f t="shared" si="26"/>
        <v>6</v>
      </c>
    </row>
    <row r="823" spans="1:8" ht="18" customHeight="1">
      <c r="A823" s="190">
        <v>42174</v>
      </c>
      <c r="B823" s="190" t="s">
        <v>147</v>
      </c>
      <c r="C823" s="188" t="s">
        <v>206</v>
      </c>
      <c r="D823" s="191"/>
      <c r="E823" s="191">
        <v>100000000</v>
      </c>
      <c r="F823" s="192">
        <f t="shared" si="25"/>
        <v>100582000</v>
      </c>
      <c r="G823" s="187" t="s">
        <v>473</v>
      </c>
      <c r="H823" s="179">
        <f t="shared" si="26"/>
        <v>6</v>
      </c>
    </row>
    <row r="824" spans="1:8" ht="18" customHeight="1">
      <c r="A824" s="190">
        <v>42174</v>
      </c>
      <c r="B824" s="190" t="s">
        <v>147</v>
      </c>
      <c r="C824" s="188" t="s">
        <v>360</v>
      </c>
      <c r="D824" s="191"/>
      <c r="E824" s="191">
        <v>30017000</v>
      </c>
      <c r="F824" s="192">
        <f t="shared" si="25"/>
        <v>70565000</v>
      </c>
      <c r="G824" s="187" t="s">
        <v>473</v>
      </c>
      <c r="H824" s="179">
        <f t="shared" si="26"/>
        <v>6</v>
      </c>
    </row>
    <row r="825" spans="1:8" ht="18" customHeight="1">
      <c r="A825" s="190">
        <v>42174</v>
      </c>
      <c r="B825" s="190" t="s">
        <v>183</v>
      </c>
      <c r="C825" s="188" t="s">
        <v>707</v>
      </c>
      <c r="D825" s="191">
        <v>6500000</v>
      </c>
      <c r="E825" s="191"/>
      <c r="F825" s="192">
        <f t="shared" si="25"/>
        <v>77065000</v>
      </c>
      <c r="G825" s="187"/>
      <c r="H825" s="179">
        <f t="shared" si="26"/>
        <v>6</v>
      </c>
    </row>
    <row r="826" spans="1:8" ht="18" customHeight="1">
      <c r="A826" s="190">
        <v>42174</v>
      </c>
      <c r="B826" s="190" t="s">
        <v>151</v>
      </c>
      <c r="C826" s="188" t="s">
        <v>708</v>
      </c>
      <c r="D826" s="191"/>
      <c r="E826" s="191">
        <v>8911000</v>
      </c>
      <c r="F826" s="192">
        <f t="shared" si="25"/>
        <v>68154000</v>
      </c>
      <c r="G826" s="187"/>
      <c r="H826" s="179">
        <f t="shared" si="26"/>
        <v>6</v>
      </c>
    </row>
    <row r="827" spans="1:8" ht="18" customHeight="1">
      <c r="A827" s="190">
        <v>42174</v>
      </c>
      <c r="B827" s="190" t="s">
        <v>151</v>
      </c>
      <c r="C827" s="188" t="s">
        <v>596</v>
      </c>
      <c r="D827" s="191"/>
      <c r="E827" s="191">
        <v>617000</v>
      </c>
      <c r="F827" s="192">
        <f t="shared" si="25"/>
        <v>67537000</v>
      </c>
      <c r="G827" s="187"/>
      <c r="H827" s="179">
        <f t="shared" si="26"/>
        <v>6</v>
      </c>
    </row>
    <row r="828" spans="1:8" ht="18" customHeight="1">
      <c r="A828" s="190">
        <v>42174</v>
      </c>
      <c r="B828" s="190" t="s">
        <v>145</v>
      </c>
      <c r="C828" s="188" t="s">
        <v>150</v>
      </c>
      <c r="D828" s="191"/>
      <c r="E828" s="191">
        <v>947000</v>
      </c>
      <c r="F828" s="192">
        <f t="shared" si="25"/>
        <v>66590000</v>
      </c>
      <c r="G828" s="187"/>
      <c r="H828" s="179">
        <f t="shared" si="26"/>
        <v>6</v>
      </c>
    </row>
    <row r="829" spans="1:8" ht="18" customHeight="1">
      <c r="A829" s="190">
        <v>42174</v>
      </c>
      <c r="B829" s="190" t="s">
        <v>183</v>
      </c>
      <c r="C829" s="188" t="s">
        <v>699</v>
      </c>
      <c r="D829" s="191"/>
      <c r="E829" s="191">
        <v>7000000</v>
      </c>
      <c r="F829" s="192">
        <f t="shared" si="25"/>
        <v>59590000</v>
      </c>
      <c r="G829" s="187"/>
      <c r="H829" s="179">
        <f t="shared" si="26"/>
        <v>6</v>
      </c>
    </row>
    <row r="830" spans="1:8" ht="18" customHeight="1">
      <c r="A830" s="190">
        <v>42174</v>
      </c>
      <c r="B830" s="190" t="s">
        <v>1051</v>
      </c>
      <c r="C830" s="188" t="s">
        <v>709</v>
      </c>
      <c r="D830" s="191"/>
      <c r="E830" s="191">
        <v>715000</v>
      </c>
      <c r="F830" s="192">
        <f t="shared" si="25"/>
        <v>58875000</v>
      </c>
      <c r="G830" s="187"/>
      <c r="H830" s="179">
        <f t="shared" si="26"/>
        <v>6</v>
      </c>
    </row>
    <row r="831" spans="1:8" ht="18" customHeight="1">
      <c r="A831" s="190">
        <v>42174</v>
      </c>
      <c r="B831" s="190" t="s">
        <v>1052</v>
      </c>
      <c r="C831" s="188" t="s">
        <v>710</v>
      </c>
      <c r="D831" s="191"/>
      <c r="E831" s="191">
        <v>50000</v>
      </c>
      <c r="F831" s="192">
        <f t="shared" si="25"/>
        <v>58825000</v>
      </c>
      <c r="G831" s="187"/>
      <c r="H831" s="179">
        <f t="shared" si="26"/>
        <v>6</v>
      </c>
    </row>
    <row r="832" spans="1:8" ht="18" customHeight="1">
      <c r="A832" s="190">
        <v>42174</v>
      </c>
      <c r="B832" s="190" t="s">
        <v>183</v>
      </c>
      <c r="C832" s="188" t="s">
        <v>711</v>
      </c>
      <c r="D832" s="191"/>
      <c r="E832" s="191">
        <v>4000000</v>
      </c>
      <c r="F832" s="192">
        <f t="shared" si="25"/>
        <v>54825000</v>
      </c>
      <c r="G832" s="187"/>
      <c r="H832" s="179">
        <f t="shared" si="26"/>
        <v>6</v>
      </c>
    </row>
    <row r="833" spans="1:8" ht="18" customHeight="1">
      <c r="A833" s="190">
        <v>42177</v>
      </c>
      <c r="B833" s="190" t="s">
        <v>183</v>
      </c>
      <c r="C833" s="188" t="s">
        <v>713</v>
      </c>
      <c r="D833" s="191">
        <v>4000000</v>
      </c>
      <c r="E833" s="191"/>
      <c r="F833" s="192">
        <f t="shared" si="25"/>
        <v>58825000</v>
      </c>
      <c r="G833" s="187"/>
      <c r="H833" s="179">
        <f t="shared" si="26"/>
        <v>6</v>
      </c>
    </row>
    <row r="834" spans="1:8" ht="18" customHeight="1">
      <c r="A834" s="190">
        <v>42177</v>
      </c>
      <c r="B834" s="190" t="s">
        <v>160</v>
      </c>
      <c r="C834" s="188" t="s">
        <v>711</v>
      </c>
      <c r="D834" s="191"/>
      <c r="E834" s="191">
        <v>3500000</v>
      </c>
      <c r="F834" s="192">
        <f t="shared" si="25"/>
        <v>55325000</v>
      </c>
      <c r="G834" s="187"/>
      <c r="H834" s="179">
        <f t="shared" si="26"/>
        <v>6</v>
      </c>
    </row>
    <row r="835" spans="1:8" ht="18" customHeight="1">
      <c r="A835" s="190">
        <v>42177</v>
      </c>
      <c r="B835" s="190" t="s">
        <v>831</v>
      </c>
      <c r="C835" s="188" t="s">
        <v>247</v>
      </c>
      <c r="D835" s="191"/>
      <c r="E835" s="191">
        <v>27000</v>
      </c>
      <c r="F835" s="192">
        <f t="shared" si="25"/>
        <v>55298000</v>
      </c>
      <c r="G835" s="187"/>
      <c r="H835" s="179">
        <f t="shared" si="26"/>
        <v>6</v>
      </c>
    </row>
    <row r="836" spans="1:8" ht="18" customHeight="1">
      <c r="A836" s="190">
        <v>42177</v>
      </c>
      <c r="B836" s="190" t="s">
        <v>183</v>
      </c>
      <c r="C836" s="188" t="s">
        <v>714</v>
      </c>
      <c r="D836" s="191"/>
      <c r="E836" s="191">
        <v>5000000</v>
      </c>
      <c r="F836" s="192">
        <f t="shared" si="25"/>
        <v>50298000</v>
      </c>
      <c r="G836" s="187"/>
      <c r="H836" s="179">
        <f t="shared" si="26"/>
        <v>6</v>
      </c>
    </row>
    <row r="837" spans="1:8" ht="18" customHeight="1">
      <c r="A837" s="190">
        <v>42178</v>
      </c>
      <c r="B837" s="190" t="s">
        <v>183</v>
      </c>
      <c r="C837" s="188" t="s">
        <v>712</v>
      </c>
      <c r="D837" s="191">
        <v>5000000</v>
      </c>
      <c r="E837" s="191"/>
      <c r="F837" s="192">
        <f t="shared" si="25"/>
        <v>55298000</v>
      </c>
      <c r="G837" s="187"/>
      <c r="H837" s="179">
        <f t="shared" si="26"/>
        <v>6</v>
      </c>
    </row>
    <row r="838" spans="1:8" ht="18" customHeight="1">
      <c r="A838" s="190">
        <v>42178</v>
      </c>
      <c r="B838" s="190" t="s">
        <v>183</v>
      </c>
      <c r="C838" s="188" t="s">
        <v>715</v>
      </c>
      <c r="D838" s="191"/>
      <c r="E838" s="191">
        <v>7500000</v>
      </c>
      <c r="F838" s="192">
        <f t="shared" si="25"/>
        <v>47798000</v>
      </c>
      <c r="G838" s="187"/>
      <c r="H838" s="179">
        <f t="shared" si="26"/>
        <v>6</v>
      </c>
    </row>
    <row r="839" spans="1:8" ht="18" customHeight="1">
      <c r="A839" s="190">
        <v>42178</v>
      </c>
      <c r="B839" s="190" t="s">
        <v>145</v>
      </c>
      <c r="C839" s="188" t="s">
        <v>716</v>
      </c>
      <c r="D839" s="191"/>
      <c r="E839" s="191">
        <v>5000000</v>
      </c>
      <c r="F839" s="192">
        <f t="shared" si="25"/>
        <v>42798000</v>
      </c>
      <c r="G839" s="187"/>
      <c r="H839" s="179">
        <f t="shared" si="26"/>
        <v>6</v>
      </c>
    </row>
    <row r="840" spans="1:8" ht="18" customHeight="1">
      <c r="A840" s="190">
        <v>42178</v>
      </c>
      <c r="B840" s="190" t="s">
        <v>151</v>
      </c>
      <c r="C840" s="188" t="s">
        <v>717</v>
      </c>
      <c r="D840" s="191"/>
      <c r="E840" s="191">
        <v>5681000</v>
      </c>
      <c r="F840" s="192">
        <f t="shared" si="25"/>
        <v>37117000</v>
      </c>
      <c r="G840" s="187"/>
      <c r="H840" s="179">
        <f t="shared" si="26"/>
        <v>6</v>
      </c>
    </row>
    <row r="841" spans="1:8" ht="18" customHeight="1">
      <c r="A841" s="190">
        <v>42178</v>
      </c>
      <c r="B841" s="190" t="s">
        <v>183</v>
      </c>
      <c r="C841" s="188" t="s">
        <v>718</v>
      </c>
      <c r="D841" s="191">
        <v>2000000</v>
      </c>
      <c r="E841" s="191"/>
      <c r="F841" s="192">
        <f t="shared" si="25"/>
        <v>39117000</v>
      </c>
      <c r="G841" s="187"/>
      <c r="H841" s="179">
        <f t="shared" si="26"/>
        <v>6</v>
      </c>
    </row>
    <row r="842" spans="1:8" ht="18" customHeight="1">
      <c r="A842" s="190">
        <v>42178</v>
      </c>
      <c r="B842" s="190" t="s">
        <v>160</v>
      </c>
      <c r="C842" s="188" t="s">
        <v>719</v>
      </c>
      <c r="D842" s="191"/>
      <c r="E842" s="191">
        <v>20925000</v>
      </c>
      <c r="F842" s="192">
        <f t="shared" si="25"/>
        <v>18192000</v>
      </c>
      <c r="G842" s="187"/>
      <c r="H842" s="179">
        <f t="shared" si="26"/>
        <v>6</v>
      </c>
    </row>
    <row r="843" spans="1:8" ht="18" customHeight="1">
      <c r="A843" s="190">
        <v>42178</v>
      </c>
      <c r="B843" s="190" t="s">
        <v>145</v>
      </c>
      <c r="C843" s="188" t="s">
        <v>720</v>
      </c>
      <c r="D843" s="191"/>
      <c r="E843" s="191">
        <v>10000000</v>
      </c>
      <c r="F843" s="192">
        <f t="shared" si="25"/>
        <v>8192000</v>
      </c>
      <c r="G843" s="187"/>
      <c r="H843" s="179">
        <f t="shared" si="26"/>
        <v>6</v>
      </c>
    </row>
    <row r="844" spans="1:8" ht="18" customHeight="1">
      <c r="A844" s="190">
        <v>42178</v>
      </c>
      <c r="B844" s="190" t="s">
        <v>176</v>
      </c>
      <c r="C844" s="188" t="s">
        <v>223</v>
      </c>
      <c r="D844" s="191"/>
      <c r="E844" s="191">
        <v>897000</v>
      </c>
      <c r="F844" s="192">
        <f t="shared" si="25"/>
        <v>7295000</v>
      </c>
      <c r="G844" s="187"/>
      <c r="H844" s="179">
        <f t="shared" si="26"/>
        <v>6</v>
      </c>
    </row>
    <row r="845" spans="1:8" ht="18" customHeight="1">
      <c r="A845" s="190">
        <v>42179</v>
      </c>
      <c r="B845" s="190" t="s">
        <v>183</v>
      </c>
      <c r="C845" s="188" t="s">
        <v>721</v>
      </c>
      <c r="D845" s="191">
        <v>7500000</v>
      </c>
      <c r="E845" s="191"/>
      <c r="F845" s="192">
        <f t="shared" si="25"/>
        <v>14795000</v>
      </c>
      <c r="G845" s="187"/>
      <c r="H845" s="179">
        <f t="shared" si="26"/>
        <v>6</v>
      </c>
    </row>
    <row r="846" spans="1:8" ht="18" customHeight="1">
      <c r="A846" s="190">
        <v>42179</v>
      </c>
      <c r="B846" s="190" t="s">
        <v>1052</v>
      </c>
      <c r="C846" s="188" t="s">
        <v>722</v>
      </c>
      <c r="D846" s="191"/>
      <c r="E846" s="191">
        <v>7125000</v>
      </c>
      <c r="F846" s="192">
        <f t="shared" ref="F846:F909" si="27">IF(C846&lt;&gt;"",F845+D846-E846,0)</f>
        <v>7670000</v>
      </c>
      <c r="G846" s="187"/>
      <c r="H846" s="179">
        <f t="shared" si="26"/>
        <v>6</v>
      </c>
    </row>
    <row r="847" spans="1:8" ht="18" customHeight="1">
      <c r="A847" s="190">
        <v>42179</v>
      </c>
      <c r="B847" s="190" t="s">
        <v>178</v>
      </c>
      <c r="C847" s="188" t="s">
        <v>723</v>
      </c>
      <c r="D847" s="191"/>
      <c r="E847" s="191">
        <v>2540000</v>
      </c>
      <c r="F847" s="192">
        <f t="shared" si="27"/>
        <v>5130000</v>
      </c>
      <c r="G847" s="187"/>
      <c r="H847" s="179">
        <f t="shared" ref="H847:H910" si="28">IF(A847&lt;&gt;"",MONTH(A847),"")</f>
        <v>6</v>
      </c>
    </row>
    <row r="848" spans="1:8" ht="18" customHeight="1">
      <c r="A848" s="190">
        <v>42179</v>
      </c>
      <c r="B848" s="190" t="s">
        <v>183</v>
      </c>
      <c r="C848" s="188" t="s">
        <v>724</v>
      </c>
      <c r="D848" s="191">
        <v>7000000</v>
      </c>
      <c r="E848" s="191"/>
      <c r="F848" s="192">
        <f t="shared" si="27"/>
        <v>12130000</v>
      </c>
      <c r="G848" s="187"/>
      <c r="H848" s="179">
        <f t="shared" si="28"/>
        <v>6</v>
      </c>
    </row>
    <row r="849" spans="1:8" ht="18" customHeight="1">
      <c r="A849" s="190">
        <v>42179</v>
      </c>
      <c r="B849" s="190" t="s">
        <v>151</v>
      </c>
      <c r="C849" s="188" t="s">
        <v>725</v>
      </c>
      <c r="D849" s="191"/>
      <c r="E849" s="191">
        <v>11452000</v>
      </c>
      <c r="F849" s="192">
        <f t="shared" si="27"/>
        <v>678000</v>
      </c>
      <c r="G849" s="187"/>
      <c r="H849" s="179">
        <f t="shared" si="28"/>
        <v>6</v>
      </c>
    </row>
    <row r="850" spans="1:8" ht="18" customHeight="1">
      <c r="A850" s="190">
        <v>42180</v>
      </c>
      <c r="B850" s="190" t="s">
        <v>50</v>
      </c>
      <c r="C850" s="188" t="s">
        <v>154</v>
      </c>
      <c r="D850" s="191">
        <v>1500000000</v>
      </c>
      <c r="E850" s="191"/>
      <c r="F850" s="192">
        <f t="shared" si="27"/>
        <v>1500678000</v>
      </c>
      <c r="G850" s="187"/>
      <c r="H850" s="179">
        <f t="shared" si="28"/>
        <v>6</v>
      </c>
    </row>
    <row r="851" spans="1:8" ht="18" customHeight="1">
      <c r="A851" s="190">
        <v>42180</v>
      </c>
      <c r="B851" s="190" t="s">
        <v>831</v>
      </c>
      <c r="C851" s="188" t="s">
        <v>726</v>
      </c>
      <c r="D851" s="191"/>
      <c r="E851" s="191">
        <v>10000000</v>
      </c>
      <c r="F851" s="192">
        <f t="shared" si="27"/>
        <v>1490678000</v>
      </c>
      <c r="G851" s="187"/>
      <c r="H851" s="179">
        <f t="shared" si="28"/>
        <v>6</v>
      </c>
    </row>
    <row r="852" spans="1:8" ht="18" customHeight="1">
      <c r="A852" s="190">
        <v>42180</v>
      </c>
      <c r="B852" s="190" t="s">
        <v>831</v>
      </c>
      <c r="C852" s="188" t="s">
        <v>727</v>
      </c>
      <c r="D852" s="191"/>
      <c r="E852" s="191">
        <v>10000000</v>
      </c>
      <c r="F852" s="192">
        <f t="shared" si="27"/>
        <v>1480678000</v>
      </c>
      <c r="G852" s="187"/>
      <c r="H852" s="179">
        <f t="shared" si="28"/>
        <v>6</v>
      </c>
    </row>
    <row r="853" spans="1:8" ht="18" customHeight="1">
      <c r="A853" s="190">
        <v>42180</v>
      </c>
      <c r="B853" s="190" t="s">
        <v>197</v>
      </c>
      <c r="C853" s="188" t="s">
        <v>728</v>
      </c>
      <c r="D853" s="191"/>
      <c r="E853" s="191">
        <v>116000000</v>
      </c>
      <c r="F853" s="192">
        <f t="shared" si="27"/>
        <v>1364678000</v>
      </c>
      <c r="G853" s="187"/>
      <c r="H853" s="179">
        <f t="shared" si="28"/>
        <v>6</v>
      </c>
    </row>
    <row r="854" spans="1:8" ht="18" customHeight="1">
      <c r="A854" s="190">
        <v>42180</v>
      </c>
      <c r="B854" s="190" t="s">
        <v>622</v>
      </c>
      <c r="C854" s="188" t="s">
        <v>729</v>
      </c>
      <c r="D854" s="191"/>
      <c r="E854" s="191">
        <v>456750000</v>
      </c>
      <c r="F854" s="192">
        <f t="shared" si="27"/>
        <v>907928000</v>
      </c>
      <c r="G854" s="187"/>
      <c r="H854" s="179">
        <f t="shared" si="28"/>
        <v>6</v>
      </c>
    </row>
    <row r="855" spans="1:8" ht="18" customHeight="1">
      <c r="A855" s="190">
        <v>42180</v>
      </c>
      <c r="B855" s="190" t="s">
        <v>147</v>
      </c>
      <c r="C855" s="188" t="s">
        <v>205</v>
      </c>
      <c r="D855" s="191"/>
      <c r="E855" s="191">
        <v>300000000</v>
      </c>
      <c r="F855" s="192">
        <f t="shared" si="27"/>
        <v>607928000</v>
      </c>
      <c r="G855" s="187" t="s">
        <v>473</v>
      </c>
      <c r="H855" s="179">
        <f t="shared" si="28"/>
        <v>6</v>
      </c>
    </row>
    <row r="856" spans="1:8" ht="18" customHeight="1">
      <c r="A856" s="190">
        <v>42180</v>
      </c>
      <c r="B856" s="190" t="s">
        <v>147</v>
      </c>
      <c r="C856" s="188" t="s">
        <v>706</v>
      </c>
      <c r="D856" s="191"/>
      <c r="E856" s="191">
        <v>295000000</v>
      </c>
      <c r="F856" s="192">
        <f t="shared" si="27"/>
        <v>312928000</v>
      </c>
      <c r="G856" s="187" t="s">
        <v>473</v>
      </c>
      <c r="H856" s="179">
        <f t="shared" si="28"/>
        <v>6</v>
      </c>
    </row>
    <row r="857" spans="1:8" ht="18" customHeight="1">
      <c r="A857" s="190">
        <v>42180</v>
      </c>
      <c r="B857" s="190" t="s">
        <v>147</v>
      </c>
      <c r="C857" s="188" t="s">
        <v>730</v>
      </c>
      <c r="D857" s="191"/>
      <c r="E857" s="191">
        <v>25900000</v>
      </c>
      <c r="F857" s="192">
        <f t="shared" si="27"/>
        <v>287028000</v>
      </c>
      <c r="G857" s="187"/>
      <c r="H857" s="179">
        <f t="shared" si="28"/>
        <v>6</v>
      </c>
    </row>
    <row r="858" spans="1:8" ht="18" customHeight="1">
      <c r="A858" s="190">
        <v>42180</v>
      </c>
      <c r="B858" s="190" t="s">
        <v>197</v>
      </c>
      <c r="C858" s="188" t="s">
        <v>731</v>
      </c>
      <c r="D858" s="191"/>
      <c r="E858" s="191">
        <v>21011000</v>
      </c>
      <c r="F858" s="192">
        <f t="shared" si="27"/>
        <v>266017000</v>
      </c>
      <c r="G858" s="187"/>
      <c r="H858" s="179">
        <f t="shared" si="28"/>
        <v>6</v>
      </c>
    </row>
    <row r="859" spans="1:8" ht="18" customHeight="1">
      <c r="A859" s="190">
        <v>42180</v>
      </c>
      <c r="B859" s="190" t="s">
        <v>831</v>
      </c>
      <c r="C859" s="188" t="s">
        <v>732</v>
      </c>
      <c r="D859" s="191"/>
      <c r="E859" s="191">
        <v>210000</v>
      </c>
      <c r="F859" s="192">
        <f t="shared" si="27"/>
        <v>265807000</v>
      </c>
      <c r="G859" s="187"/>
      <c r="H859" s="179">
        <f t="shared" si="28"/>
        <v>6</v>
      </c>
    </row>
    <row r="860" spans="1:8" ht="18" customHeight="1">
      <c r="A860" s="190">
        <v>42180</v>
      </c>
      <c r="B860" s="190" t="s">
        <v>147</v>
      </c>
      <c r="C860" s="188" t="s">
        <v>594</v>
      </c>
      <c r="D860" s="191"/>
      <c r="E860" s="191">
        <v>100000000</v>
      </c>
      <c r="F860" s="192">
        <f t="shared" si="27"/>
        <v>165807000</v>
      </c>
      <c r="G860" s="187" t="s">
        <v>473</v>
      </c>
      <c r="H860" s="179">
        <f t="shared" si="28"/>
        <v>6</v>
      </c>
    </row>
    <row r="861" spans="1:8" ht="18" customHeight="1">
      <c r="A861" s="190">
        <v>42180</v>
      </c>
      <c r="B861" s="190" t="s">
        <v>174</v>
      </c>
      <c r="C861" s="188" t="s">
        <v>733</v>
      </c>
      <c r="D861" s="191"/>
      <c r="E861" s="191">
        <v>93351000</v>
      </c>
      <c r="F861" s="192">
        <f t="shared" si="27"/>
        <v>72456000</v>
      </c>
      <c r="G861" s="187"/>
      <c r="H861" s="179">
        <f t="shared" si="28"/>
        <v>6</v>
      </c>
    </row>
    <row r="862" spans="1:8" ht="18" customHeight="1">
      <c r="A862" s="190">
        <v>42180</v>
      </c>
      <c r="B862" s="190" t="s">
        <v>147</v>
      </c>
      <c r="C862" s="188" t="s">
        <v>652</v>
      </c>
      <c r="D862" s="191"/>
      <c r="E862" s="191">
        <v>40832000</v>
      </c>
      <c r="F862" s="192">
        <f t="shared" si="27"/>
        <v>31624000</v>
      </c>
      <c r="G862" s="187" t="s">
        <v>473</v>
      </c>
      <c r="H862" s="179">
        <f t="shared" si="28"/>
        <v>6</v>
      </c>
    </row>
    <row r="863" spans="1:8" ht="18" customHeight="1">
      <c r="A863" s="190">
        <v>42181</v>
      </c>
      <c r="B863" s="190" t="s">
        <v>183</v>
      </c>
      <c r="C863" s="188" t="s">
        <v>284</v>
      </c>
      <c r="D863" s="191"/>
      <c r="E863" s="191">
        <v>2500000</v>
      </c>
      <c r="F863" s="192">
        <f t="shared" si="27"/>
        <v>29124000</v>
      </c>
      <c r="G863" s="187"/>
      <c r="H863" s="179">
        <f t="shared" si="28"/>
        <v>6</v>
      </c>
    </row>
    <row r="864" spans="1:8" ht="18" customHeight="1">
      <c r="A864" s="190">
        <v>42181</v>
      </c>
      <c r="B864" s="190" t="s">
        <v>183</v>
      </c>
      <c r="C864" s="188" t="s">
        <v>734</v>
      </c>
      <c r="D864" s="191"/>
      <c r="E864" s="191">
        <v>1500000</v>
      </c>
      <c r="F864" s="192">
        <f t="shared" si="27"/>
        <v>27624000</v>
      </c>
      <c r="G864" s="187"/>
      <c r="H864" s="179">
        <f t="shared" si="28"/>
        <v>6</v>
      </c>
    </row>
    <row r="865" spans="1:8" ht="18" customHeight="1">
      <c r="A865" s="190">
        <v>42181</v>
      </c>
      <c r="B865" s="190" t="s">
        <v>50</v>
      </c>
      <c r="C865" s="188" t="s">
        <v>154</v>
      </c>
      <c r="D865" s="191">
        <v>950000000</v>
      </c>
      <c r="E865" s="191"/>
      <c r="F865" s="192">
        <f t="shared" si="27"/>
        <v>977624000</v>
      </c>
      <c r="G865" s="187"/>
      <c r="H865" s="179">
        <f t="shared" si="28"/>
        <v>6</v>
      </c>
    </row>
    <row r="866" spans="1:8" ht="18" customHeight="1">
      <c r="A866" s="190">
        <v>42181</v>
      </c>
      <c r="B866" s="190" t="s">
        <v>831</v>
      </c>
      <c r="C866" s="188" t="s">
        <v>247</v>
      </c>
      <c r="D866" s="191"/>
      <c r="E866" s="191">
        <v>907000</v>
      </c>
      <c r="F866" s="192">
        <f t="shared" si="27"/>
        <v>976717000</v>
      </c>
      <c r="G866" s="187"/>
      <c r="H866" s="179">
        <f t="shared" si="28"/>
        <v>6</v>
      </c>
    </row>
    <row r="867" spans="1:8" ht="18" customHeight="1">
      <c r="A867" s="190">
        <v>42181</v>
      </c>
      <c r="B867" s="190" t="s">
        <v>831</v>
      </c>
      <c r="C867" s="188" t="s">
        <v>735</v>
      </c>
      <c r="D867" s="191"/>
      <c r="E867" s="191">
        <v>500000</v>
      </c>
      <c r="F867" s="192">
        <f t="shared" si="27"/>
        <v>976217000</v>
      </c>
      <c r="G867" s="187"/>
      <c r="H867" s="179">
        <f t="shared" si="28"/>
        <v>6</v>
      </c>
    </row>
    <row r="868" spans="1:8" ht="18" customHeight="1">
      <c r="A868" s="190">
        <v>42181</v>
      </c>
      <c r="B868" s="190" t="s">
        <v>160</v>
      </c>
      <c r="C868" s="188" t="s">
        <v>736</v>
      </c>
      <c r="D868" s="191"/>
      <c r="E868" s="191">
        <v>34000000</v>
      </c>
      <c r="F868" s="192">
        <f t="shared" si="27"/>
        <v>942217000</v>
      </c>
      <c r="G868" s="187"/>
      <c r="H868" s="179">
        <f t="shared" si="28"/>
        <v>6</v>
      </c>
    </row>
    <row r="869" spans="1:8" ht="18" customHeight="1">
      <c r="A869" s="190">
        <v>42181</v>
      </c>
      <c r="B869" s="190" t="s">
        <v>50</v>
      </c>
      <c r="C869" s="188" t="s">
        <v>155</v>
      </c>
      <c r="D869" s="191"/>
      <c r="E869" s="191">
        <v>400000000</v>
      </c>
      <c r="F869" s="192">
        <f t="shared" si="27"/>
        <v>542217000</v>
      </c>
      <c r="G869" s="187"/>
      <c r="H869" s="179">
        <f t="shared" si="28"/>
        <v>6</v>
      </c>
    </row>
    <row r="870" spans="1:8" ht="18" customHeight="1">
      <c r="A870" s="190">
        <v>42181</v>
      </c>
      <c r="B870" s="190" t="s">
        <v>831</v>
      </c>
      <c r="C870" s="188" t="s">
        <v>449</v>
      </c>
      <c r="D870" s="191"/>
      <c r="E870" s="191">
        <v>290000</v>
      </c>
      <c r="F870" s="192">
        <f t="shared" si="27"/>
        <v>541927000</v>
      </c>
      <c r="G870" s="187"/>
      <c r="H870" s="179">
        <f t="shared" si="28"/>
        <v>6</v>
      </c>
    </row>
    <row r="871" spans="1:8" ht="18" customHeight="1">
      <c r="A871" s="190">
        <v>42182</v>
      </c>
      <c r="B871" s="190" t="s">
        <v>1051</v>
      </c>
      <c r="C871" s="188" t="s">
        <v>709</v>
      </c>
      <c r="D871" s="191"/>
      <c r="E871" s="191">
        <v>1700000</v>
      </c>
      <c r="F871" s="192">
        <f t="shared" si="27"/>
        <v>540227000</v>
      </c>
      <c r="G871" s="187"/>
      <c r="H871" s="179">
        <f t="shared" si="28"/>
        <v>6</v>
      </c>
    </row>
    <row r="872" spans="1:8" ht="18" customHeight="1">
      <c r="A872" s="190">
        <v>42182</v>
      </c>
      <c r="B872" s="190" t="s">
        <v>147</v>
      </c>
      <c r="C872" s="188" t="s">
        <v>360</v>
      </c>
      <c r="D872" s="191"/>
      <c r="E872" s="191">
        <v>60018000</v>
      </c>
      <c r="F872" s="192">
        <f t="shared" si="27"/>
        <v>480209000</v>
      </c>
      <c r="G872" s="187" t="s">
        <v>473</v>
      </c>
      <c r="H872" s="179">
        <f t="shared" si="28"/>
        <v>6</v>
      </c>
    </row>
    <row r="873" spans="1:8" ht="18" customHeight="1">
      <c r="A873" s="190">
        <v>42182</v>
      </c>
      <c r="B873" s="190" t="s">
        <v>183</v>
      </c>
      <c r="C873" s="188" t="s">
        <v>737</v>
      </c>
      <c r="D873" s="191">
        <v>1500000</v>
      </c>
      <c r="E873" s="191"/>
      <c r="F873" s="192">
        <f t="shared" si="27"/>
        <v>481709000</v>
      </c>
      <c r="G873" s="187"/>
      <c r="H873" s="179">
        <f t="shared" si="28"/>
        <v>6</v>
      </c>
    </row>
    <row r="874" spans="1:8" ht="18" customHeight="1">
      <c r="A874" s="190">
        <v>42182</v>
      </c>
      <c r="B874" s="190" t="s">
        <v>145</v>
      </c>
      <c r="C874" s="188" t="s">
        <v>734</v>
      </c>
      <c r="D874" s="191"/>
      <c r="E874" s="191">
        <v>1440000</v>
      </c>
      <c r="F874" s="192">
        <f t="shared" si="27"/>
        <v>480269000</v>
      </c>
      <c r="G874" s="187"/>
      <c r="H874" s="179">
        <f t="shared" si="28"/>
        <v>6</v>
      </c>
    </row>
    <row r="875" spans="1:8" ht="18" customHeight="1">
      <c r="A875" s="190">
        <v>42182</v>
      </c>
      <c r="B875" s="190" t="s">
        <v>160</v>
      </c>
      <c r="C875" s="188" t="s">
        <v>403</v>
      </c>
      <c r="D875" s="191"/>
      <c r="E875" s="191">
        <v>5610000</v>
      </c>
      <c r="F875" s="192">
        <f t="shared" si="27"/>
        <v>474659000</v>
      </c>
      <c r="G875" s="187"/>
      <c r="H875" s="179">
        <f t="shared" si="28"/>
        <v>6</v>
      </c>
    </row>
    <row r="876" spans="1:8" ht="18" customHeight="1">
      <c r="A876" s="190">
        <v>42182</v>
      </c>
      <c r="B876" s="190" t="s">
        <v>831</v>
      </c>
      <c r="C876" s="188" t="s">
        <v>262</v>
      </c>
      <c r="D876" s="191"/>
      <c r="E876" s="191">
        <v>4328000</v>
      </c>
      <c r="F876" s="192">
        <f t="shared" si="27"/>
        <v>470331000</v>
      </c>
      <c r="G876" s="187"/>
      <c r="H876" s="179">
        <f t="shared" si="28"/>
        <v>6</v>
      </c>
    </row>
    <row r="877" spans="1:8" ht="18" customHeight="1">
      <c r="A877" s="190">
        <v>42184</v>
      </c>
      <c r="B877" s="190" t="s">
        <v>151</v>
      </c>
      <c r="C877" s="188" t="s">
        <v>738</v>
      </c>
      <c r="D877" s="191"/>
      <c r="E877" s="191">
        <v>5000000</v>
      </c>
      <c r="F877" s="192">
        <f t="shared" si="27"/>
        <v>465331000</v>
      </c>
      <c r="G877" s="187"/>
      <c r="H877" s="179">
        <f t="shared" si="28"/>
        <v>6</v>
      </c>
    </row>
    <row r="878" spans="1:8" ht="18" customHeight="1">
      <c r="A878" s="190">
        <v>42184</v>
      </c>
      <c r="B878" s="190" t="s">
        <v>145</v>
      </c>
      <c r="C878" s="188" t="s">
        <v>150</v>
      </c>
      <c r="D878" s="191"/>
      <c r="E878" s="191">
        <v>230000</v>
      </c>
      <c r="F878" s="192">
        <f t="shared" si="27"/>
        <v>465101000</v>
      </c>
      <c r="G878" s="187"/>
      <c r="H878" s="179">
        <f t="shared" si="28"/>
        <v>6</v>
      </c>
    </row>
    <row r="879" spans="1:8" ht="18" customHeight="1">
      <c r="A879" s="190">
        <v>42184</v>
      </c>
      <c r="B879" s="190" t="s">
        <v>145</v>
      </c>
      <c r="C879" s="188" t="s">
        <v>417</v>
      </c>
      <c r="D879" s="191"/>
      <c r="E879" s="191">
        <v>338000</v>
      </c>
      <c r="F879" s="192">
        <f t="shared" si="27"/>
        <v>464763000</v>
      </c>
      <c r="G879" s="187"/>
      <c r="H879" s="179">
        <f t="shared" si="28"/>
        <v>6</v>
      </c>
    </row>
    <row r="880" spans="1:8" ht="18" customHeight="1">
      <c r="A880" s="190">
        <v>42184</v>
      </c>
      <c r="B880" s="190" t="s">
        <v>145</v>
      </c>
      <c r="C880" s="188" t="s">
        <v>739</v>
      </c>
      <c r="D880" s="191"/>
      <c r="E880" s="191">
        <v>308000</v>
      </c>
      <c r="F880" s="192">
        <f t="shared" si="27"/>
        <v>464455000</v>
      </c>
      <c r="G880" s="187"/>
      <c r="H880" s="179">
        <f t="shared" si="28"/>
        <v>6</v>
      </c>
    </row>
    <row r="881" spans="1:8" ht="18" customHeight="1">
      <c r="A881" s="190">
        <v>42184</v>
      </c>
      <c r="B881" s="190" t="s">
        <v>160</v>
      </c>
      <c r="C881" s="188" t="s">
        <v>275</v>
      </c>
      <c r="D881" s="191"/>
      <c r="E881" s="191">
        <v>50017000</v>
      </c>
      <c r="F881" s="192">
        <f t="shared" si="27"/>
        <v>414438000</v>
      </c>
      <c r="G881" s="187"/>
      <c r="H881" s="179">
        <f t="shared" si="28"/>
        <v>6</v>
      </c>
    </row>
    <row r="882" spans="1:8" ht="18" customHeight="1">
      <c r="A882" s="190">
        <v>42184</v>
      </c>
      <c r="B882" s="190" t="s">
        <v>145</v>
      </c>
      <c r="C882" s="188" t="s">
        <v>740</v>
      </c>
      <c r="D882" s="191"/>
      <c r="E882" s="191">
        <v>1584000</v>
      </c>
      <c r="F882" s="192">
        <f t="shared" si="27"/>
        <v>412854000</v>
      </c>
      <c r="G882" s="187"/>
      <c r="H882" s="179">
        <f t="shared" si="28"/>
        <v>6</v>
      </c>
    </row>
    <row r="883" spans="1:8" ht="18" customHeight="1">
      <c r="A883" s="190">
        <v>42184</v>
      </c>
      <c r="B883" s="190" t="s">
        <v>831</v>
      </c>
      <c r="C883" s="188" t="s">
        <v>741</v>
      </c>
      <c r="D883" s="191"/>
      <c r="E883" s="191">
        <v>420000</v>
      </c>
      <c r="F883" s="192">
        <f t="shared" si="27"/>
        <v>412434000</v>
      </c>
      <c r="G883" s="187"/>
      <c r="H883" s="179">
        <f t="shared" si="28"/>
        <v>6</v>
      </c>
    </row>
    <row r="884" spans="1:8" ht="18" customHeight="1">
      <c r="A884" s="190">
        <v>42185</v>
      </c>
      <c r="B884" s="190" t="s">
        <v>268</v>
      </c>
      <c r="C884" s="188" t="s">
        <v>742</v>
      </c>
      <c r="D884" s="191"/>
      <c r="E884" s="191">
        <v>1000000</v>
      </c>
      <c r="F884" s="192">
        <f t="shared" si="27"/>
        <v>411434000</v>
      </c>
      <c r="G884" s="187"/>
      <c r="H884" s="179">
        <f t="shared" si="28"/>
        <v>6</v>
      </c>
    </row>
    <row r="885" spans="1:8" ht="18" customHeight="1">
      <c r="A885" s="190">
        <v>42185</v>
      </c>
      <c r="B885" s="190" t="s">
        <v>145</v>
      </c>
      <c r="C885" s="188" t="s">
        <v>743</v>
      </c>
      <c r="D885" s="191"/>
      <c r="E885" s="191">
        <v>470000</v>
      </c>
      <c r="F885" s="192">
        <f t="shared" si="27"/>
        <v>410964000</v>
      </c>
      <c r="G885" s="187"/>
      <c r="H885" s="179">
        <f t="shared" si="28"/>
        <v>6</v>
      </c>
    </row>
    <row r="886" spans="1:8" ht="18" customHeight="1">
      <c r="A886" s="190">
        <v>42185</v>
      </c>
      <c r="B886" s="190" t="s">
        <v>319</v>
      </c>
      <c r="C886" s="188" t="s">
        <v>744</v>
      </c>
      <c r="D886" s="191">
        <v>218000000</v>
      </c>
      <c r="E886" s="191"/>
      <c r="F886" s="192">
        <f t="shared" si="27"/>
        <v>628964000</v>
      </c>
      <c r="G886" s="187"/>
      <c r="H886" s="179">
        <f t="shared" si="28"/>
        <v>6</v>
      </c>
    </row>
    <row r="887" spans="1:8" ht="18" customHeight="1">
      <c r="A887" s="190">
        <v>42185</v>
      </c>
      <c r="B887" s="190" t="s">
        <v>147</v>
      </c>
      <c r="C887" s="188" t="s">
        <v>704</v>
      </c>
      <c r="D887" s="191"/>
      <c r="E887" s="191">
        <v>200830000</v>
      </c>
      <c r="F887" s="192">
        <f t="shared" si="27"/>
        <v>428134000</v>
      </c>
      <c r="G887" s="187" t="s">
        <v>473</v>
      </c>
      <c r="H887" s="179">
        <f t="shared" si="28"/>
        <v>6</v>
      </c>
    </row>
    <row r="888" spans="1:8" ht="18" customHeight="1">
      <c r="A888" s="190">
        <v>42185</v>
      </c>
      <c r="B888" s="190" t="s">
        <v>1052</v>
      </c>
      <c r="C888" s="188" t="s">
        <v>745</v>
      </c>
      <c r="D888" s="191"/>
      <c r="E888" s="191">
        <v>10700000</v>
      </c>
      <c r="F888" s="192">
        <f t="shared" si="27"/>
        <v>417434000</v>
      </c>
      <c r="G888" s="187"/>
      <c r="H888" s="179">
        <f t="shared" si="28"/>
        <v>6</v>
      </c>
    </row>
    <row r="889" spans="1:8" ht="18" customHeight="1">
      <c r="A889" s="190">
        <v>42185</v>
      </c>
      <c r="B889" s="190" t="s">
        <v>168</v>
      </c>
      <c r="C889" s="188" t="s">
        <v>354</v>
      </c>
      <c r="D889" s="191"/>
      <c r="E889" s="191">
        <v>80000000</v>
      </c>
      <c r="F889" s="192">
        <f t="shared" si="27"/>
        <v>337434000</v>
      </c>
      <c r="G889" s="187"/>
      <c r="H889" s="179">
        <f t="shared" si="28"/>
        <v>6</v>
      </c>
    </row>
    <row r="890" spans="1:8" ht="18" customHeight="1">
      <c r="A890" s="190">
        <v>42185</v>
      </c>
      <c r="B890" s="190" t="s">
        <v>268</v>
      </c>
      <c r="C890" s="188" t="s">
        <v>746</v>
      </c>
      <c r="D890" s="191"/>
      <c r="E890" s="191">
        <v>3318000</v>
      </c>
      <c r="F890" s="192">
        <f t="shared" si="27"/>
        <v>334116000</v>
      </c>
      <c r="G890" s="187"/>
      <c r="H890" s="179">
        <f t="shared" si="28"/>
        <v>6</v>
      </c>
    </row>
    <row r="891" spans="1:8" ht="18" customHeight="1">
      <c r="A891" s="190">
        <v>42185</v>
      </c>
      <c r="B891" s="190" t="s">
        <v>158</v>
      </c>
      <c r="C891" s="188" t="s">
        <v>356</v>
      </c>
      <c r="D891" s="191"/>
      <c r="E891" s="191">
        <v>128504000</v>
      </c>
      <c r="F891" s="192">
        <f t="shared" si="27"/>
        <v>205612000</v>
      </c>
      <c r="G891" s="187"/>
      <c r="H891" s="179">
        <f t="shared" si="28"/>
        <v>6</v>
      </c>
    </row>
    <row r="892" spans="1:8" ht="18" customHeight="1">
      <c r="A892" s="190">
        <v>42186</v>
      </c>
      <c r="B892" s="190" t="s">
        <v>50</v>
      </c>
      <c r="C892" s="188" t="s">
        <v>154</v>
      </c>
      <c r="D892" s="191">
        <v>160000000</v>
      </c>
      <c r="E892" s="191"/>
      <c r="F892" s="192">
        <f t="shared" si="27"/>
        <v>365612000</v>
      </c>
      <c r="G892" s="187"/>
      <c r="H892" s="179">
        <f t="shared" si="28"/>
        <v>7</v>
      </c>
    </row>
    <row r="893" spans="1:8" ht="18" customHeight="1">
      <c r="A893" s="190">
        <v>42186</v>
      </c>
      <c r="B893" s="190" t="s">
        <v>183</v>
      </c>
      <c r="C893" s="188" t="s">
        <v>747</v>
      </c>
      <c r="D893" s="191"/>
      <c r="E893" s="191">
        <v>6000000</v>
      </c>
      <c r="F893" s="192">
        <f t="shared" si="27"/>
        <v>359612000</v>
      </c>
      <c r="G893" s="187"/>
      <c r="H893" s="179">
        <f t="shared" si="28"/>
        <v>7</v>
      </c>
    </row>
    <row r="894" spans="1:8" ht="18" customHeight="1">
      <c r="A894" s="190">
        <v>42186</v>
      </c>
      <c r="B894" s="190" t="s">
        <v>168</v>
      </c>
      <c r="C894" s="188" t="s">
        <v>318</v>
      </c>
      <c r="D894" s="191"/>
      <c r="E894" s="191">
        <v>10000000</v>
      </c>
      <c r="F894" s="192">
        <f t="shared" si="27"/>
        <v>349612000</v>
      </c>
      <c r="G894" s="187"/>
      <c r="H894" s="179">
        <f t="shared" si="28"/>
        <v>7</v>
      </c>
    </row>
    <row r="895" spans="1:8" ht="18" customHeight="1">
      <c r="A895" s="190">
        <v>42186</v>
      </c>
      <c r="B895" s="190" t="s">
        <v>151</v>
      </c>
      <c r="C895" s="188" t="s">
        <v>748</v>
      </c>
      <c r="D895" s="191"/>
      <c r="E895" s="191">
        <v>7184000</v>
      </c>
      <c r="F895" s="192">
        <f t="shared" si="27"/>
        <v>342428000</v>
      </c>
      <c r="G895" s="187"/>
      <c r="H895" s="179">
        <f t="shared" si="28"/>
        <v>7</v>
      </c>
    </row>
    <row r="896" spans="1:8" ht="18" customHeight="1">
      <c r="A896" s="190">
        <v>42186</v>
      </c>
      <c r="B896" s="190" t="s">
        <v>145</v>
      </c>
      <c r="C896" s="188" t="s">
        <v>749</v>
      </c>
      <c r="D896" s="191"/>
      <c r="E896" s="191">
        <v>500000</v>
      </c>
      <c r="F896" s="192">
        <f t="shared" si="27"/>
        <v>341928000</v>
      </c>
      <c r="G896" s="187"/>
      <c r="H896" s="179">
        <f t="shared" si="28"/>
        <v>7</v>
      </c>
    </row>
    <row r="897" spans="1:8" ht="18" customHeight="1">
      <c r="A897" s="190">
        <v>42186</v>
      </c>
      <c r="B897" s="190" t="s">
        <v>160</v>
      </c>
      <c r="C897" s="188" t="s">
        <v>750</v>
      </c>
      <c r="D897" s="191"/>
      <c r="E897" s="191">
        <v>1632000</v>
      </c>
      <c r="F897" s="192">
        <f t="shared" si="27"/>
        <v>340296000</v>
      </c>
      <c r="G897" s="187"/>
      <c r="H897" s="179">
        <f t="shared" si="28"/>
        <v>7</v>
      </c>
    </row>
    <row r="898" spans="1:8" ht="18" customHeight="1">
      <c r="A898" s="190">
        <v>42186</v>
      </c>
      <c r="B898" s="190" t="s">
        <v>145</v>
      </c>
      <c r="C898" s="188" t="s">
        <v>751</v>
      </c>
      <c r="D898" s="191"/>
      <c r="E898" s="191">
        <v>1200000</v>
      </c>
      <c r="F898" s="192">
        <f t="shared" si="27"/>
        <v>339096000</v>
      </c>
      <c r="G898" s="187"/>
      <c r="H898" s="179">
        <f t="shared" si="28"/>
        <v>7</v>
      </c>
    </row>
    <row r="899" spans="1:8" ht="18" customHeight="1">
      <c r="A899" s="190">
        <v>42186</v>
      </c>
      <c r="B899" s="190" t="s">
        <v>145</v>
      </c>
      <c r="C899" s="188" t="s">
        <v>150</v>
      </c>
      <c r="D899" s="191"/>
      <c r="E899" s="191">
        <v>273000</v>
      </c>
      <c r="F899" s="192">
        <f t="shared" si="27"/>
        <v>338823000</v>
      </c>
      <c r="G899" s="187"/>
      <c r="H899" s="179">
        <f t="shared" si="28"/>
        <v>7</v>
      </c>
    </row>
    <row r="900" spans="1:8" ht="18" customHeight="1">
      <c r="A900" s="190">
        <v>42186</v>
      </c>
      <c r="B900" s="190" t="s">
        <v>147</v>
      </c>
      <c r="C900" s="188" t="s">
        <v>206</v>
      </c>
      <c r="D900" s="191"/>
      <c r="E900" s="191">
        <v>100000000</v>
      </c>
      <c r="F900" s="192">
        <f t="shared" si="27"/>
        <v>238823000</v>
      </c>
      <c r="G900" s="187" t="s">
        <v>473</v>
      </c>
      <c r="H900" s="179">
        <f t="shared" si="28"/>
        <v>7</v>
      </c>
    </row>
    <row r="901" spans="1:8" ht="18" customHeight="1">
      <c r="A901" s="190">
        <v>42186</v>
      </c>
      <c r="B901" s="190" t="s">
        <v>147</v>
      </c>
      <c r="C901" s="188" t="s">
        <v>166</v>
      </c>
      <c r="D901" s="191"/>
      <c r="E901" s="191">
        <v>100000000</v>
      </c>
      <c r="F901" s="192">
        <f t="shared" si="27"/>
        <v>138823000</v>
      </c>
      <c r="G901" s="187" t="s">
        <v>473</v>
      </c>
      <c r="H901" s="179">
        <f t="shared" si="28"/>
        <v>7</v>
      </c>
    </row>
    <row r="902" spans="1:8" ht="18" customHeight="1">
      <c r="A902" s="190">
        <v>42187</v>
      </c>
      <c r="B902" s="190" t="s">
        <v>183</v>
      </c>
      <c r="C902" s="188" t="s">
        <v>752</v>
      </c>
      <c r="D902" s="191">
        <v>6000000</v>
      </c>
      <c r="E902" s="191"/>
      <c r="F902" s="192">
        <f t="shared" si="27"/>
        <v>144823000</v>
      </c>
      <c r="G902" s="187"/>
      <c r="H902" s="179">
        <f t="shared" si="28"/>
        <v>7</v>
      </c>
    </row>
    <row r="903" spans="1:8" ht="18" customHeight="1">
      <c r="A903" s="190">
        <v>42187</v>
      </c>
      <c r="B903" s="190" t="s">
        <v>1157</v>
      </c>
      <c r="C903" s="188" t="s">
        <v>188</v>
      </c>
      <c r="D903" s="191"/>
      <c r="E903" s="191">
        <v>8570000</v>
      </c>
      <c r="F903" s="192">
        <f t="shared" si="27"/>
        <v>136253000</v>
      </c>
      <c r="G903" s="187"/>
      <c r="H903" s="179">
        <f t="shared" si="28"/>
        <v>7</v>
      </c>
    </row>
    <row r="904" spans="1:8" ht="18" customHeight="1">
      <c r="A904" s="190">
        <v>42187</v>
      </c>
      <c r="B904" s="190" t="s">
        <v>197</v>
      </c>
      <c r="C904" s="188" t="s">
        <v>753</v>
      </c>
      <c r="D904" s="191"/>
      <c r="E904" s="191">
        <v>30000000</v>
      </c>
      <c r="F904" s="192">
        <f t="shared" si="27"/>
        <v>106253000</v>
      </c>
      <c r="G904" s="187"/>
      <c r="H904" s="179">
        <f t="shared" si="28"/>
        <v>7</v>
      </c>
    </row>
    <row r="905" spans="1:8" ht="18" customHeight="1">
      <c r="A905" s="190">
        <v>42187</v>
      </c>
      <c r="B905" s="190" t="s">
        <v>145</v>
      </c>
      <c r="C905" s="188" t="s">
        <v>754</v>
      </c>
      <c r="D905" s="191"/>
      <c r="E905" s="191">
        <v>280000</v>
      </c>
      <c r="F905" s="192">
        <f t="shared" si="27"/>
        <v>105973000</v>
      </c>
      <c r="G905" s="187"/>
      <c r="H905" s="179">
        <f t="shared" si="28"/>
        <v>7</v>
      </c>
    </row>
    <row r="906" spans="1:8" ht="18" customHeight="1">
      <c r="A906" s="190">
        <v>42187</v>
      </c>
      <c r="B906" s="190" t="s">
        <v>1157</v>
      </c>
      <c r="C906" s="188" t="s">
        <v>390</v>
      </c>
      <c r="D906" s="191"/>
      <c r="E906" s="191">
        <v>1540000</v>
      </c>
      <c r="F906" s="192">
        <f t="shared" si="27"/>
        <v>104433000</v>
      </c>
      <c r="G906" s="187"/>
      <c r="H906" s="179">
        <f t="shared" si="28"/>
        <v>7</v>
      </c>
    </row>
    <row r="907" spans="1:8" ht="18" customHeight="1">
      <c r="A907" s="190">
        <v>42188</v>
      </c>
      <c r="B907" s="190" t="s">
        <v>160</v>
      </c>
      <c r="C907" s="188" t="s">
        <v>755</v>
      </c>
      <c r="D907" s="191"/>
      <c r="E907" s="191">
        <v>1120000</v>
      </c>
      <c r="F907" s="192">
        <f t="shared" si="27"/>
        <v>103313000</v>
      </c>
      <c r="G907" s="187"/>
      <c r="H907" s="179">
        <f t="shared" si="28"/>
        <v>7</v>
      </c>
    </row>
    <row r="908" spans="1:8" ht="18" customHeight="1">
      <c r="A908" s="190">
        <v>42189</v>
      </c>
      <c r="B908" s="190" t="s">
        <v>203</v>
      </c>
      <c r="C908" s="188" t="s">
        <v>317</v>
      </c>
      <c r="D908" s="191"/>
      <c r="E908" s="191">
        <v>10517000</v>
      </c>
      <c r="F908" s="192">
        <f t="shared" si="27"/>
        <v>92796000</v>
      </c>
      <c r="G908" s="187"/>
      <c r="H908" s="179">
        <f t="shared" si="28"/>
        <v>7</v>
      </c>
    </row>
    <row r="909" spans="1:8" ht="18" customHeight="1">
      <c r="A909" s="190">
        <v>42189</v>
      </c>
      <c r="B909" s="190" t="s">
        <v>268</v>
      </c>
      <c r="C909" s="188" t="s">
        <v>756</v>
      </c>
      <c r="D909" s="191"/>
      <c r="E909" s="191">
        <v>1170000</v>
      </c>
      <c r="F909" s="192">
        <f t="shared" si="27"/>
        <v>91626000</v>
      </c>
      <c r="G909" s="187"/>
      <c r="H909" s="179">
        <f t="shared" si="28"/>
        <v>7</v>
      </c>
    </row>
    <row r="910" spans="1:8" ht="18" customHeight="1">
      <c r="A910" s="190">
        <v>42189</v>
      </c>
      <c r="B910" s="190" t="s">
        <v>145</v>
      </c>
      <c r="C910" s="188" t="s">
        <v>640</v>
      </c>
      <c r="D910" s="191"/>
      <c r="E910" s="191">
        <v>160000</v>
      </c>
      <c r="F910" s="192">
        <f t="shared" ref="F910:F974" si="29">IF(C910&lt;&gt;"",F909+D910-E910,0)</f>
        <v>91466000</v>
      </c>
      <c r="G910" s="187"/>
      <c r="H910" s="179">
        <f t="shared" si="28"/>
        <v>7</v>
      </c>
    </row>
    <row r="911" spans="1:8" ht="18" customHeight="1">
      <c r="A911" s="190">
        <v>42189</v>
      </c>
      <c r="B911" s="190" t="s">
        <v>176</v>
      </c>
      <c r="C911" s="188" t="s">
        <v>177</v>
      </c>
      <c r="D911" s="191"/>
      <c r="E911" s="191">
        <v>4861000</v>
      </c>
      <c r="F911" s="192">
        <f t="shared" si="29"/>
        <v>86605000</v>
      </c>
      <c r="G911" s="187"/>
      <c r="H911" s="179">
        <f t="shared" ref="H911:H974" si="30">IF(A911&lt;&gt;"",MONTH(A911),"")</f>
        <v>7</v>
      </c>
    </row>
    <row r="912" spans="1:8" ht="18" customHeight="1">
      <c r="A912" s="190">
        <v>42189</v>
      </c>
      <c r="B912" s="190" t="s">
        <v>831</v>
      </c>
      <c r="C912" s="188" t="s">
        <v>757</v>
      </c>
      <c r="D912" s="191"/>
      <c r="E912" s="191">
        <v>540000</v>
      </c>
      <c r="F912" s="192">
        <f t="shared" si="29"/>
        <v>86065000</v>
      </c>
      <c r="G912" s="187"/>
      <c r="H912" s="179">
        <f t="shared" si="30"/>
        <v>7</v>
      </c>
    </row>
    <row r="913" spans="1:8" ht="18" customHeight="1">
      <c r="A913" s="190">
        <v>42189</v>
      </c>
      <c r="B913" s="190" t="s">
        <v>145</v>
      </c>
      <c r="C913" s="188" t="s">
        <v>535</v>
      </c>
      <c r="D913" s="191"/>
      <c r="E913" s="191">
        <v>100000</v>
      </c>
      <c r="F913" s="192">
        <f t="shared" si="29"/>
        <v>85965000</v>
      </c>
      <c r="G913" s="187"/>
      <c r="H913" s="179">
        <f t="shared" si="30"/>
        <v>7</v>
      </c>
    </row>
    <row r="914" spans="1:8" ht="18" customHeight="1">
      <c r="A914" s="190">
        <v>42189</v>
      </c>
      <c r="B914" s="190" t="s">
        <v>183</v>
      </c>
      <c r="C914" s="188" t="s">
        <v>758</v>
      </c>
      <c r="D914" s="191">
        <v>2500000</v>
      </c>
      <c r="E914" s="191"/>
      <c r="F914" s="192">
        <f t="shared" si="29"/>
        <v>88465000</v>
      </c>
      <c r="G914" s="187"/>
      <c r="H914" s="179">
        <f t="shared" si="30"/>
        <v>7</v>
      </c>
    </row>
    <row r="915" spans="1:8" ht="18" customHeight="1">
      <c r="A915" s="190">
        <v>42189</v>
      </c>
      <c r="B915" s="190" t="s">
        <v>151</v>
      </c>
      <c r="C915" s="188" t="s">
        <v>284</v>
      </c>
      <c r="D915" s="191"/>
      <c r="E915" s="191">
        <v>3675000</v>
      </c>
      <c r="F915" s="192">
        <f t="shared" si="29"/>
        <v>84790000</v>
      </c>
      <c r="G915" s="187"/>
      <c r="H915" s="179">
        <f t="shared" si="30"/>
        <v>7</v>
      </c>
    </row>
    <row r="916" spans="1:8" ht="18" customHeight="1">
      <c r="A916" s="190">
        <v>42191</v>
      </c>
      <c r="B916" s="190" t="s">
        <v>147</v>
      </c>
      <c r="C916" s="188" t="s">
        <v>360</v>
      </c>
      <c r="D916" s="191"/>
      <c r="E916" s="191">
        <v>50000000</v>
      </c>
      <c r="F916" s="192">
        <f t="shared" si="29"/>
        <v>34790000</v>
      </c>
      <c r="G916" s="187" t="s">
        <v>473</v>
      </c>
      <c r="H916" s="179">
        <f t="shared" si="30"/>
        <v>7</v>
      </c>
    </row>
    <row r="917" spans="1:8" ht="18" customHeight="1">
      <c r="A917" s="190">
        <v>42191</v>
      </c>
      <c r="B917" s="190" t="s">
        <v>197</v>
      </c>
      <c r="C917" s="188" t="s">
        <v>374</v>
      </c>
      <c r="D917" s="191"/>
      <c r="E917" s="191">
        <v>10000000</v>
      </c>
      <c r="F917" s="192">
        <f t="shared" si="29"/>
        <v>24790000</v>
      </c>
      <c r="G917" s="187"/>
      <c r="H917" s="179">
        <f t="shared" si="30"/>
        <v>7</v>
      </c>
    </row>
    <row r="918" spans="1:8" ht="18" customHeight="1">
      <c r="A918" s="190">
        <v>42191</v>
      </c>
      <c r="B918" s="190" t="s">
        <v>183</v>
      </c>
      <c r="C918" s="188" t="s">
        <v>692</v>
      </c>
      <c r="D918" s="191"/>
      <c r="E918" s="191">
        <v>10000000</v>
      </c>
      <c r="F918" s="192">
        <f t="shared" si="29"/>
        <v>14790000</v>
      </c>
      <c r="G918" s="187"/>
      <c r="H918" s="179">
        <f t="shared" si="30"/>
        <v>7</v>
      </c>
    </row>
    <row r="919" spans="1:8" ht="18" customHeight="1">
      <c r="A919" s="190">
        <v>42192</v>
      </c>
      <c r="B919" s="190" t="s">
        <v>50</v>
      </c>
      <c r="C919" s="188" t="s">
        <v>155</v>
      </c>
      <c r="D919" s="191"/>
      <c r="E919" s="191">
        <v>10000000</v>
      </c>
      <c r="F919" s="192">
        <f t="shared" si="29"/>
        <v>4790000</v>
      </c>
      <c r="G919" s="187"/>
      <c r="H919" s="179">
        <f t="shared" si="30"/>
        <v>7</v>
      </c>
    </row>
    <row r="920" spans="1:8" ht="18" customHeight="1">
      <c r="A920" s="190">
        <v>42192</v>
      </c>
      <c r="B920" s="190" t="s">
        <v>831</v>
      </c>
      <c r="C920" s="188" t="s">
        <v>233</v>
      </c>
      <c r="D920" s="191"/>
      <c r="E920" s="191">
        <v>110000</v>
      </c>
      <c r="F920" s="192">
        <f t="shared" si="29"/>
        <v>4680000</v>
      </c>
      <c r="G920" s="187"/>
      <c r="H920" s="179">
        <f t="shared" si="30"/>
        <v>7</v>
      </c>
    </row>
    <row r="921" spans="1:8" ht="18" customHeight="1">
      <c r="A921" s="190">
        <v>42192</v>
      </c>
      <c r="B921" s="190" t="s">
        <v>1051</v>
      </c>
      <c r="C921" s="188" t="s">
        <v>759</v>
      </c>
      <c r="D921" s="191"/>
      <c r="E921" s="191">
        <v>540000</v>
      </c>
      <c r="F921" s="192">
        <f t="shared" si="29"/>
        <v>4140000</v>
      </c>
      <c r="G921" s="187"/>
      <c r="H921" s="179">
        <f t="shared" si="30"/>
        <v>7</v>
      </c>
    </row>
    <row r="922" spans="1:8" ht="18" customHeight="1">
      <c r="A922" s="190">
        <v>42192</v>
      </c>
      <c r="B922" s="190" t="s">
        <v>178</v>
      </c>
      <c r="C922" s="188" t="s">
        <v>760</v>
      </c>
      <c r="D922" s="191"/>
      <c r="E922" s="191">
        <v>1050000</v>
      </c>
      <c r="F922" s="192">
        <f t="shared" si="29"/>
        <v>3090000</v>
      </c>
      <c r="G922" s="187"/>
      <c r="H922" s="179">
        <f t="shared" si="30"/>
        <v>7</v>
      </c>
    </row>
    <row r="923" spans="1:8" ht="18" customHeight="1">
      <c r="A923" s="190">
        <v>42194</v>
      </c>
      <c r="B923" s="190" t="s">
        <v>50</v>
      </c>
      <c r="C923" s="188" t="s">
        <v>154</v>
      </c>
      <c r="D923" s="191">
        <v>800000000</v>
      </c>
      <c r="E923" s="191"/>
      <c r="F923" s="192">
        <f t="shared" si="29"/>
        <v>803090000</v>
      </c>
      <c r="G923" s="187"/>
      <c r="H923" s="179">
        <f t="shared" si="30"/>
        <v>7</v>
      </c>
    </row>
    <row r="924" spans="1:8" ht="18" customHeight="1">
      <c r="A924" s="190">
        <v>42194</v>
      </c>
      <c r="B924" s="190" t="s">
        <v>147</v>
      </c>
      <c r="C924" s="188" t="s">
        <v>274</v>
      </c>
      <c r="D924" s="191"/>
      <c r="E924" s="191">
        <v>55017000</v>
      </c>
      <c r="F924" s="192">
        <f t="shared" si="29"/>
        <v>748073000</v>
      </c>
      <c r="G924" s="187"/>
      <c r="H924" s="179">
        <f t="shared" si="30"/>
        <v>7</v>
      </c>
    </row>
    <row r="925" spans="1:8" ht="18" customHeight="1">
      <c r="A925" s="190">
        <v>42194</v>
      </c>
      <c r="B925" s="190" t="s">
        <v>178</v>
      </c>
      <c r="C925" s="188" t="s">
        <v>761</v>
      </c>
      <c r="D925" s="191"/>
      <c r="E925" s="191">
        <v>314000</v>
      </c>
      <c r="F925" s="192">
        <f t="shared" si="29"/>
        <v>747759000</v>
      </c>
      <c r="G925" s="187"/>
      <c r="H925" s="179">
        <f t="shared" si="30"/>
        <v>7</v>
      </c>
    </row>
    <row r="926" spans="1:8" ht="18" customHeight="1">
      <c r="A926" s="190">
        <v>42195</v>
      </c>
      <c r="B926" s="190" t="s">
        <v>268</v>
      </c>
      <c r="C926" s="188" t="s">
        <v>523</v>
      </c>
      <c r="D926" s="191"/>
      <c r="E926" s="191">
        <v>8900000</v>
      </c>
      <c r="F926" s="192">
        <f t="shared" si="29"/>
        <v>738859000</v>
      </c>
      <c r="G926" s="187"/>
      <c r="H926" s="179">
        <f t="shared" si="30"/>
        <v>7</v>
      </c>
    </row>
    <row r="927" spans="1:8" ht="18" customHeight="1">
      <c r="A927" s="190">
        <v>42195</v>
      </c>
      <c r="B927" s="190" t="s">
        <v>151</v>
      </c>
      <c r="C927" s="188" t="s">
        <v>762</v>
      </c>
      <c r="D927" s="191"/>
      <c r="E927" s="191">
        <v>950000</v>
      </c>
      <c r="F927" s="192">
        <f t="shared" si="29"/>
        <v>737909000</v>
      </c>
      <c r="G927" s="187"/>
      <c r="H927" s="179">
        <f t="shared" si="30"/>
        <v>7</v>
      </c>
    </row>
    <row r="928" spans="1:8" ht="18" customHeight="1">
      <c r="A928" s="190">
        <v>42195</v>
      </c>
      <c r="B928" s="190" t="s">
        <v>151</v>
      </c>
      <c r="C928" s="188" t="s">
        <v>763</v>
      </c>
      <c r="D928" s="191"/>
      <c r="E928" s="191">
        <v>4000000</v>
      </c>
      <c r="F928" s="192">
        <f t="shared" si="29"/>
        <v>733909000</v>
      </c>
      <c r="G928" s="187"/>
      <c r="H928" s="179">
        <f t="shared" si="30"/>
        <v>7</v>
      </c>
    </row>
    <row r="929" spans="1:8" ht="18" customHeight="1">
      <c r="A929" s="190">
        <v>42195</v>
      </c>
      <c r="B929" s="190" t="s">
        <v>145</v>
      </c>
      <c r="C929" s="188" t="s">
        <v>764</v>
      </c>
      <c r="D929" s="191"/>
      <c r="E929" s="191">
        <v>34000000</v>
      </c>
      <c r="F929" s="192">
        <f t="shared" si="29"/>
        <v>699909000</v>
      </c>
      <c r="G929" s="187"/>
      <c r="H929" s="179">
        <f t="shared" si="30"/>
        <v>7</v>
      </c>
    </row>
    <row r="930" spans="1:8" ht="18" customHeight="1">
      <c r="A930" s="190">
        <v>42195</v>
      </c>
      <c r="B930" s="190" t="s">
        <v>183</v>
      </c>
      <c r="C930" s="188" t="s">
        <v>765</v>
      </c>
      <c r="D930" s="191">
        <v>5000000</v>
      </c>
      <c r="E930" s="191"/>
      <c r="F930" s="192">
        <f t="shared" si="29"/>
        <v>704909000</v>
      </c>
      <c r="G930" s="187"/>
      <c r="H930" s="179">
        <f t="shared" si="30"/>
        <v>7</v>
      </c>
    </row>
    <row r="931" spans="1:8" ht="18" customHeight="1">
      <c r="A931" s="190">
        <v>42196</v>
      </c>
      <c r="B931" s="190" t="s">
        <v>1052</v>
      </c>
      <c r="C931" s="188" t="s">
        <v>621</v>
      </c>
      <c r="D931" s="191"/>
      <c r="E931" s="191">
        <v>5132000</v>
      </c>
      <c r="F931" s="192">
        <f t="shared" si="29"/>
        <v>699777000</v>
      </c>
      <c r="G931" s="187"/>
      <c r="H931" s="179">
        <f t="shared" si="30"/>
        <v>7</v>
      </c>
    </row>
    <row r="932" spans="1:8" ht="18" customHeight="1">
      <c r="A932" s="190">
        <v>42196</v>
      </c>
      <c r="B932" s="190" t="s">
        <v>145</v>
      </c>
      <c r="C932" s="188" t="s">
        <v>766</v>
      </c>
      <c r="D932" s="191"/>
      <c r="E932" s="191">
        <v>900000</v>
      </c>
      <c r="F932" s="192">
        <f t="shared" si="29"/>
        <v>698877000</v>
      </c>
      <c r="G932" s="187"/>
      <c r="H932" s="179">
        <f t="shared" si="30"/>
        <v>7</v>
      </c>
    </row>
    <row r="933" spans="1:8" ht="18" customHeight="1">
      <c r="A933" s="190">
        <v>42196</v>
      </c>
      <c r="B933" s="190" t="s">
        <v>183</v>
      </c>
      <c r="C933" s="188" t="s">
        <v>699</v>
      </c>
      <c r="D933" s="191"/>
      <c r="E933" s="191">
        <v>5000000</v>
      </c>
      <c r="F933" s="192">
        <f t="shared" si="29"/>
        <v>693877000</v>
      </c>
      <c r="G933" s="187"/>
      <c r="H933" s="179">
        <f t="shared" si="30"/>
        <v>7</v>
      </c>
    </row>
    <row r="934" spans="1:8" ht="18" customHeight="1">
      <c r="A934" s="190">
        <v>42198</v>
      </c>
      <c r="B934" s="190" t="s">
        <v>203</v>
      </c>
      <c r="C934" s="188" t="s">
        <v>875</v>
      </c>
      <c r="D934" s="191"/>
      <c r="E934" s="191">
        <v>20017000</v>
      </c>
      <c r="F934" s="192">
        <f t="shared" si="29"/>
        <v>673860000</v>
      </c>
      <c r="G934" s="187"/>
      <c r="H934" s="179">
        <f t="shared" si="30"/>
        <v>7</v>
      </c>
    </row>
    <row r="935" spans="1:8" ht="18" customHeight="1">
      <c r="A935" s="190">
        <v>42198</v>
      </c>
      <c r="B935" s="190" t="s">
        <v>151</v>
      </c>
      <c r="C935" s="188" t="s">
        <v>767</v>
      </c>
      <c r="D935" s="191"/>
      <c r="E935" s="191">
        <v>274000</v>
      </c>
      <c r="F935" s="192">
        <f t="shared" si="29"/>
        <v>673586000</v>
      </c>
      <c r="G935" s="187"/>
      <c r="H935" s="179">
        <f t="shared" si="30"/>
        <v>7</v>
      </c>
    </row>
    <row r="936" spans="1:8" ht="18" customHeight="1">
      <c r="A936" s="190">
        <v>42198</v>
      </c>
      <c r="B936" s="190" t="s">
        <v>158</v>
      </c>
      <c r="C936" s="188" t="s">
        <v>768</v>
      </c>
      <c r="D936" s="191"/>
      <c r="E936" s="191">
        <v>316667000</v>
      </c>
      <c r="F936" s="192">
        <f t="shared" si="29"/>
        <v>356919000</v>
      </c>
      <c r="G936" s="187"/>
      <c r="H936" s="179">
        <f t="shared" si="30"/>
        <v>7</v>
      </c>
    </row>
    <row r="937" spans="1:8" ht="18" customHeight="1">
      <c r="A937" s="190">
        <v>42198</v>
      </c>
      <c r="B937" s="190" t="s">
        <v>145</v>
      </c>
      <c r="C937" s="188" t="s">
        <v>769</v>
      </c>
      <c r="D937" s="191"/>
      <c r="E937" s="191">
        <v>5000000</v>
      </c>
      <c r="F937" s="192">
        <f t="shared" si="29"/>
        <v>351919000</v>
      </c>
      <c r="G937" s="187"/>
      <c r="H937" s="179">
        <f t="shared" si="30"/>
        <v>7</v>
      </c>
    </row>
    <row r="938" spans="1:8" ht="18" customHeight="1">
      <c r="A938" s="190">
        <v>42198</v>
      </c>
      <c r="B938" s="190" t="s">
        <v>158</v>
      </c>
      <c r="C938" s="188" t="s">
        <v>770</v>
      </c>
      <c r="D938" s="191"/>
      <c r="E938" s="191">
        <v>2000000</v>
      </c>
      <c r="F938" s="192">
        <f t="shared" si="29"/>
        <v>349919000</v>
      </c>
      <c r="G938" s="187"/>
      <c r="H938" s="179">
        <f t="shared" si="30"/>
        <v>7</v>
      </c>
    </row>
    <row r="939" spans="1:8" ht="18" customHeight="1">
      <c r="A939" s="190">
        <v>42198</v>
      </c>
      <c r="B939" s="190" t="s">
        <v>183</v>
      </c>
      <c r="C939" s="188" t="s">
        <v>621</v>
      </c>
      <c r="D939" s="191"/>
      <c r="E939" s="191">
        <v>5000000</v>
      </c>
      <c r="F939" s="192">
        <f t="shared" si="29"/>
        <v>344919000</v>
      </c>
      <c r="G939" s="187"/>
      <c r="H939" s="179">
        <f t="shared" si="30"/>
        <v>7</v>
      </c>
    </row>
    <row r="940" spans="1:8" ht="18" customHeight="1">
      <c r="A940" s="190">
        <v>42198</v>
      </c>
      <c r="B940" s="190" t="s">
        <v>151</v>
      </c>
      <c r="C940" s="188" t="s">
        <v>771</v>
      </c>
      <c r="D940" s="191"/>
      <c r="E940" s="191">
        <v>2111000</v>
      </c>
      <c r="F940" s="192">
        <f t="shared" si="29"/>
        <v>342808000</v>
      </c>
      <c r="G940" s="187"/>
      <c r="H940" s="179">
        <f t="shared" si="30"/>
        <v>7</v>
      </c>
    </row>
    <row r="941" spans="1:8" ht="18" customHeight="1">
      <c r="A941" s="190">
        <v>42199</v>
      </c>
      <c r="B941" s="190" t="s">
        <v>145</v>
      </c>
      <c r="C941" s="188" t="s">
        <v>772</v>
      </c>
      <c r="D941" s="191"/>
      <c r="E941" s="191">
        <v>15000000</v>
      </c>
      <c r="F941" s="192">
        <f t="shared" si="29"/>
        <v>327808000</v>
      </c>
      <c r="G941" s="187"/>
      <c r="H941" s="179">
        <f t="shared" si="30"/>
        <v>7</v>
      </c>
    </row>
    <row r="942" spans="1:8" ht="18" customHeight="1">
      <c r="A942" s="190">
        <v>42199</v>
      </c>
      <c r="B942" s="190" t="s">
        <v>197</v>
      </c>
      <c r="C942" s="188" t="s">
        <v>773</v>
      </c>
      <c r="D942" s="191"/>
      <c r="E942" s="267">
        <v>18852000</v>
      </c>
      <c r="F942" s="192">
        <f t="shared" si="29"/>
        <v>308956000</v>
      </c>
      <c r="G942" s="187"/>
      <c r="H942" s="179">
        <f t="shared" si="30"/>
        <v>7</v>
      </c>
    </row>
    <row r="943" spans="1:8" ht="18" customHeight="1">
      <c r="A943" s="190">
        <v>42200</v>
      </c>
      <c r="B943" s="190" t="s">
        <v>168</v>
      </c>
      <c r="C943" s="188" t="s">
        <v>170</v>
      </c>
      <c r="D943" s="191">
        <v>100000000</v>
      </c>
      <c r="E943" s="191"/>
      <c r="F943" s="192">
        <f t="shared" si="29"/>
        <v>408956000</v>
      </c>
      <c r="G943" s="187"/>
      <c r="H943" s="179">
        <f t="shared" si="30"/>
        <v>7</v>
      </c>
    </row>
    <row r="944" spans="1:8" ht="18" customHeight="1">
      <c r="A944" s="190">
        <v>42200</v>
      </c>
      <c r="B944" s="190" t="s">
        <v>168</v>
      </c>
      <c r="C944" s="188" t="s">
        <v>354</v>
      </c>
      <c r="D944" s="191"/>
      <c r="E944" s="191">
        <v>40000000</v>
      </c>
      <c r="F944" s="192">
        <f t="shared" si="29"/>
        <v>368956000</v>
      </c>
      <c r="G944" s="187"/>
      <c r="H944" s="179">
        <f t="shared" si="30"/>
        <v>7</v>
      </c>
    </row>
    <row r="945" spans="1:8" ht="18" customHeight="1">
      <c r="A945" s="190">
        <v>42200</v>
      </c>
      <c r="B945" s="190" t="s">
        <v>151</v>
      </c>
      <c r="C945" s="188" t="s">
        <v>284</v>
      </c>
      <c r="D945" s="191"/>
      <c r="E945" s="191">
        <v>2000000</v>
      </c>
      <c r="F945" s="192">
        <f t="shared" si="29"/>
        <v>366956000</v>
      </c>
      <c r="G945" s="187"/>
      <c r="H945" s="179">
        <f t="shared" si="30"/>
        <v>7</v>
      </c>
    </row>
    <row r="946" spans="1:8" ht="18" customHeight="1">
      <c r="A946" s="190">
        <v>42200</v>
      </c>
      <c r="B946" s="190" t="s">
        <v>145</v>
      </c>
      <c r="C946" s="188" t="s">
        <v>774</v>
      </c>
      <c r="D946" s="191"/>
      <c r="E946" s="191">
        <v>800000</v>
      </c>
      <c r="F946" s="192">
        <f t="shared" si="29"/>
        <v>366156000</v>
      </c>
      <c r="G946" s="187"/>
      <c r="H946" s="179">
        <f t="shared" si="30"/>
        <v>7</v>
      </c>
    </row>
    <row r="947" spans="1:8" ht="18" customHeight="1">
      <c r="A947" s="190">
        <v>42200</v>
      </c>
      <c r="B947" s="190" t="s">
        <v>145</v>
      </c>
      <c r="C947" s="188" t="s">
        <v>411</v>
      </c>
      <c r="D947" s="191"/>
      <c r="E947" s="191">
        <v>150000</v>
      </c>
      <c r="F947" s="192">
        <f t="shared" si="29"/>
        <v>366006000</v>
      </c>
      <c r="G947" s="187"/>
      <c r="H947" s="179">
        <f t="shared" si="30"/>
        <v>7</v>
      </c>
    </row>
    <row r="948" spans="1:8" ht="18" customHeight="1">
      <c r="A948" s="190">
        <v>42202</v>
      </c>
      <c r="B948" s="190" t="s">
        <v>622</v>
      </c>
      <c r="C948" s="188" t="s">
        <v>592</v>
      </c>
      <c r="D948" s="191">
        <v>1000000000</v>
      </c>
      <c r="E948" s="191"/>
      <c r="F948" s="192">
        <f t="shared" si="29"/>
        <v>1366006000</v>
      </c>
      <c r="G948" s="187"/>
      <c r="H948" s="179">
        <f t="shared" si="30"/>
        <v>7</v>
      </c>
    </row>
    <row r="949" spans="1:8" ht="18" customHeight="1">
      <c r="A949" s="190">
        <v>42202</v>
      </c>
      <c r="B949" s="190" t="s">
        <v>197</v>
      </c>
      <c r="C949" s="188" t="s">
        <v>775</v>
      </c>
      <c r="D949" s="191">
        <v>200000000</v>
      </c>
      <c r="E949" s="191"/>
      <c r="F949" s="192">
        <f t="shared" si="29"/>
        <v>1566006000</v>
      </c>
      <c r="G949" s="187"/>
      <c r="H949" s="179">
        <f t="shared" si="30"/>
        <v>7</v>
      </c>
    </row>
    <row r="950" spans="1:8" ht="18" customHeight="1">
      <c r="A950" s="190">
        <v>42202</v>
      </c>
      <c r="B950" s="190" t="s">
        <v>50</v>
      </c>
      <c r="C950" s="188" t="s">
        <v>155</v>
      </c>
      <c r="D950" s="191"/>
      <c r="E950" s="191">
        <v>500000000</v>
      </c>
      <c r="F950" s="192">
        <f t="shared" si="29"/>
        <v>1066006000</v>
      </c>
      <c r="G950" s="187"/>
      <c r="H950" s="179">
        <f t="shared" si="30"/>
        <v>7</v>
      </c>
    </row>
    <row r="951" spans="1:8" ht="18" customHeight="1">
      <c r="A951" s="190">
        <v>42202</v>
      </c>
      <c r="B951" s="190" t="s">
        <v>50</v>
      </c>
      <c r="C951" s="188" t="s">
        <v>155</v>
      </c>
      <c r="D951" s="191"/>
      <c r="E951" s="191">
        <v>1000000000</v>
      </c>
      <c r="F951" s="192">
        <f t="shared" si="29"/>
        <v>66006000</v>
      </c>
      <c r="G951" s="187"/>
      <c r="H951" s="179">
        <f t="shared" si="30"/>
        <v>7</v>
      </c>
    </row>
    <row r="952" spans="1:8" ht="18" customHeight="1">
      <c r="A952" s="190">
        <v>42202</v>
      </c>
      <c r="B952" s="190" t="s">
        <v>1051</v>
      </c>
      <c r="C952" s="188" t="s">
        <v>573</v>
      </c>
      <c r="D952" s="191"/>
      <c r="E952" s="191">
        <v>45000000</v>
      </c>
      <c r="F952" s="192">
        <f t="shared" si="29"/>
        <v>21006000</v>
      </c>
      <c r="G952" s="187"/>
      <c r="H952" s="179">
        <f t="shared" si="30"/>
        <v>7</v>
      </c>
    </row>
    <row r="953" spans="1:8" ht="18" customHeight="1">
      <c r="A953" s="190">
        <v>42202</v>
      </c>
      <c r="B953" s="190" t="s">
        <v>1052</v>
      </c>
      <c r="C953" s="188" t="s">
        <v>776</v>
      </c>
      <c r="D953" s="191"/>
      <c r="E953" s="191">
        <v>35000</v>
      </c>
      <c r="F953" s="192">
        <f t="shared" si="29"/>
        <v>20971000</v>
      </c>
      <c r="G953" s="187"/>
      <c r="H953" s="179">
        <f t="shared" si="30"/>
        <v>7</v>
      </c>
    </row>
    <row r="954" spans="1:8" ht="18" customHeight="1">
      <c r="A954" s="190">
        <v>42202</v>
      </c>
      <c r="B954" s="190" t="s">
        <v>145</v>
      </c>
      <c r="C954" s="188" t="s">
        <v>150</v>
      </c>
      <c r="D954" s="191"/>
      <c r="E954" s="191">
        <v>263000</v>
      </c>
      <c r="F954" s="192">
        <f t="shared" si="29"/>
        <v>20708000</v>
      </c>
      <c r="G954" s="187"/>
      <c r="H954" s="179">
        <f t="shared" si="30"/>
        <v>7</v>
      </c>
    </row>
    <row r="955" spans="1:8" ht="18" customHeight="1">
      <c r="A955" s="190">
        <v>42202</v>
      </c>
      <c r="B955" s="190" t="s">
        <v>831</v>
      </c>
      <c r="C955" s="188" t="s">
        <v>302</v>
      </c>
      <c r="D955" s="191"/>
      <c r="E955" s="191">
        <v>5000000</v>
      </c>
      <c r="F955" s="192">
        <f t="shared" si="29"/>
        <v>15708000</v>
      </c>
      <c r="G955" s="187"/>
      <c r="H955" s="179">
        <f t="shared" si="30"/>
        <v>7</v>
      </c>
    </row>
    <row r="956" spans="1:8" ht="18" customHeight="1">
      <c r="A956" s="190">
        <v>42203</v>
      </c>
      <c r="B956" s="190" t="s">
        <v>183</v>
      </c>
      <c r="C956" s="188" t="s">
        <v>777</v>
      </c>
      <c r="D956" s="191">
        <v>19000000</v>
      </c>
      <c r="E956" s="191"/>
      <c r="F956" s="192">
        <f t="shared" si="29"/>
        <v>34708000</v>
      </c>
      <c r="G956" s="187"/>
      <c r="H956" s="179">
        <f t="shared" si="30"/>
        <v>7</v>
      </c>
    </row>
    <row r="957" spans="1:8" ht="18" customHeight="1">
      <c r="A957" s="190">
        <v>42203</v>
      </c>
      <c r="B957" s="190" t="s">
        <v>151</v>
      </c>
      <c r="C957" s="188" t="s">
        <v>778</v>
      </c>
      <c r="D957" s="191"/>
      <c r="E957" s="191">
        <v>22279000</v>
      </c>
      <c r="F957" s="192">
        <f t="shared" si="29"/>
        <v>12429000</v>
      </c>
      <c r="G957" s="187"/>
      <c r="H957" s="179">
        <f t="shared" si="30"/>
        <v>7</v>
      </c>
    </row>
    <row r="958" spans="1:8" ht="18" customHeight="1">
      <c r="A958" s="190">
        <v>42203</v>
      </c>
      <c r="B958" s="190" t="s">
        <v>151</v>
      </c>
      <c r="C958" s="188" t="s">
        <v>779</v>
      </c>
      <c r="D958" s="191"/>
      <c r="E958" s="191">
        <v>1920000</v>
      </c>
      <c r="F958" s="192">
        <f t="shared" si="29"/>
        <v>10509000</v>
      </c>
      <c r="G958" s="187"/>
      <c r="H958" s="179">
        <f t="shared" si="30"/>
        <v>7</v>
      </c>
    </row>
    <row r="959" spans="1:8" ht="18" customHeight="1">
      <c r="A959" s="190">
        <v>42205</v>
      </c>
      <c r="B959" s="190" t="s">
        <v>145</v>
      </c>
      <c r="C959" s="188" t="s">
        <v>780</v>
      </c>
      <c r="D959" s="191"/>
      <c r="E959" s="191">
        <v>120000</v>
      </c>
      <c r="F959" s="192">
        <f t="shared" si="29"/>
        <v>10389000</v>
      </c>
      <c r="G959" s="187"/>
      <c r="H959" s="179">
        <f t="shared" si="30"/>
        <v>7</v>
      </c>
    </row>
    <row r="960" spans="1:8" ht="18" customHeight="1">
      <c r="A960" s="190">
        <v>42205</v>
      </c>
      <c r="B960" s="190" t="s">
        <v>176</v>
      </c>
      <c r="C960" s="188" t="s">
        <v>177</v>
      </c>
      <c r="D960" s="191"/>
      <c r="E960" s="191">
        <v>5344000</v>
      </c>
      <c r="F960" s="192">
        <f t="shared" si="29"/>
        <v>5045000</v>
      </c>
      <c r="G960" s="187"/>
      <c r="H960" s="179">
        <f t="shared" si="30"/>
        <v>7</v>
      </c>
    </row>
    <row r="961" spans="1:8" ht="18" customHeight="1">
      <c r="A961" s="190">
        <v>42205</v>
      </c>
      <c r="B961" s="190" t="s">
        <v>145</v>
      </c>
      <c r="C961" s="188" t="s">
        <v>781</v>
      </c>
      <c r="D961" s="191"/>
      <c r="E961" s="191">
        <v>1300000</v>
      </c>
      <c r="F961" s="192">
        <f t="shared" si="29"/>
        <v>3745000</v>
      </c>
      <c r="G961" s="187"/>
      <c r="H961" s="179">
        <f t="shared" si="30"/>
        <v>7</v>
      </c>
    </row>
    <row r="962" spans="1:8" ht="18" customHeight="1">
      <c r="A962" s="190">
        <v>42205</v>
      </c>
      <c r="B962" s="190" t="s">
        <v>831</v>
      </c>
      <c r="C962" s="188" t="s">
        <v>782</v>
      </c>
      <c r="D962" s="191"/>
      <c r="E962" s="191">
        <v>2000000</v>
      </c>
      <c r="F962" s="192">
        <f t="shared" si="29"/>
        <v>1745000</v>
      </c>
      <c r="G962" s="187"/>
      <c r="H962" s="179">
        <f t="shared" si="30"/>
        <v>7</v>
      </c>
    </row>
    <row r="963" spans="1:8" ht="18" customHeight="1">
      <c r="A963" s="190">
        <v>42205</v>
      </c>
      <c r="B963" s="190" t="s">
        <v>622</v>
      </c>
      <c r="C963" s="188" t="s">
        <v>592</v>
      </c>
      <c r="D963" s="191">
        <v>200000000</v>
      </c>
      <c r="E963" s="191"/>
      <c r="F963" s="192">
        <f t="shared" si="29"/>
        <v>201745000</v>
      </c>
      <c r="G963" s="187"/>
      <c r="H963" s="179">
        <f t="shared" si="30"/>
        <v>7</v>
      </c>
    </row>
    <row r="964" spans="1:8" ht="18" customHeight="1">
      <c r="A964" s="190">
        <v>42205</v>
      </c>
      <c r="B964" s="190" t="s">
        <v>197</v>
      </c>
      <c r="C964" s="188" t="s">
        <v>638</v>
      </c>
      <c r="D964" s="191">
        <v>200000000</v>
      </c>
      <c r="E964" s="191"/>
      <c r="F964" s="192">
        <f t="shared" si="29"/>
        <v>401745000</v>
      </c>
      <c r="G964" s="187"/>
      <c r="H964" s="179">
        <f t="shared" si="30"/>
        <v>7</v>
      </c>
    </row>
    <row r="965" spans="1:8" ht="18" customHeight="1">
      <c r="A965" s="190">
        <v>42205</v>
      </c>
      <c r="B965" s="190" t="s">
        <v>197</v>
      </c>
      <c r="C965" s="188" t="s">
        <v>783</v>
      </c>
      <c r="D965" s="191">
        <v>300000000</v>
      </c>
      <c r="E965" s="191"/>
      <c r="F965" s="192">
        <f t="shared" si="29"/>
        <v>701745000</v>
      </c>
      <c r="G965" s="187"/>
      <c r="H965" s="179">
        <f t="shared" si="30"/>
        <v>7</v>
      </c>
    </row>
    <row r="966" spans="1:8" ht="18" customHeight="1">
      <c r="A966" s="190">
        <v>42205</v>
      </c>
      <c r="B966" s="190" t="s">
        <v>50</v>
      </c>
      <c r="C966" s="188" t="s">
        <v>154</v>
      </c>
      <c r="D966" s="191">
        <v>2100000000</v>
      </c>
      <c r="E966" s="191"/>
      <c r="F966" s="192">
        <f t="shared" si="29"/>
        <v>2801745000</v>
      </c>
      <c r="G966" s="187"/>
      <c r="H966" s="179">
        <f t="shared" si="30"/>
        <v>7</v>
      </c>
    </row>
    <row r="967" spans="1:8" ht="18" customHeight="1">
      <c r="A967" s="190">
        <v>42205</v>
      </c>
      <c r="B967" s="190" t="s">
        <v>197</v>
      </c>
      <c r="C967" s="188" t="s">
        <v>728</v>
      </c>
      <c r="D967" s="191"/>
      <c r="E967" s="191">
        <v>500000000</v>
      </c>
      <c r="F967" s="192">
        <f t="shared" si="29"/>
        <v>2301745000</v>
      </c>
      <c r="G967" s="187"/>
      <c r="H967" s="179">
        <f t="shared" si="30"/>
        <v>7</v>
      </c>
    </row>
    <row r="968" spans="1:8" ht="18" customHeight="1">
      <c r="A968" s="190">
        <v>42205</v>
      </c>
      <c r="B968" s="190" t="s">
        <v>622</v>
      </c>
      <c r="C968" s="188" t="s">
        <v>592</v>
      </c>
      <c r="D968" s="191"/>
      <c r="E968" s="191">
        <v>200000000</v>
      </c>
      <c r="F968" s="192">
        <f t="shared" si="29"/>
        <v>2101745000</v>
      </c>
      <c r="G968" s="187"/>
      <c r="H968" s="179">
        <f t="shared" si="30"/>
        <v>7</v>
      </c>
    </row>
    <row r="969" spans="1:8" ht="18" customHeight="1">
      <c r="A969" s="190">
        <v>42205</v>
      </c>
      <c r="B969" s="190" t="s">
        <v>831</v>
      </c>
      <c r="C969" s="188" t="s">
        <v>784</v>
      </c>
      <c r="D969" s="191"/>
      <c r="E969" s="191">
        <v>500000000</v>
      </c>
      <c r="F969" s="192">
        <f t="shared" si="29"/>
        <v>1601745000</v>
      </c>
      <c r="G969" s="187"/>
      <c r="H969" s="179">
        <f t="shared" si="30"/>
        <v>7</v>
      </c>
    </row>
    <row r="970" spans="1:8" ht="18" customHeight="1">
      <c r="A970" s="190">
        <v>42205</v>
      </c>
      <c r="B970" s="190" t="s">
        <v>622</v>
      </c>
      <c r="C970" s="188" t="s">
        <v>592</v>
      </c>
      <c r="D970" s="191"/>
      <c r="E970" s="191">
        <v>200000000</v>
      </c>
      <c r="F970" s="192">
        <f t="shared" si="29"/>
        <v>1401745000</v>
      </c>
      <c r="G970" s="187"/>
      <c r="H970" s="179">
        <f t="shared" si="30"/>
        <v>7</v>
      </c>
    </row>
    <row r="971" spans="1:8" ht="18" customHeight="1">
      <c r="A971" s="190">
        <v>42206</v>
      </c>
      <c r="B971" s="190" t="s">
        <v>147</v>
      </c>
      <c r="C971" s="188" t="s">
        <v>360</v>
      </c>
      <c r="D971" s="191"/>
      <c r="E971" s="191">
        <v>70000000</v>
      </c>
      <c r="F971" s="192">
        <f t="shared" si="29"/>
        <v>1331745000</v>
      </c>
      <c r="G971" s="187" t="s">
        <v>473</v>
      </c>
      <c r="H971" s="179">
        <f t="shared" si="30"/>
        <v>7</v>
      </c>
    </row>
    <row r="972" spans="1:8" ht="18" customHeight="1">
      <c r="A972" s="190">
        <v>42206</v>
      </c>
      <c r="B972" s="190" t="s">
        <v>197</v>
      </c>
      <c r="C972" s="188" t="s">
        <v>773</v>
      </c>
      <c r="D972" s="191"/>
      <c r="E972" s="191">
        <v>53738000</v>
      </c>
      <c r="F972" s="192">
        <f t="shared" si="29"/>
        <v>1278007000</v>
      </c>
      <c r="G972" s="187"/>
      <c r="H972" s="179">
        <f t="shared" si="30"/>
        <v>7</v>
      </c>
    </row>
    <row r="973" spans="1:8" ht="18" customHeight="1">
      <c r="A973" s="190">
        <v>42206</v>
      </c>
      <c r="B973" s="190" t="s">
        <v>151</v>
      </c>
      <c r="C973" s="188" t="s">
        <v>210</v>
      </c>
      <c r="D973" s="191"/>
      <c r="E973" s="191">
        <v>15840000</v>
      </c>
      <c r="F973" s="192">
        <f t="shared" si="29"/>
        <v>1262167000</v>
      </c>
      <c r="G973" s="187"/>
      <c r="H973" s="179">
        <f t="shared" si="30"/>
        <v>7</v>
      </c>
    </row>
    <row r="974" spans="1:8" ht="18" customHeight="1">
      <c r="A974" s="190">
        <v>42206</v>
      </c>
      <c r="B974" s="190" t="s">
        <v>831</v>
      </c>
      <c r="C974" s="188" t="s">
        <v>449</v>
      </c>
      <c r="D974" s="191"/>
      <c r="E974" s="191">
        <v>290000</v>
      </c>
      <c r="F974" s="192">
        <f t="shared" si="29"/>
        <v>1261877000</v>
      </c>
      <c r="G974" s="187"/>
      <c r="H974" s="179">
        <f t="shared" si="30"/>
        <v>7</v>
      </c>
    </row>
    <row r="975" spans="1:8" ht="18" customHeight="1">
      <c r="A975" s="190">
        <v>42206</v>
      </c>
      <c r="B975" s="190" t="s">
        <v>145</v>
      </c>
      <c r="C975" s="188" t="s">
        <v>780</v>
      </c>
      <c r="D975" s="191"/>
      <c r="E975" s="191">
        <v>100000</v>
      </c>
      <c r="F975" s="192">
        <f t="shared" ref="F975:F1038" si="31">IF(C975&lt;&gt;"",F974+D975-E975,0)</f>
        <v>1261777000</v>
      </c>
      <c r="G975" s="187"/>
      <c r="H975" s="179">
        <f t="shared" ref="H975:H1038" si="32">IF(A975&lt;&gt;"",MONTH(A975),"")</f>
        <v>7</v>
      </c>
    </row>
    <row r="976" spans="1:8" ht="18" customHeight="1">
      <c r="A976" s="190">
        <v>42207</v>
      </c>
      <c r="B976" s="190" t="s">
        <v>831</v>
      </c>
      <c r="C976" s="188" t="s">
        <v>785</v>
      </c>
      <c r="D976" s="191"/>
      <c r="E976" s="191">
        <v>934000</v>
      </c>
      <c r="F976" s="192">
        <f t="shared" si="31"/>
        <v>1260843000</v>
      </c>
      <c r="G976" s="187"/>
      <c r="H976" s="179">
        <f t="shared" si="32"/>
        <v>7</v>
      </c>
    </row>
    <row r="977" spans="1:8" ht="18" customHeight="1">
      <c r="A977" s="190">
        <v>42207</v>
      </c>
      <c r="B977" s="190" t="s">
        <v>197</v>
      </c>
      <c r="C977" s="188" t="s">
        <v>786</v>
      </c>
      <c r="D977" s="191"/>
      <c r="E977" s="191">
        <v>14025000</v>
      </c>
      <c r="F977" s="192">
        <f t="shared" si="31"/>
        <v>1246818000</v>
      </c>
      <c r="G977" s="187"/>
      <c r="H977" s="179">
        <f t="shared" si="32"/>
        <v>7</v>
      </c>
    </row>
    <row r="978" spans="1:8" ht="18" customHeight="1">
      <c r="A978" s="190">
        <v>42207</v>
      </c>
      <c r="B978" s="190" t="s">
        <v>178</v>
      </c>
      <c r="C978" s="188" t="s">
        <v>787</v>
      </c>
      <c r="D978" s="191"/>
      <c r="E978" s="191">
        <v>2392000</v>
      </c>
      <c r="F978" s="192">
        <f t="shared" si="31"/>
        <v>1244426000</v>
      </c>
      <c r="G978" s="187"/>
      <c r="H978" s="179">
        <f t="shared" si="32"/>
        <v>7</v>
      </c>
    </row>
    <row r="979" spans="1:8" ht="18" customHeight="1">
      <c r="A979" s="190">
        <v>42207</v>
      </c>
      <c r="B979" s="190" t="s">
        <v>197</v>
      </c>
      <c r="C979" s="188" t="s">
        <v>581</v>
      </c>
      <c r="D979" s="191"/>
      <c r="E979" s="191">
        <v>18358000</v>
      </c>
      <c r="F979" s="192">
        <f t="shared" si="31"/>
        <v>1226068000</v>
      </c>
      <c r="G979" s="187"/>
      <c r="H979" s="179">
        <f t="shared" si="32"/>
        <v>7</v>
      </c>
    </row>
    <row r="980" spans="1:8" ht="18" customHeight="1">
      <c r="A980" s="190">
        <v>42207</v>
      </c>
      <c r="B980" s="190" t="s">
        <v>151</v>
      </c>
      <c r="C980" s="188" t="s">
        <v>381</v>
      </c>
      <c r="D980" s="191"/>
      <c r="E980" s="191">
        <v>18215000</v>
      </c>
      <c r="F980" s="192">
        <f t="shared" si="31"/>
        <v>1207853000</v>
      </c>
      <c r="G980" s="187"/>
      <c r="H980" s="179">
        <f t="shared" si="32"/>
        <v>7</v>
      </c>
    </row>
    <row r="981" spans="1:8" ht="18" customHeight="1">
      <c r="A981" s="190">
        <v>42208</v>
      </c>
      <c r="B981" s="190" t="s">
        <v>147</v>
      </c>
      <c r="C981" s="188" t="s">
        <v>788</v>
      </c>
      <c r="D981" s="191"/>
      <c r="E981" s="191">
        <v>56954000</v>
      </c>
      <c r="F981" s="192">
        <f t="shared" si="31"/>
        <v>1150899000</v>
      </c>
      <c r="G981" s="187"/>
      <c r="H981" s="179">
        <f t="shared" si="32"/>
        <v>7</v>
      </c>
    </row>
    <row r="982" spans="1:8" ht="18" customHeight="1">
      <c r="A982" s="190">
        <v>42208</v>
      </c>
      <c r="B982" s="190" t="s">
        <v>145</v>
      </c>
      <c r="C982" s="188" t="s">
        <v>196</v>
      </c>
      <c r="D982" s="191"/>
      <c r="E982" s="191">
        <v>100000</v>
      </c>
      <c r="F982" s="192">
        <f t="shared" si="31"/>
        <v>1150799000</v>
      </c>
      <c r="G982" s="187"/>
      <c r="H982" s="179">
        <f t="shared" si="32"/>
        <v>7</v>
      </c>
    </row>
    <row r="983" spans="1:8" ht="18" customHeight="1">
      <c r="A983" s="190">
        <v>42208</v>
      </c>
      <c r="B983" s="190" t="s">
        <v>145</v>
      </c>
      <c r="C983" s="188" t="s">
        <v>187</v>
      </c>
      <c r="D983" s="191"/>
      <c r="E983" s="191">
        <v>1250000</v>
      </c>
      <c r="F983" s="192">
        <f t="shared" si="31"/>
        <v>1149549000</v>
      </c>
      <c r="G983" s="187"/>
      <c r="H983" s="179">
        <f t="shared" si="32"/>
        <v>7</v>
      </c>
    </row>
    <row r="984" spans="1:8" ht="18" customHeight="1">
      <c r="A984" s="190">
        <v>42208</v>
      </c>
      <c r="B984" s="190" t="s">
        <v>50</v>
      </c>
      <c r="C984" s="188" t="s">
        <v>155</v>
      </c>
      <c r="D984" s="191"/>
      <c r="E984" s="191">
        <v>20000000</v>
      </c>
      <c r="F984" s="192">
        <f t="shared" si="31"/>
        <v>1129549000</v>
      </c>
      <c r="G984" s="187"/>
      <c r="H984" s="179">
        <f t="shared" si="32"/>
        <v>7</v>
      </c>
    </row>
    <row r="985" spans="1:8" ht="18" customHeight="1">
      <c r="A985" s="190">
        <v>42208</v>
      </c>
      <c r="B985" s="190" t="s">
        <v>176</v>
      </c>
      <c r="C985" s="188" t="s">
        <v>223</v>
      </c>
      <c r="D985" s="191"/>
      <c r="E985" s="191">
        <v>2246000</v>
      </c>
      <c r="F985" s="192">
        <f t="shared" si="31"/>
        <v>1127303000</v>
      </c>
      <c r="G985" s="187"/>
      <c r="H985" s="179">
        <f t="shared" si="32"/>
        <v>7</v>
      </c>
    </row>
    <row r="986" spans="1:8" ht="18" customHeight="1">
      <c r="A986" s="190">
        <v>42209</v>
      </c>
      <c r="B986" s="190" t="s">
        <v>622</v>
      </c>
      <c r="C986" s="188" t="s">
        <v>328</v>
      </c>
      <c r="D986" s="191"/>
      <c r="E986" s="191">
        <v>610181000</v>
      </c>
      <c r="F986" s="192">
        <f t="shared" si="31"/>
        <v>517122000</v>
      </c>
      <c r="G986" s="187"/>
      <c r="H986" s="179">
        <f t="shared" si="32"/>
        <v>7</v>
      </c>
    </row>
    <row r="987" spans="1:8" ht="18" customHeight="1">
      <c r="A987" s="190">
        <v>42209</v>
      </c>
      <c r="B987" s="190" t="s">
        <v>147</v>
      </c>
      <c r="C987" s="188" t="s">
        <v>205</v>
      </c>
      <c r="D987" s="191"/>
      <c r="E987" s="191">
        <v>200000000</v>
      </c>
      <c r="F987" s="192">
        <f t="shared" si="31"/>
        <v>317122000</v>
      </c>
      <c r="G987" s="187" t="s">
        <v>473</v>
      </c>
      <c r="H987" s="179">
        <f t="shared" si="32"/>
        <v>7</v>
      </c>
    </row>
    <row r="988" spans="1:8" ht="18" customHeight="1">
      <c r="A988" s="190">
        <v>42209</v>
      </c>
      <c r="B988" s="190" t="s">
        <v>147</v>
      </c>
      <c r="C988" s="188" t="s">
        <v>206</v>
      </c>
      <c r="D988" s="191"/>
      <c r="E988" s="191">
        <v>100000000</v>
      </c>
      <c r="F988" s="192">
        <f t="shared" si="31"/>
        <v>217122000</v>
      </c>
      <c r="G988" s="187" t="s">
        <v>473</v>
      </c>
      <c r="H988" s="179">
        <f t="shared" si="32"/>
        <v>7</v>
      </c>
    </row>
    <row r="989" spans="1:8" ht="18" customHeight="1">
      <c r="A989" s="190">
        <v>42209</v>
      </c>
      <c r="B989" s="190" t="s">
        <v>147</v>
      </c>
      <c r="C989" s="188" t="s">
        <v>652</v>
      </c>
      <c r="D989" s="191"/>
      <c r="E989" s="191">
        <v>50017000</v>
      </c>
      <c r="F989" s="192">
        <f t="shared" si="31"/>
        <v>167105000</v>
      </c>
      <c r="G989" s="187" t="s">
        <v>473</v>
      </c>
      <c r="H989" s="179">
        <f t="shared" si="32"/>
        <v>7</v>
      </c>
    </row>
    <row r="990" spans="1:8" ht="18" customHeight="1">
      <c r="A990" s="190">
        <v>42209</v>
      </c>
      <c r="B990" s="190" t="s">
        <v>147</v>
      </c>
      <c r="C990" s="188" t="s">
        <v>594</v>
      </c>
      <c r="D990" s="191"/>
      <c r="E990" s="191">
        <v>35840000</v>
      </c>
      <c r="F990" s="192">
        <f t="shared" si="31"/>
        <v>131265000</v>
      </c>
      <c r="G990" s="187" t="s">
        <v>473</v>
      </c>
      <c r="H990" s="179">
        <f t="shared" si="32"/>
        <v>7</v>
      </c>
    </row>
    <row r="991" spans="1:8" ht="18" customHeight="1">
      <c r="A991" s="190">
        <v>42209</v>
      </c>
      <c r="B991" s="190" t="s">
        <v>145</v>
      </c>
      <c r="C991" s="188" t="s">
        <v>697</v>
      </c>
      <c r="D991" s="191"/>
      <c r="E991" s="191">
        <v>20000000</v>
      </c>
      <c r="F991" s="192">
        <f t="shared" si="31"/>
        <v>111265000</v>
      </c>
      <c r="G991" s="187"/>
      <c r="H991" s="179">
        <f t="shared" si="32"/>
        <v>7</v>
      </c>
    </row>
    <row r="992" spans="1:8" ht="18" customHeight="1">
      <c r="A992" s="190">
        <v>42209</v>
      </c>
      <c r="B992" s="190" t="s">
        <v>183</v>
      </c>
      <c r="C992" s="188" t="s">
        <v>186</v>
      </c>
      <c r="D992" s="191"/>
      <c r="E992" s="191">
        <v>3000000</v>
      </c>
      <c r="F992" s="192">
        <f t="shared" si="31"/>
        <v>108265000</v>
      </c>
      <c r="G992" s="187"/>
      <c r="H992" s="179">
        <f t="shared" si="32"/>
        <v>7</v>
      </c>
    </row>
    <row r="993" spans="1:8" ht="18" customHeight="1">
      <c r="A993" s="190">
        <v>42209</v>
      </c>
      <c r="B993" s="190" t="s">
        <v>158</v>
      </c>
      <c r="C993" s="188" t="s">
        <v>791</v>
      </c>
      <c r="D993" s="191"/>
      <c r="E993" s="191">
        <v>2000000</v>
      </c>
      <c r="F993" s="192">
        <f t="shared" si="31"/>
        <v>106265000</v>
      </c>
      <c r="G993" s="187"/>
      <c r="H993" s="179">
        <f t="shared" si="32"/>
        <v>7</v>
      </c>
    </row>
    <row r="994" spans="1:8" ht="18" customHeight="1">
      <c r="A994" s="190">
        <v>42209</v>
      </c>
      <c r="B994" s="190" t="s">
        <v>145</v>
      </c>
      <c r="C994" s="188" t="s">
        <v>640</v>
      </c>
      <c r="D994" s="191"/>
      <c r="E994" s="191">
        <v>180000</v>
      </c>
      <c r="F994" s="192">
        <f t="shared" si="31"/>
        <v>106085000</v>
      </c>
      <c r="G994" s="187"/>
      <c r="H994" s="179">
        <f t="shared" si="32"/>
        <v>7</v>
      </c>
    </row>
    <row r="995" spans="1:8" ht="18" customHeight="1">
      <c r="A995" s="190">
        <v>42210</v>
      </c>
      <c r="B995" s="190" t="s">
        <v>145</v>
      </c>
      <c r="C995" s="188" t="s">
        <v>640</v>
      </c>
      <c r="D995" s="191"/>
      <c r="E995" s="191">
        <v>140000</v>
      </c>
      <c r="F995" s="192">
        <f t="shared" si="31"/>
        <v>105945000</v>
      </c>
      <c r="G995" s="187"/>
      <c r="H995" s="179">
        <f t="shared" si="32"/>
        <v>7</v>
      </c>
    </row>
    <row r="996" spans="1:8" ht="18" customHeight="1">
      <c r="A996" s="190">
        <v>42210</v>
      </c>
      <c r="B996" s="190" t="s">
        <v>831</v>
      </c>
      <c r="C996" s="188" t="s">
        <v>792</v>
      </c>
      <c r="D996" s="191"/>
      <c r="E996" s="191">
        <v>4020000</v>
      </c>
      <c r="F996" s="192">
        <f t="shared" si="31"/>
        <v>101925000</v>
      </c>
      <c r="G996" s="187"/>
      <c r="H996" s="179">
        <f t="shared" si="32"/>
        <v>7</v>
      </c>
    </row>
    <row r="997" spans="1:8" ht="18" customHeight="1">
      <c r="A997" s="190">
        <v>42210</v>
      </c>
      <c r="B997" s="190" t="s">
        <v>268</v>
      </c>
      <c r="C997" s="188" t="s">
        <v>793</v>
      </c>
      <c r="D997" s="191"/>
      <c r="E997" s="191">
        <v>1000000</v>
      </c>
      <c r="F997" s="192">
        <f t="shared" si="31"/>
        <v>100925000</v>
      </c>
      <c r="G997" s="187"/>
      <c r="H997" s="179">
        <f t="shared" si="32"/>
        <v>7</v>
      </c>
    </row>
    <row r="998" spans="1:8" ht="18" customHeight="1">
      <c r="A998" s="190">
        <v>42213</v>
      </c>
      <c r="B998" s="190" t="s">
        <v>50</v>
      </c>
      <c r="C998" s="188" t="s">
        <v>154</v>
      </c>
      <c r="D998" s="191">
        <v>1000000000</v>
      </c>
      <c r="E998" s="191"/>
      <c r="F998" s="192">
        <f t="shared" si="31"/>
        <v>1100925000</v>
      </c>
      <c r="G998" s="187"/>
      <c r="H998" s="179">
        <f t="shared" si="32"/>
        <v>7</v>
      </c>
    </row>
    <row r="999" spans="1:8" ht="18" customHeight="1">
      <c r="A999" s="190">
        <v>42213</v>
      </c>
      <c r="B999" s="190" t="s">
        <v>147</v>
      </c>
      <c r="C999" s="188" t="s">
        <v>706</v>
      </c>
      <c r="D999" s="191"/>
      <c r="E999" s="191">
        <v>200060000</v>
      </c>
      <c r="F999" s="192">
        <f t="shared" si="31"/>
        <v>900865000</v>
      </c>
      <c r="G999" s="187" t="s">
        <v>473</v>
      </c>
      <c r="H999" s="179">
        <f t="shared" si="32"/>
        <v>7</v>
      </c>
    </row>
    <row r="1000" spans="1:8" ht="18" customHeight="1">
      <c r="A1000" s="190">
        <v>42213</v>
      </c>
      <c r="B1000" s="190" t="s">
        <v>147</v>
      </c>
      <c r="C1000" s="188" t="s">
        <v>165</v>
      </c>
      <c r="D1000" s="191"/>
      <c r="E1000" s="191">
        <v>235000000</v>
      </c>
      <c r="F1000" s="192">
        <f t="shared" si="31"/>
        <v>665865000</v>
      </c>
      <c r="G1000" s="187" t="s">
        <v>473</v>
      </c>
      <c r="H1000" s="179">
        <f t="shared" si="32"/>
        <v>7</v>
      </c>
    </row>
    <row r="1001" spans="1:8" ht="18" customHeight="1">
      <c r="A1001" s="190">
        <v>42213</v>
      </c>
      <c r="B1001" s="190" t="s">
        <v>147</v>
      </c>
      <c r="C1001" s="188" t="s">
        <v>360</v>
      </c>
      <c r="D1001" s="191"/>
      <c r="E1001" s="191">
        <v>100000000</v>
      </c>
      <c r="F1001" s="192">
        <f t="shared" si="31"/>
        <v>565865000</v>
      </c>
      <c r="G1001" s="187" t="s">
        <v>473</v>
      </c>
      <c r="H1001" s="179">
        <f t="shared" si="32"/>
        <v>7</v>
      </c>
    </row>
    <row r="1002" spans="1:8" ht="18" customHeight="1">
      <c r="A1002" s="190">
        <v>42213</v>
      </c>
      <c r="B1002" s="190" t="s">
        <v>147</v>
      </c>
      <c r="C1002" s="188" t="s">
        <v>237</v>
      </c>
      <c r="D1002" s="191"/>
      <c r="E1002" s="191">
        <v>100000000</v>
      </c>
      <c r="F1002" s="192">
        <f t="shared" si="31"/>
        <v>465865000</v>
      </c>
      <c r="G1002" s="187" t="s">
        <v>473</v>
      </c>
      <c r="H1002" s="179">
        <f t="shared" si="32"/>
        <v>7</v>
      </c>
    </row>
    <row r="1003" spans="1:8" ht="18" customHeight="1">
      <c r="A1003" s="190">
        <v>42213</v>
      </c>
      <c r="B1003" s="190" t="s">
        <v>197</v>
      </c>
      <c r="C1003" s="188" t="s">
        <v>524</v>
      </c>
      <c r="D1003" s="191"/>
      <c r="E1003" s="191">
        <v>5000000</v>
      </c>
      <c r="F1003" s="192">
        <f t="shared" si="31"/>
        <v>460865000</v>
      </c>
      <c r="G1003" s="187"/>
      <c r="H1003" s="179">
        <f t="shared" si="32"/>
        <v>7</v>
      </c>
    </row>
    <row r="1004" spans="1:8" ht="18" customHeight="1">
      <c r="A1004" s="190">
        <v>42213</v>
      </c>
      <c r="B1004" s="190" t="s">
        <v>168</v>
      </c>
      <c r="C1004" s="188" t="s">
        <v>170</v>
      </c>
      <c r="D1004" s="191"/>
      <c r="E1004" s="191">
        <v>100000000</v>
      </c>
      <c r="F1004" s="192">
        <f t="shared" si="31"/>
        <v>360865000</v>
      </c>
      <c r="G1004" s="187"/>
      <c r="H1004" s="179">
        <f t="shared" si="32"/>
        <v>7</v>
      </c>
    </row>
    <row r="1005" spans="1:8" ht="18" customHeight="1">
      <c r="A1005" s="190">
        <v>42213</v>
      </c>
      <c r="B1005" s="190" t="s">
        <v>168</v>
      </c>
      <c r="C1005" s="188" t="s">
        <v>354</v>
      </c>
      <c r="D1005" s="191"/>
      <c r="E1005" s="191">
        <v>80000000</v>
      </c>
      <c r="F1005" s="192">
        <f t="shared" si="31"/>
        <v>280865000</v>
      </c>
      <c r="G1005" s="187"/>
      <c r="H1005" s="179">
        <f t="shared" si="32"/>
        <v>7</v>
      </c>
    </row>
    <row r="1006" spans="1:8" ht="18" customHeight="1">
      <c r="A1006" s="190">
        <v>42213</v>
      </c>
      <c r="B1006" s="190" t="s">
        <v>151</v>
      </c>
      <c r="C1006" s="188" t="s">
        <v>794</v>
      </c>
      <c r="D1006" s="191"/>
      <c r="E1006" s="191">
        <v>37988000</v>
      </c>
      <c r="F1006" s="192">
        <f t="shared" si="31"/>
        <v>242877000</v>
      </c>
      <c r="G1006" s="187"/>
      <c r="H1006" s="179">
        <f t="shared" si="32"/>
        <v>7</v>
      </c>
    </row>
    <row r="1007" spans="1:8" ht="18" customHeight="1">
      <c r="A1007" s="190">
        <v>42213</v>
      </c>
      <c r="B1007" s="190" t="s">
        <v>145</v>
      </c>
      <c r="C1007" s="188" t="s">
        <v>795</v>
      </c>
      <c r="D1007" s="191"/>
      <c r="E1007" s="191">
        <v>1300000</v>
      </c>
      <c r="F1007" s="192">
        <f t="shared" si="31"/>
        <v>241577000</v>
      </c>
      <c r="G1007" s="187"/>
      <c r="H1007" s="179">
        <f t="shared" si="32"/>
        <v>7</v>
      </c>
    </row>
    <row r="1008" spans="1:8" ht="18" customHeight="1">
      <c r="A1008" s="190">
        <v>42213</v>
      </c>
      <c r="B1008" s="190" t="s">
        <v>158</v>
      </c>
      <c r="C1008" s="188" t="s">
        <v>791</v>
      </c>
      <c r="D1008" s="191"/>
      <c r="E1008" s="191">
        <v>28704000</v>
      </c>
      <c r="F1008" s="192">
        <f t="shared" si="31"/>
        <v>212873000</v>
      </c>
      <c r="G1008" s="187"/>
      <c r="H1008" s="179">
        <f t="shared" si="32"/>
        <v>7</v>
      </c>
    </row>
    <row r="1009" spans="1:8" ht="18" customHeight="1">
      <c r="A1009" s="190">
        <v>42213</v>
      </c>
      <c r="B1009" s="190" t="s">
        <v>183</v>
      </c>
      <c r="C1009" s="188" t="s">
        <v>796</v>
      </c>
      <c r="D1009" s="191">
        <v>3000000</v>
      </c>
      <c r="E1009" s="191"/>
      <c r="F1009" s="192">
        <f t="shared" si="31"/>
        <v>215873000</v>
      </c>
      <c r="G1009" s="187"/>
      <c r="H1009" s="179">
        <f t="shared" si="32"/>
        <v>7</v>
      </c>
    </row>
    <row r="1010" spans="1:8" ht="18" customHeight="1">
      <c r="A1010" s="190">
        <v>42213</v>
      </c>
      <c r="B1010" s="190" t="s">
        <v>151</v>
      </c>
      <c r="C1010" s="188" t="s">
        <v>186</v>
      </c>
      <c r="D1010" s="191"/>
      <c r="E1010" s="191">
        <v>4245000</v>
      </c>
      <c r="F1010" s="192">
        <f t="shared" si="31"/>
        <v>211628000</v>
      </c>
      <c r="G1010" s="187"/>
      <c r="H1010" s="179">
        <f t="shared" si="32"/>
        <v>7</v>
      </c>
    </row>
    <row r="1011" spans="1:8" ht="18" customHeight="1">
      <c r="A1011" s="190">
        <v>42213</v>
      </c>
      <c r="B1011" s="190" t="s">
        <v>145</v>
      </c>
      <c r="C1011" s="188" t="s">
        <v>640</v>
      </c>
      <c r="D1011" s="191"/>
      <c r="E1011" s="191">
        <v>180000</v>
      </c>
      <c r="F1011" s="192">
        <f t="shared" si="31"/>
        <v>211448000</v>
      </c>
      <c r="G1011" s="187"/>
      <c r="H1011" s="179">
        <f t="shared" si="32"/>
        <v>7</v>
      </c>
    </row>
    <row r="1012" spans="1:8" ht="18" customHeight="1">
      <c r="A1012" s="190">
        <v>42213</v>
      </c>
      <c r="B1012" s="190" t="s">
        <v>268</v>
      </c>
      <c r="C1012" s="188" t="s">
        <v>797</v>
      </c>
      <c r="D1012" s="191"/>
      <c r="E1012" s="191">
        <v>4422000</v>
      </c>
      <c r="F1012" s="192">
        <f t="shared" si="31"/>
        <v>207026000</v>
      </c>
      <c r="G1012" s="187"/>
      <c r="H1012" s="179">
        <f t="shared" si="32"/>
        <v>7</v>
      </c>
    </row>
    <row r="1013" spans="1:8" ht="18" customHeight="1">
      <c r="A1013" s="190">
        <v>42214</v>
      </c>
      <c r="B1013" s="190" t="s">
        <v>145</v>
      </c>
      <c r="C1013" s="188" t="s">
        <v>150</v>
      </c>
      <c r="D1013" s="191"/>
      <c r="E1013" s="191">
        <v>305000</v>
      </c>
      <c r="F1013" s="192">
        <f t="shared" si="31"/>
        <v>206721000</v>
      </c>
      <c r="G1013" s="187"/>
      <c r="H1013" s="179">
        <f t="shared" si="32"/>
        <v>7</v>
      </c>
    </row>
    <row r="1014" spans="1:8" ht="18" customHeight="1">
      <c r="A1014" s="190">
        <v>42214</v>
      </c>
      <c r="B1014" s="190" t="s">
        <v>183</v>
      </c>
      <c r="C1014" s="188" t="s">
        <v>798</v>
      </c>
      <c r="D1014" s="191"/>
      <c r="E1014" s="191">
        <v>8000000</v>
      </c>
      <c r="F1014" s="192">
        <f t="shared" si="31"/>
        <v>198721000</v>
      </c>
      <c r="G1014" s="187"/>
      <c r="H1014" s="179">
        <f t="shared" si="32"/>
        <v>7</v>
      </c>
    </row>
    <row r="1015" spans="1:8" ht="18" customHeight="1">
      <c r="A1015" s="190">
        <v>42214</v>
      </c>
      <c r="B1015" s="190" t="s">
        <v>145</v>
      </c>
      <c r="C1015" s="188" t="s">
        <v>799</v>
      </c>
      <c r="D1015" s="191"/>
      <c r="E1015" s="191">
        <v>500000</v>
      </c>
      <c r="F1015" s="192">
        <f t="shared" si="31"/>
        <v>198221000</v>
      </c>
      <c r="G1015" s="187"/>
      <c r="H1015" s="179">
        <f t="shared" si="32"/>
        <v>7</v>
      </c>
    </row>
    <row r="1016" spans="1:8" ht="18" customHeight="1">
      <c r="A1016" s="190">
        <v>42215</v>
      </c>
      <c r="B1016" s="190" t="s">
        <v>183</v>
      </c>
      <c r="C1016" s="188" t="s">
        <v>800</v>
      </c>
      <c r="D1016" s="191">
        <v>8000000</v>
      </c>
      <c r="E1016" s="191"/>
      <c r="F1016" s="192">
        <f t="shared" si="31"/>
        <v>206221000</v>
      </c>
      <c r="G1016" s="187"/>
      <c r="H1016" s="179">
        <f t="shared" si="32"/>
        <v>7</v>
      </c>
    </row>
    <row r="1017" spans="1:8" ht="18" customHeight="1">
      <c r="A1017" s="190">
        <v>42215</v>
      </c>
      <c r="B1017" s="190" t="s">
        <v>1157</v>
      </c>
      <c r="C1017" s="188" t="s">
        <v>798</v>
      </c>
      <c r="D1017" s="191"/>
      <c r="E1017" s="191">
        <v>4918000</v>
      </c>
      <c r="F1017" s="192">
        <f t="shared" si="31"/>
        <v>201303000</v>
      </c>
      <c r="G1017" s="187"/>
      <c r="H1017" s="179">
        <f t="shared" si="32"/>
        <v>7</v>
      </c>
    </row>
    <row r="1018" spans="1:8" ht="18" customHeight="1">
      <c r="A1018" s="190">
        <v>42215</v>
      </c>
      <c r="B1018" s="190" t="s">
        <v>145</v>
      </c>
      <c r="C1018" s="188" t="s">
        <v>766</v>
      </c>
      <c r="D1018" s="191"/>
      <c r="E1018" s="191">
        <v>100000</v>
      </c>
      <c r="F1018" s="192">
        <f t="shared" si="31"/>
        <v>201203000</v>
      </c>
      <c r="G1018" s="187"/>
      <c r="H1018" s="179">
        <f t="shared" si="32"/>
        <v>7</v>
      </c>
    </row>
    <row r="1019" spans="1:8" ht="18" customHeight="1">
      <c r="A1019" s="190">
        <v>42215</v>
      </c>
      <c r="B1019" s="190" t="s">
        <v>147</v>
      </c>
      <c r="C1019" s="188" t="s">
        <v>652</v>
      </c>
      <c r="D1019" s="191"/>
      <c r="E1019" s="191">
        <v>55538000</v>
      </c>
      <c r="F1019" s="192">
        <f t="shared" si="31"/>
        <v>145665000</v>
      </c>
      <c r="G1019" s="187" t="s">
        <v>473</v>
      </c>
      <c r="H1019" s="179">
        <f t="shared" si="32"/>
        <v>7</v>
      </c>
    </row>
    <row r="1020" spans="1:8" ht="18" customHeight="1">
      <c r="A1020" s="190">
        <v>42215</v>
      </c>
      <c r="B1020" s="190" t="s">
        <v>176</v>
      </c>
      <c r="C1020" s="188" t="s">
        <v>223</v>
      </c>
      <c r="D1020" s="191"/>
      <c r="E1020" s="191">
        <v>1939000</v>
      </c>
      <c r="F1020" s="192">
        <f t="shared" si="31"/>
        <v>143726000</v>
      </c>
      <c r="G1020" s="187"/>
      <c r="H1020" s="179">
        <f t="shared" si="32"/>
        <v>7</v>
      </c>
    </row>
    <row r="1021" spans="1:8" ht="18" customHeight="1">
      <c r="A1021" s="190">
        <v>42215</v>
      </c>
      <c r="B1021" s="190" t="s">
        <v>145</v>
      </c>
      <c r="C1021" s="188" t="s">
        <v>640</v>
      </c>
      <c r="D1021" s="191"/>
      <c r="E1021" s="191">
        <v>60000</v>
      </c>
      <c r="F1021" s="192">
        <f t="shared" si="31"/>
        <v>143666000</v>
      </c>
      <c r="G1021" s="187"/>
      <c r="H1021" s="179">
        <f t="shared" si="32"/>
        <v>7</v>
      </c>
    </row>
    <row r="1022" spans="1:8" ht="18" customHeight="1">
      <c r="A1022" s="190">
        <v>42216</v>
      </c>
      <c r="B1022" s="190" t="s">
        <v>183</v>
      </c>
      <c r="C1022" s="188" t="s">
        <v>801</v>
      </c>
      <c r="D1022" s="191"/>
      <c r="E1022" s="191">
        <v>20000000</v>
      </c>
      <c r="F1022" s="192">
        <f t="shared" si="31"/>
        <v>123666000</v>
      </c>
      <c r="G1022" s="187"/>
      <c r="H1022" s="179">
        <f t="shared" si="32"/>
        <v>7</v>
      </c>
    </row>
    <row r="1023" spans="1:8" ht="18" customHeight="1">
      <c r="A1023" s="190">
        <v>42216</v>
      </c>
      <c r="B1023" s="190" t="s">
        <v>145</v>
      </c>
      <c r="C1023" s="188" t="s">
        <v>150</v>
      </c>
      <c r="D1023" s="191"/>
      <c r="E1023" s="191">
        <v>290000</v>
      </c>
      <c r="F1023" s="192">
        <f t="shared" si="31"/>
        <v>123376000</v>
      </c>
      <c r="G1023" s="187"/>
      <c r="H1023" s="179">
        <f t="shared" si="32"/>
        <v>7</v>
      </c>
    </row>
    <row r="1024" spans="1:8" ht="18" customHeight="1">
      <c r="A1024" s="190">
        <v>42216</v>
      </c>
      <c r="B1024" s="190" t="s">
        <v>268</v>
      </c>
      <c r="C1024" s="188" t="s">
        <v>802</v>
      </c>
      <c r="D1024" s="191"/>
      <c r="E1024" s="191">
        <v>1500000</v>
      </c>
      <c r="F1024" s="192">
        <f t="shared" si="31"/>
        <v>121876000</v>
      </c>
      <c r="G1024" s="187"/>
      <c r="H1024" s="179">
        <f t="shared" si="32"/>
        <v>7</v>
      </c>
    </row>
    <row r="1025" spans="1:8" ht="18" customHeight="1">
      <c r="A1025" s="190">
        <v>42216</v>
      </c>
      <c r="B1025" s="190" t="s">
        <v>158</v>
      </c>
      <c r="C1025" s="188" t="s">
        <v>803</v>
      </c>
      <c r="D1025" s="191"/>
      <c r="E1025" s="191">
        <v>39735000</v>
      </c>
      <c r="F1025" s="192">
        <f t="shared" si="31"/>
        <v>82141000</v>
      </c>
      <c r="G1025" s="187"/>
      <c r="H1025" s="179">
        <f t="shared" si="32"/>
        <v>7</v>
      </c>
    </row>
    <row r="1026" spans="1:8" ht="18" customHeight="1">
      <c r="A1026" s="190">
        <v>42216</v>
      </c>
      <c r="B1026" s="190" t="s">
        <v>1051</v>
      </c>
      <c r="C1026" s="188" t="s">
        <v>804</v>
      </c>
      <c r="D1026" s="191"/>
      <c r="E1026" s="191">
        <v>13000000</v>
      </c>
      <c r="F1026" s="192">
        <f t="shared" si="31"/>
        <v>69141000</v>
      </c>
      <c r="G1026" s="187"/>
      <c r="H1026" s="179">
        <f t="shared" si="32"/>
        <v>7</v>
      </c>
    </row>
    <row r="1027" spans="1:8" ht="18" customHeight="1">
      <c r="A1027" s="190">
        <v>42217</v>
      </c>
      <c r="B1027" s="190" t="s">
        <v>145</v>
      </c>
      <c r="C1027" s="188" t="s">
        <v>805</v>
      </c>
      <c r="D1027" s="191"/>
      <c r="E1027" s="191">
        <v>2000000</v>
      </c>
      <c r="F1027" s="192">
        <f t="shared" si="31"/>
        <v>67141000</v>
      </c>
      <c r="G1027" s="187"/>
      <c r="H1027" s="179">
        <f t="shared" si="32"/>
        <v>8</v>
      </c>
    </row>
    <row r="1028" spans="1:8" ht="18" customHeight="1">
      <c r="A1028" s="190">
        <v>42217</v>
      </c>
      <c r="B1028" s="190" t="s">
        <v>622</v>
      </c>
      <c r="C1028" s="188" t="s">
        <v>806</v>
      </c>
      <c r="D1028" s="191">
        <v>10000000</v>
      </c>
      <c r="E1028" s="191"/>
      <c r="F1028" s="192">
        <f t="shared" si="31"/>
        <v>77141000</v>
      </c>
      <c r="G1028" s="187"/>
      <c r="H1028" s="179">
        <f t="shared" si="32"/>
        <v>8</v>
      </c>
    </row>
    <row r="1029" spans="1:8" ht="18" customHeight="1">
      <c r="A1029" s="190">
        <v>42217</v>
      </c>
      <c r="B1029" s="190" t="s">
        <v>622</v>
      </c>
      <c r="C1029" s="188" t="s">
        <v>807</v>
      </c>
      <c r="D1029" s="191">
        <v>35000000</v>
      </c>
      <c r="E1029" s="191"/>
      <c r="F1029" s="192">
        <f t="shared" si="31"/>
        <v>112141000</v>
      </c>
      <c r="G1029" s="187"/>
      <c r="H1029" s="179">
        <f t="shared" si="32"/>
        <v>8</v>
      </c>
    </row>
    <row r="1030" spans="1:8" ht="18" customHeight="1">
      <c r="A1030" s="190">
        <v>42217</v>
      </c>
      <c r="B1030" s="190" t="s">
        <v>158</v>
      </c>
      <c r="C1030" s="188" t="s">
        <v>356</v>
      </c>
      <c r="D1030" s="191"/>
      <c r="E1030" s="191">
        <v>104651000</v>
      </c>
      <c r="F1030" s="192">
        <f t="shared" si="31"/>
        <v>7490000</v>
      </c>
      <c r="G1030" s="187"/>
      <c r="H1030" s="179">
        <f t="shared" si="32"/>
        <v>8</v>
      </c>
    </row>
    <row r="1031" spans="1:8" ht="18" customHeight="1">
      <c r="A1031" s="190">
        <v>42217</v>
      </c>
      <c r="B1031" s="190" t="s">
        <v>145</v>
      </c>
      <c r="C1031" s="188" t="s">
        <v>808</v>
      </c>
      <c r="D1031" s="191"/>
      <c r="E1031" s="191">
        <v>470000</v>
      </c>
      <c r="F1031" s="192">
        <f t="shared" si="31"/>
        <v>7020000</v>
      </c>
      <c r="G1031" s="187"/>
      <c r="H1031" s="179">
        <f t="shared" si="32"/>
        <v>8</v>
      </c>
    </row>
    <row r="1032" spans="1:8" ht="18" customHeight="1">
      <c r="A1032" s="190">
        <v>42217</v>
      </c>
      <c r="B1032" s="190" t="s">
        <v>183</v>
      </c>
      <c r="C1032" s="188" t="s">
        <v>809</v>
      </c>
      <c r="D1032" s="191">
        <v>20000000</v>
      </c>
      <c r="E1032" s="191"/>
      <c r="F1032" s="192">
        <f t="shared" si="31"/>
        <v>27020000</v>
      </c>
      <c r="G1032" s="187"/>
      <c r="H1032" s="179">
        <f t="shared" si="32"/>
        <v>8</v>
      </c>
    </row>
    <row r="1033" spans="1:8" ht="18" customHeight="1">
      <c r="A1033" s="190">
        <v>42217</v>
      </c>
      <c r="B1033" s="190" t="s">
        <v>197</v>
      </c>
      <c r="C1033" s="188" t="s">
        <v>810</v>
      </c>
      <c r="D1033" s="191"/>
      <c r="E1033" s="191">
        <v>20640000</v>
      </c>
      <c r="F1033" s="192">
        <f t="shared" si="31"/>
        <v>6380000</v>
      </c>
      <c r="G1033" s="187"/>
      <c r="H1033" s="179">
        <f t="shared" si="32"/>
        <v>8</v>
      </c>
    </row>
    <row r="1034" spans="1:8" ht="18" customHeight="1">
      <c r="A1034" s="190">
        <v>42217</v>
      </c>
      <c r="B1034" s="190" t="s">
        <v>1157</v>
      </c>
      <c r="C1034" s="188" t="s">
        <v>606</v>
      </c>
      <c r="D1034" s="191"/>
      <c r="E1034" s="191">
        <v>1830000</v>
      </c>
      <c r="F1034" s="192">
        <f t="shared" si="31"/>
        <v>4550000</v>
      </c>
      <c r="G1034" s="187"/>
      <c r="H1034" s="179">
        <f t="shared" si="32"/>
        <v>8</v>
      </c>
    </row>
    <row r="1035" spans="1:8" ht="18" customHeight="1">
      <c r="A1035" s="190">
        <v>42220</v>
      </c>
      <c r="B1035" s="190" t="s">
        <v>319</v>
      </c>
      <c r="C1035" s="188" t="s">
        <v>816</v>
      </c>
      <c r="D1035" s="191">
        <v>453537000</v>
      </c>
      <c r="E1035" s="191"/>
      <c r="F1035" s="192">
        <f t="shared" si="31"/>
        <v>458087000</v>
      </c>
      <c r="G1035" s="187"/>
      <c r="H1035" s="179">
        <f t="shared" si="32"/>
        <v>8</v>
      </c>
    </row>
    <row r="1036" spans="1:8" ht="18" customHeight="1">
      <c r="A1036" s="190">
        <v>42220</v>
      </c>
      <c r="B1036" s="190" t="s">
        <v>145</v>
      </c>
      <c r="C1036" s="188" t="s">
        <v>150</v>
      </c>
      <c r="D1036" s="191"/>
      <c r="E1036" s="191">
        <v>80000</v>
      </c>
      <c r="F1036" s="192">
        <f t="shared" si="31"/>
        <v>458007000</v>
      </c>
      <c r="G1036" s="187"/>
      <c r="H1036" s="179">
        <f t="shared" si="32"/>
        <v>8</v>
      </c>
    </row>
    <row r="1037" spans="1:8" ht="18" customHeight="1">
      <c r="A1037" s="190">
        <v>42220</v>
      </c>
      <c r="B1037" s="190" t="s">
        <v>145</v>
      </c>
      <c r="C1037" s="188" t="s">
        <v>740</v>
      </c>
      <c r="D1037" s="191"/>
      <c r="E1037" s="191">
        <v>1200000</v>
      </c>
      <c r="F1037" s="192">
        <f t="shared" si="31"/>
        <v>456807000</v>
      </c>
      <c r="G1037" s="187"/>
      <c r="H1037" s="179">
        <f t="shared" si="32"/>
        <v>8</v>
      </c>
    </row>
    <row r="1038" spans="1:8" ht="18" customHeight="1">
      <c r="A1038" s="190">
        <v>42220</v>
      </c>
      <c r="B1038" s="190" t="s">
        <v>147</v>
      </c>
      <c r="C1038" s="188" t="s">
        <v>811</v>
      </c>
      <c r="D1038" s="191"/>
      <c r="E1038" s="191">
        <v>114000000</v>
      </c>
      <c r="F1038" s="192">
        <f t="shared" si="31"/>
        <v>342807000</v>
      </c>
      <c r="G1038" s="187"/>
      <c r="H1038" s="179">
        <f t="shared" si="32"/>
        <v>8</v>
      </c>
    </row>
    <row r="1039" spans="1:8" ht="18" customHeight="1">
      <c r="A1039" s="190">
        <v>42220</v>
      </c>
      <c r="B1039" s="190" t="s">
        <v>147</v>
      </c>
      <c r="C1039" s="188" t="s">
        <v>166</v>
      </c>
      <c r="D1039" s="191"/>
      <c r="E1039" s="191">
        <v>155110000</v>
      </c>
      <c r="F1039" s="192">
        <f t="shared" ref="F1039:F1102" si="33">IF(C1039&lt;&gt;"",F1038+D1039-E1039,0)</f>
        <v>187697000</v>
      </c>
      <c r="G1039" s="187" t="s">
        <v>473</v>
      </c>
      <c r="H1039" s="179">
        <f t="shared" ref="H1039:H1102" si="34">IF(A1039&lt;&gt;"",MONTH(A1039),"")</f>
        <v>8</v>
      </c>
    </row>
    <row r="1040" spans="1:8" ht="18" customHeight="1">
      <c r="A1040" s="190">
        <v>42220</v>
      </c>
      <c r="B1040" s="190" t="s">
        <v>176</v>
      </c>
      <c r="C1040" s="188" t="s">
        <v>177</v>
      </c>
      <c r="D1040" s="191"/>
      <c r="E1040" s="191">
        <v>5983000</v>
      </c>
      <c r="F1040" s="192">
        <f t="shared" si="33"/>
        <v>181714000</v>
      </c>
      <c r="G1040" s="187"/>
      <c r="H1040" s="179">
        <f t="shared" si="34"/>
        <v>8</v>
      </c>
    </row>
    <row r="1041" spans="1:8" ht="18" customHeight="1">
      <c r="A1041" s="190">
        <v>42220</v>
      </c>
      <c r="B1041" s="190" t="s">
        <v>1051</v>
      </c>
      <c r="C1041" s="188" t="s">
        <v>812</v>
      </c>
      <c r="D1041" s="191"/>
      <c r="E1041" s="191">
        <v>500000</v>
      </c>
      <c r="F1041" s="192">
        <f t="shared" si="33"/>
        <v>181214000</v>
      </c>
      <c r="G1041" s="187"/>
      <c r="H1041" s="179">
        <f t="shared" si="34"/>
        <v>8</v>
      </c>
    </row>
    <row r="1042" spans="1:8" ht="18" customHeight="1">
      <c r="A1042" s="190">
        <v>42221</v>
      </c>
      <c r="B1042" s="190" t="s">
        <v>197</v>
      </c>
      <c r="C1042" s="188" t="s">
        <v>813</v>
      </c>
      <c r="D1042" s="191">
        <v>200000000</v>
      </c>
      <c r="E1042" s="191"/>
      <c r="F1042" s="192">
        <f t="shared" si="33"/>
        <v>381214000</v>
      </c>
      <c r="G1042" s="187"/>
      <c r="H1042" s="179">
        <f t="shared" si="34"/>
        <v>8</v>
      </c>
    </row>
    <row r="1043" spans="1:8" ht="18" customHeight="1">
      <c r="A1043" s="190">
        <v>42221</v>
      </c>
      <c r="B1043" s="190" t="s">
        <v>197</v>
      </c>
      <c r="C1043" s="188" t="s">
        <v>814</v>
      </c>
      <c r="D1043" s="191">
        <v>100000000</v>
      </c>
      <c r="E1043" s="191"/>
      <c r="F1043" s="192">
        <f t="shared" si="33"/>
        <v>481214000</v>
      </c>
      <c r="G1043" s="187"/>
      <c r="H1043" s="179">
        <f t="shared" si="34"/>
        <v>8</v>
      </c>
    </row>
    <row r="1044" spans="1:8" ht="18" customHeight="1">
      <c r="A1044" s="190">
        <v>42221</v>
      </c>
      <c r="B1044" s="190" t="s">
        <v>831</v>
      </c>
      <c r="C1044" s="188" t="s">
        <v>544</v>
      </c>
      <c r="D1044" s="191"/>
      <c r="E1044" s="191">
        <v>450000</v>
      </c>
      <c r="F1044" s="192">
        <f t="shared" si="33"/>
        <v>480764000</v>
      </c>
      <c r="G1044" s="187"/>
      <c r="H1044" s="179">
        <f t="shared" si="34"/>
        <v>8</v>
      </c>
    </row>
    <row r="1045" spans="1:8" ht="18" customHeight="1">
      <c r="A1045" s="190">
        <v>42221</v>
      </c>
      <c r="B1045" s="190" t="s">
        <v>168</v>
      </c>
      <c r="C1045" s="188" t="s">
        <v>318</v>
      </c>
      <c r="D1045" s="191"/>
      <c r="E1045" s="191">
        <v>10000000</v>
      </c>
      <c r="F1045" s="192">
        <f t="shared" si="33"/>
        <v>470764000</v>
      </c>
      <c r="G1045" s="187"/>
      <c r="H1045" s="179">
        <f t="shared" si="34"/>
        <v>8</v>
      </c>
    </row>
    <row r="1046" spans="1:8" ht="18" customHeight="1">
      <c r="A1046" s="190">
        <v>42221</v>
      </c>
      <c r="B1046" s="190" t="s">
        <v>1051</v>
      </c>
      <c r="C1046" s="188" t="s">
        <v>815</v>
      </c>
      <c r="D1046" s="191"/>
      <c r="E1046" s="191">
        <v>2000000</v>
      </c>
      <c r="F1046" s="192">
        <f t="shared" si="33"/>
        <v>468764000</v>
      </c>
      <c r="G1046" s="187"/>
      <c r="H1046" s="179">
        <f t="shared" si="34"/>
        <v>8</v>
      </c>
    </row>
    <row r="1047" spans="1:8" ht="18" customHeight="1">
      <c r="A1047" s="190">
        <v>42221</v>
      </c>
      <c r="B1047" s="190" t="s">
        <v>197</v>
      </c>
      <c r="C1047" s="188" t="s">
        <v>374</v>
      </c>
      <c r="D1047" s="191"/>
      <c r="E1047" s="191">
        <v>10000000</v>
      </c>
      <c r="F1047" s="192">
        <f t="shared" si="33"/>
        <v>458764000</v>
      </c>
      <c r="G1047" s="187"/>
      <c r="H1047" s="179">
        <f t="shared" si="34"/>
        <v>8</v>
      </c>
    </row>
    <row r="1048" spans="1:8" ht="18" customHeight="1">
      <c r="A1048" s="190">
        <v>42221</v>
      </c>
      <c r="B1048" s="190" t="s">
        <v>147</v>
      </c>
      <c r="C1048" s="188" t="s">
        <v>704</v>
      </c>
      <c r="D1048" s="191"/>
      <c r="E1048" s="191">
        <v>100000000</v>
      </c>
      <c r="F1048" s="192">
        <f t="shared" si="33"/>
        <v>358764000</v>
      </c>
      <c r="G1048" s="187" t="s">
        <v>473</v>
      </c>
      <c r="H1048" s="179">
        <f t="shared" si="34"/>
        <v>8</v>
      </c>
    </row>
    <row r="1049" spans="1:8" ht="18" customHeight="1">
      <c r="A1049" s="190">
        <v>42221</v>
      </c>
      <c r="B1049" s="190" t="s">
        <v>183</v>
      </c>
      <c r="C1049" s="188" t="s">
        <v>817</v>
      </c>
      <c r="D1049" s="191"/>
      <c r="E1049" s="191">
        <v>2000000</v>
      </c>
      <c r="F1049" s="192">
        <f t="shared" si="33"/>
        <v>356764000</v>
      </c>
      <c r="G1049" s="187"/>
      <c r="H1049" s="179">
        <f t="shared" si="34"/>
        <v>8</v>
      </c>
    </row>
    <row r="1050" spans="1:8" ht="18" customHeight="1">
      <c r="A1050" s="190">
        <v>42222</v>
      </c>
      <c r="B1050" s="190" t="s">
        <v>160</v>
      </c>
      <c r="C1050" s="188" t="s">
        <v>818</v>
      </c>
      <c r="D1050" s="191"/>
      <c r="E1050" s="191">
        <v>1370000</v>
      </c>
      <c r="F1050" s="192">
        <f t="shared" si="33"/>
        <v>355394000</v>
      </c>
      <c r="G1050" s="187"/>
      <c r="H1050" s="179">
        <f t="shared" si="34"/>
        <v>8</v>
      </c>
    </row>
    <row r="1051" spans="1:8" ht="18" customHeight="1">
      <c r="A1051" s="190">
        <v>42222</v>
      </c>
      <c r="B1051" s="190" t="s">
        <v>622</v>
      </c>
      <c r="C1051" s="188" t="s">
        <v>819</v>
      </c>
      <c r="D1051" s="191"/>
      <c r="E1051" s="191">
        <v>10000000</v>
      </c>
      <c r="F1051" s="192">
        <f t="shared" si="33"/>
        <v>345394000</v>
      </c>
      <c r="G1051" s="187"/>
      <c r="H1051" s="179">
        <f t="shared" si="34"/>
        <v>8</v>
      </c>
    </row>
    <row r="1052" spans="1:8" ht="18" customHeight="1">
      <c r="A1052" s="190">
        <v>42222</v>
      </c>
      <c r="B1052" s="190" t="s">
        <v>203</v>
      </c>
      <c r="C1052" s="188" t="s">
        <v>317</v>
      </c>
      <c r="D1052" s="191"/>
      <c r="E1052" s="191">
        <v>10517000</v>
      </c>
      <c r="F1052" s="192">
        <f t="shared" si="33"/>
        <v>334877000</v>
      </c>
      <c r="G1052" s="187"/>
      <c r="H1052" s="179">
        <f t="shared" si="34"/>
        <v>8</v>
      </c>
    </row>
    <row r="1053" spans="1:8" ht="18" customHeight="1">
      <c r="A1053" s="190">
        <v>42222</v>
      </c>
      <c r="B1053" s="190" t="s">
        <v>160</v>
      </c>
      <c r="C1053" s="188" t="s">
        <v>818</v>
      </c>
      <c r="D1053" s="191"/>
      <c r="E1053" s="191">
        <v>1370000</v>
      </c>
      <c r="F1053" s="192">
        <f t="shared" si="33"/>
        <v>333507000</v>
      </c>
      <c r="G1053" s="187"/>
      <c r="H1053" s="179">
        <f t="shared" si="34"/>
        <v>8</v>
      </c>
    </row>
    <row r="1054" spans="1:8" ht="18" customHeight="1">
      <c r="A1054" s="190">
        <v>42222</v>
      </c>
      <c r="B1054" s="190" t="s">
        <v>147</v>
      </c>
      <c r="C1054" s="188" t="s">
        <v>360</v>
      </c>
      <c r="D1054" s="191"/>
      <c r="E1054" s="191">
        <v>50000000</v>
      </c>
      <c r="F1054" s="192">
        <f t="shared" si="33"/>
        <v>283507000</v>
      </c>
      <c r="G1054" s="187" t="s">
        <v>473</v>
      </c>
      <c r="H1054" s="179">
        <f t="shared" si="34"/>
        <v>8</v>
      </c>
    </row>
    <row r="1055" spans="1:8" ht="18" customHeight="1">
      <c r="A1055" s="190">
        <v>42222</v>
      </c>
      <c r="B1055" s="190" t="s">
        <v>147</v>
      </c>
      <c r="C1055" s="188" t="s">
        <v>652</v>
      </c>
      <c r="D1055" s="191"/>
      <c r="E1055" s="191">
        <v>60000000</v>
      </c>
      <c r="F1055" s="192">
        <f t="shared" si="33"/>
        <v>223507000</v>
      </c>
      <c r="G1055" s="187" t="s">
        <v>473</v>
      </c>
      <c r="H1055" s="179">
        <f t="shared" si="34"/>
        <v>8</v>
      </c>
    </row>
    <row r="1056" spans="1:8" ht="18" customHeight="1">
      <c r="A1056" s="190">
        <v>42222</v>
      </c>
      <c r="B1056" s="190" t="s">
        <v>145</v>
      </c>
      <c r="C1056" s="188" t="s">
        <v>820</v>
      </c>
      <c r="D1056" s="191"/>
      <c r="E1056" s="191">
        <v>200000</v>
      </c>
      <c r="F1056" s="192">
        <f t="shared" si="33"/>
        <v>223307000</v>
      </c>
      <c r="G1056" s="187"/>
      <c r="H1056" s="179">
        <f t="shared" si="34"/>
        <v>8</v>
      </c>
    </row>
    <row r="1057" spans="1:8" ht="18" customHeight="1">
      <c r="A1057" s="190">
        <v>42222</v>
      </c>
      <c r="B1057" s="190" t="s">
        <v>145</v>
      </c>
      <c r="C1057" s="188" t="s">
        <v>640</v>
      </c>
      <c r="D1057" s="191"/>
      <c r="E1057" s="191">
        <v>80000</v>
      </c>
      <c r="F1057" s="192">
        <f t="shared" si="33"/>
        <v>223227000</v>
      </c>
      <c r="G1057" s="187"/>
      <c r="H1057" s="179">
        <f t="shared" si="34"/>
        <v>8</v>
      </c>
    </row>
    <row r="1058" spans="1:8" ht="18" customHeight="1">
      <c r="A1058" s="190">
        <v>42222</v>
      </c>
      <c r="B1058" s="190" t="s">
        <v>197</v>
      </c>
      <c r="C1058" s="188" t="s">
        <v>821</v>
      </c>
      <c r="D1058" s="191"/>
      <c r="E1058" s="191">
        <v>9940000</v>
      </c>
      <c r="F1058" s="192">
        <f t="shared" si="33"/>
        <v>213287000</v>
      </c>
      <c r="G1058" s="187"/>
      <c r="H1058" s="179">
        <f t="shared" si="34"/>
        <v>8</v>
      </c>
    </row>
    <row r="1059" spans="1:8" ht="18" customHeight="1">
      <c r="A1059" s="190">
        <v>42224</v>
      </c>
      <c r="B1059" s="190" t="s">
        <v>197</v>
      </c>
      <c r="C1059" s="188" t="s">
        <v>822</v>
      </c>
      <c r="D1059" s="191"/>
      <c r="E1059" s="191">
        <v>14850000</v>
      </c>
      <c r="F1059" s="192">
        <f t="shared" si="33"/>
        <v>198437000</v>
      </c>
      <c r="G1059" s="187"/>
      <c r="H1059" s="179">
        <f t="shared" si="34"/>
        <v>8</v>
      </c>
    </row>
    <row r="1060" spans="1:8" ht="18" customHeight="1">
      <c r="A1060" s="190">
        <v>42224</v>
      </c>
      <c r="B1060" s="190" t="s">
        <v>831</v>
      </c>
      <c r="C1060" s="188" t="s">
        <v>823</v>
      </c>
      <c r="D1060" s="191"/>
      <c r="E1060" s="191">
        <v>3740000</v>
      </c>
      <c r="F1060" s="192">
        <f t="shared" si="33"/>
        <v>194697000</v>
      </c>
      <c r="G1060" s="187"/>
      <c r="H1060" s="179">
        <f t="shared" si="34"/>
        <v>8</v>
      </c>
    </row>
    <row r="1061" spans="1:8" ht="18" customHeight="1">
      <c r="A1061" s="190">
        <v>42224</v>
      </c>
      <c r="B1061" s="190" t="s">
        <v>197</v>
      </c>
      <c r="C1061" s="188" t="s">
        <v>824</v>
      </c>
      <c r="D1061" s="191"/>
      <c r="E1061" s="191">
        <v>8300000</v>
      </c>
      <c r="F1061" s="192">
        <f t="shared" si="33"/>
        <v>186397000</v>
      </c>
      <c r="G1061" s="187"/>
      <c r="H1061" s="179">
        <f t="shared" si="34"/>
        <v>8</v>
      </c>
    </row>
    <row r="1062" spans="1:8" ht="18" customHeight="1">
      <c r="A1062" s="190">
        <v>42224</v>
      </c>
      <c r="B1062" s="190" t="s">
        <v>197</v>
      </c>
      <c r="C1062" s="188" t="s">
        <v>825</v>
      </c>
      <c r="D1062" s="191"/>
      <c r="E1062" s="191">
        <v>2110000</v>
      </c>
      <c r="F1062" s="192">
        <f t="shared" si="33"/>
        <v>184287000</v>
      </c>
      <c r="G1062" s="187"/>
      <c r="H1062" s="179">
        <f t="shared" si="34"/>
        <v>8</v>
      </c>
    </row>
    <row r="1063" spans="1:8" ht="18" customHeight="1">
      <c r="A1063" s="190">
        <v>42224</v>
      </c>
      <c r="B1063" s="190" t="s">
        <v>151</v>
      </c>
      <c r="C1063" s="188" t="s">
        <v>779</v>
      </c>
      <c r="D1063" s="191"/>
      <c r="E1063" s="191">
        <v>1100000</v>
      </c>
      <c r="F1063" s="192">
        <f t="shared" si="33"/>
        <v>183187000</v>
      </c>
      <c r="G1063" s="187"/>
      <c r="H1063" s="179">
        <f t="shared" si="34"/>
        <v>8</v>
      </c>
    </row>
    <row r="1064" spans="1:8" ht="18" customHeight="1">
      <c r="A1064" s="190">
        <v>42226</v>
      </c>
      <c r="B1064" s="190" t="s">
        <v>183</v>
      </c>
      <c r="C1064" s="188" t="s">
        <v>826</v>
      </c>
      <c r="D1064" s="191"/>
      <c r="E1064" s="191">
        <v>10000000</v>
      </c>
      <c r="F1064" s="192">
        <f t="shared" si="33"/>
        <v>173187000</v>
      </c>
      <c r="G1064" s="187"/>
      <c r="H1064" s="179">
        <f t="shared" si="34"/>
        <v>8</v>
      </c>
    </row>
    <row r="1065" spans="1:8" ht="18" customHeight="1">
      <c r="A1065" s="190">
        <v>42226</v>
      </c>
      <c r="B1065" s="190" t="s">
        <v>197</v>
      </c>
      <c r="C1065" s="188" t="s">
        <v>827</v>
      </c>
      <c r="D1065" s="191"/>
      <c r="E1065" s="191">
        <v>645000</v>
      </c>
      <c r="F1065" s="192">
        <f t="shared" si="33"/>
        <v>172542000</v>
      </c>
      <c r="G1065" s="187"/>
      <c r="H1065" s="179">
        <f t="shared" si="34"/>
        <v>8</v>
      </c>
    </row>
    <row r="1066" spans="1:8" ht="18" customHeight="1">
      <c r="A1066" s="190">
        <v>42226</v>
      </c>
      <c r="B1066" s="190" t="s">
        <v>151</v>
      </c>
      <c r="C1066" s="188" t="s">
        <v>828</v>
      </c>
      <c r="D1066" s="191"/>
      <c r="E1066" s="191">
        <v>1380000</v>
      </c>
      <c r="F1066" s="192">
        <f t="shared" si="33"/>
        <v>171162000</v>
      </c>
      <c r="G1066" s="187"/>
      <c r="H1066" s="179">
        <f t="shared" si="34"/>
        <v>8</v>
      </c>
    </row>
    <row r="1067" spans="1:8" ht="18" customHeight="1">
      <c r="A1067" s="190">
        <v>42226</v>
      </c>
      <c r="B1067" s="190" t="s">
        <v>197</v>
      </c>
      <c r="C1067" s="188" t="s">
        <v>829</v>
      </c>
      <c r="D1067" s="191"/>
      <c r="E1067" s="191">
        <v>21560000</v>
      </c>
      <c r="F1067" s="192">
        <f t="shared" si="33"/>
        <v>149602000</v>
      </c>
      <c r="G1067" s="187"/>
      <c r="H1067" s="179">
        <f t="shared" si="34"/>
        <v>8</v>
      </c>
    </row>
    <row r="1068" spans="1:8" ht="18" customHeight="1">
      <c r="A1068" s="190">
        <v>42226</v>
      </c>
      <c r="B1068" s="190" t="s">
        <v>178</v>
      </c>
      <c r="C1068" s="188" t="s">
        <v>830</v>
      </c>
      <c r="D1068" s="191"/>
      <c r="E1068" s="191">
        <v>328000</v>
      </c>
      <c r="F1068" s="192">
        <f t="shared" si="33"/>
        <v>149274000</v>
      </c>
      <c r="G1068" s="187"/>
      <c r="H1068" s="179">
        <f t="shared" si="34"/>
        <v>8</v>
      </c>
    </row>
    <row r="1069" spans="1:8" ht="18" customHeight="1">
      <c r="A1069" s="190">
        <v>42229</v>
      </c>
      <c r="B1069" s="190" t="s">
        <v>50</v>
      </c>
      <c r="C1069" s="188" t="s">
        <v>154</v>
      </c>
      <c r="D1069" s="191">
        <v>500000000</v>
      </c>
      <c r="E1069" s="191"/>
      <c r="F1069" s="192">
        <f t="shared" si="33"/>
        <v>649274000</v>
      </c>
      <c r="G1069" s="187"/>
      <c r="H1069" s="179">
        <f t="shared" si="34"/>
        <v>8</v>
      </c>
    </row>
    <row r="1070" spans="1:8" ht="18" customHeight="1">
      <c r="A1070" s="190">
        <v>42229</v>
      </c>
      <c r="B1070" s="190" t="s">
        <v>831</v>
      </c>
      <c r="C1070" s="188" t="s">
        <v>832</v>
      </c>
      <c r="D1070" s="191"/>
      <c r="E1070" s="191">
        <v>1064000</v>
      </c>
      <c r="F1070" s="192">
        <f t="shared" si="33"/>
        <v>648210000</v>
      </c>
      <c r="G1070" s="187"/>
      <c r="H1070" s="179">
        <f t="shared" si="34"/>
        <v>8</v>
      </c>
    </row>
    <row r="1071" spans="1:8" ht="18" customHeight="1">
      <c r="A1071" s="190">
        <v>42229</v>
      </c>
      <c r="B1071" s="190" t="s">
        <v>145</v>
      </c>
      <c r="C1071" s="188" t="s">
        <v>150</v>
      </c>
      <c r="D1071" s="191"/>
      <c r="E1071" s="191">
        <v>361000</v>
      </c>
      <c r="F1071" s="192">
        <f t="shared" si="33"/>
        <v>647849000</v>
      </c>
      <c r="G1071" s="187"/>
      <c r="H1071" s="179">
        <f t="shared" si="34"/>
        <v>8</v>
      </c>
    </row>
    <row r="1072" spans="1:8" ht="18" customHeight="1">
      <c r="A1072" s="190">
        <v>42229</v>
      </c>
      <c r="B1072" s="190" t="s">
        <v>197</v>
      </c>
      <c r="C1072" s="188" t="s">
        <v>833</v>
      </c>
      <c r="D1072" s="191"/>
      <c r="E1072" s="191">
        <v>27150000</v>
      </c>
      <c r="F1072" s="192">
        <f t="shared" si="33"/>
        <v>620699000</v>
      </c>
      <c r="G1072" s="187"/>
      <c r="H1072" s="179">
        <f t="shared" si="34"/>
        <v>8</v>
      </c>
    </row>
    <row r="1073" spans="1:8" ht="18" customHeight="1">
      <c r="A1073" s="190">
        <v>42229</v>
      </c>
      <c r="B1073" s="190" t="s">
        <v>176</v>
      </c>
      <c r="C1073" s="188" t="s">
        <v>223</v>
      </c>
      <c r="D1073" s="191"/>
      <c r="E1073" s="191">
        <v>1551000</v>
      </c>
      <c r="F1073" s="192">
        <f t="shared" si="33"/>
        <v>619148000</v>
      </c>
      <c r="G1073" s="187"/>
      <c r="H1073" s="179">
        <f t="shared" si="34"/>
        <v>8</v>
      </c>
    </row>
    <row r="1074" spans="1:8" ht="18" customHeight="1">
      <c r="A1074" s="190">
        <v>42229</v>
      </c>
      <c r="B1074" s="190" t="s">
        <v>147</v>
      </c>
      <c r="C1074" s="188" t="s">
        <v>811</v>
      </c>
      <c r="D1074" s="191"/>
      <c r="E1074" s="191">
        <v>24399000</v>
      </c>
      <c r="F1074" s="192">
        <f t="shared" si="33"/>
        <v>594749000</v>
      </c>
      <c r="G1074" s="187"/>
      <c r="H1074" s="179">
        <f t="shared" si="34"/>
        <v>8</v>
      </c>
    </row>
    <row r="1075" spans="1:8" ht="18" customHeight="1">
      <c r="A1075" s="190">
        <v>42229</v>
      </c>
      <c r="B1075" s="190" t="s">
        <v>622</v>
      </c>
      <c r="C1075" s="188" t="s">
        <v>834</v>
      </c>
      <c r="D1075" s="191">
        <v>10000000</v>
      </c>
      <c r="E1075" s="191"/>
      <c r="F1075" s="192">
        <f t="shared" si="33"/>
        <v>604749000</v>
      </c>
      <c r="G1075" s="187"/>
      <c r="H1075" s="179">
        <f t="shared" si="34"/>
        <v>8</v>
      </c>
    </row>
    <row r="1076" spans="1:8" ht="18" customHeight="1">
      <c r="A1076" s="190">
        <v>42229</v>
      </c>
      <c r="B1076" s="190" t="s">
        <v>147</v>
      </c>
      <c r="C1076" s="188" t="s">
        <v>205</v>
      </c>
      <c r="D1076" s="191"/>
      <c r="E1076" s="191">
        <v>200000000</v>
      </c>
      <c r="F1076" s="192">
        <f t="shared" si="33"/>
        <v>404749000</v>
      </c>
      <c r="G1076" s="187" t="s">
        <v>473</v>
      </c>
      <c r="H1076" s="179">
        <f t="shared" si="34"/>
        <v>8</v>
      </c>
    </row>
    <row r="1077" spans="1:8" ht="18" customHeight="1">
      <c r="A1077" s="190">
        <v>42229</v>
      </c>
      <c r="B1077" s="190" t="s">
        <v>147</v>
      </c>
      <c r="C1077" s="188" t="s">
        <v>206</v>
      </c>
      <c r="D1077" s="191"/>
      <c r="E1077" s="191">
        <v>100000000</v>
      </c>
      <c r="F1077" s="192">
        <f t="shared" si="33"/>
        <v>304749000</v>
      </c>
      <c r="G1077" s="187" t="s">
        <v>473</v>
      </c>
      <c r="H1077" s="179">
        <f t="shared" si="34"/>
        <v>8</v>
      </c>
    </row>
    <row r="1078" spans="1:8" ht="18" customHeight="1">
      <c r="A1078" s="190">
        <v>42229</v>
      </c>
      <c r="B1078" s="190" t="s">
        <v>147</v>
      </c>
      <c r="C1078" s="188" t="s">
        <v>835</v>
      </c>
      <c r="D1078" s="191"/>
      <c r="E1078" s="191">
        <v>63720000</v>
      </c>
      <c r="F1078" s="192">
        <f t="shared" si="33"/>
        <v>241029000</v>
      </c>
      <c r="G1078" s="187"/>
      <c r="H1078" s="179">
        <f t="shared" si="34"/>
        <v>8</v>
      </c>
    </row>
    <row r="1079" spans="1:8" ht="18" customHeight="1">
      <c r="A1079" s="190">
        <v>42229</v>
      </c>
      <c r="B1079" s="190" t="s">
        <v>147</v>
      </c>
      <c r="C1079" s="188" t="s">
        <v>652</v>
      </c>
      <c r="D1079" s="191"/>
      <c r="E1079" s="191">
        <v>71430000</v>
      </c>
      <c r="F1079" s="192">
        <f t="shared" si="33"/>
        <v>169599000</v>
      </c>
      <c r="G1079" s="187" t="s">
        <v>473</v>
      </c>
      <c r="H1079" s="179">
        <f t="shared" si="34"/>
        <v>8</v>
      </c>
    </row>
    <row r="1080" spans="1:8" ht="18" customHeight="1">
      <c r="A1080" s="190">
        <v>42229</v>
      </c>
      <c r="B1080" s="190" t="s">
        <v>183</v>
      </c>
      <c r="C1080" s="188" t="s">
        <v>836</v>
      </c>
      <c r="D1080" s="191">
        <v>10000000</v>
      </c>
      <c r="E1080" s="191"/>
      <c r="F1080" s="192">
        <f t="shared" si="33"/>
        <v>179599000</v>
      </c>
      <c r="G1080" s="187"/>
      <c r="H1080" s="179">
        <f t="shared" si="34"/>
        <v>8</v>
      </c>
    </row>
    <row r="1081" spans="1:8" ht="18" customHeight="1">
      <c r="A1081" s="190">
        <v>42229</v>
      </c>
      <c r="B1081" s="190" t="s">
        <v>197</v>
      </c>
      <c r="C1081" s="188" t="s">
        <v>826</v>
      </c>
      <c r="D1081" s="191"/>
      <c r="E1081" s="191">
        <v>14329000</v>
      </c>
      <c r="F1081" s="192">
        <f t="shared" si="33"/>
        <v>165270000</v>
      </c>
      <c r="G1081" s="187"/>
      <c r="H1081" s="179">
        <f t="shared" si="34"/>
        <v>8</v>
      </c>
    </row>
    <row r="1082" spans="1:8" ht="18" customHeight="1">
      <c r="A1082" s="190">
        <v>42229</v>
      </c>
      <c r="B1082" s="190" t="s">
        <v>158</v>
      </c>
      <c r="C1082" s="188" t="s">
        <v>837</v>
      </c>
      <c r="D1082" s="191"/>
      <c r="E1082" s="191">
        <v>14346000</v>
      </c>
      <c r="F1082" s="192">
        <f t="shared" si="33"/>
        <v>150924000</v>
      </c>
      <c r="G1082" s="187"/>
      <c r="H1082" s="179">
        <f t="shared" si="34"/>
        <v>8</v>
      </c>
    </row>
    <row r="1083" spans="1:8" ht="18" customHeight="1">
      <c r="A1083" s="190">
        <v>42229</v>
      </c>
      <c r="B1083" s="190" t="s">
        <v>197</v>
      </c>
      <c r="C1083" s="188" t="s">
        <v>838</v>
      </c>
      <c r="D1083" s="191"/>
      <c r="E1083" s="191">
        <v>16300000</v>
      </c>
      <c r="F1083" s="192">
        <f t="shared" si="33"/>
        <v>134624000</v>
      </c>
      <c r="G1083" s="187"/>
      <c r="H1083" s="179">
        <f t="shared" si="34"/>
        <v>8</v>
      </c>
    </row>
    <row r="1084" spans="1:8" ht="18" customHeight="1">
      <c r="A1084" s="190">
        <v>42229</v>
      </c>
      <c r="B1084" s="190" t="s">
        <v>197</v>
      </c>
      <c r="C1084" s="188" t="s">
        <v>839</v>
      </c>
      <c r="D1084" s="191"/>
      <c r="E1084" s="191">
        <v>7000000</v>
      </c>
      <c r="F1084" s="192">
        <f t="shared" si="33"/>
        <v>127624000</v>
      </c>
      <c r="G1084" s="187"/>
      <c r="H1084" s="179">
        <f t="shared" si="34"/>
        <v>8</v>
      </c>
    </row>
    <row r="1085" spans="1:8" ht="18" customHeight="1">
      <c r="A1085" s="190">
        <v>42229</v>
      </c>
      <c r="B1085" s="190" t="s">
        <v>145</v>
      </c>
      <c r="C1085" s="188" t="s">
        <v>640</v>
      </c>
      <c r="D1085" s="191"/>
      <c r="E1085" s="191">
        <v>120000</v>
      </c>
      <c r="F1085" s="192">
        <f t="shared" si="33"/>
        <v>127504000</v>
      </c>
      <c r="G1085" s="187"/>
      <c r="H1085" s="179">
        <f t="shared" si="34"/>
        <v>8</v>
      </c>
    </row>
    <row r="1086" spans="1:8" ht="18" customHeight="1">
      <c r="A1086" s="190">
        <v>42230</v>
      </c>
      <c r="B1086" s="190" t="s">
        <v>147</v>
      </c>
      <c r="C1086" s="188" t="s">
        <v>274</v>
      </c>
      <c r="D1086" s="191"/>
      <c r="E1086" s="191">
        <v>53552000</v>
      </c>
      <c r="F1086" s="192">
        <f t="shared" si="33"/>
        <v>73952000</v>
      </c>
      <c r="G1086" s="187"/>
      <c r="H1086" s="179">
        <f t="shared" si="34"/>
        <v>8</v>
      </c>
    </row>
    <row r="1087" spans="1:8" ht="18" customHeight="1">
      <c r="A1087" s="190">
        <v>42230</v>
      </c>
      <c r="B1087" s="190" t="s">
        <v>831</v>
      </c>
      <c r="C1087" s="188" t="s">
        <v>840</v>
      </c>
      <c r="D1087" s="191"/>
      <c r="E1087" s="191">
        <v>230000</v>
      </c>
      <c r="F1087" s="192">
        <f t="shared" si="33"/>
        <v>73722000</v>
      </c>
      <c r="G1087" s="187"/>
      <c r="H1087" s="179">
        <f t="shared" si="34"/>
        <v>8</v>
      </c>
    </row>
    <row r="1088" spans="1:8" ht="18" customHeight="1">
      <c r="A1088" s="190">
        <v>42230</v>
      </c>
      <c r="B1088" s="190" t="s">
        <v>151</v>
      </c>
      <c r="C1088" s="188" t="s">
        <v>841</v>
      </c>
      <c r="D1088" s="191"/>
      <c r="E1088" s="191">
        <v>225000</v>
      </c>
      <c r="F1088" s="192">
        <f t="shared" si="33"/>
        <v>73497000</v>
      </c>
      <c r="G1088" s="187"/>
      <c r="H1088" s="179">
        <f t="shared" si="34"/>
        <v>8</v>
      </c>
    </row>
    <row r="1089" spans="1:8" ht="18" customHeight="1">
      <c r="A1089" s="190">
        <v>42230</v>
      </c>
      <c r="B1089" s="190" t="s">
        <v>151</v>
      </c>
      <c r="C1089" s="188" t="s">
        <v>842</v>
      </c>
      <c r="D1089" s="191"/>
      <c r="E1089" s="191">
        <v>2170000</v>
      </c>
      <c r="F1089" s="192">
        <f t="shared" si="33"/>
        <v>71327000</v>
      </c>
      <c r="G1089" s="187"/>
      <c r="H1089" s="179">
        <f t="shared" si="34"/>
        <v>8</v>
      </c>
    </row>
    <row r="1090" spans="1:8" ht="18" customHeight="1">
      <c r="A1090" s="190">
        <v>42231</v>
      </c>
      <c r="B1090" s="190" t="s">
        <v>147</v>
      </c>
      <c r="C1090" s="188" t="s">
        <v>360</v>
      </c>
      <c r="D1090" s="191"/>
      <c r="E1090" s="191">
        <v>15017000</v>
      </c>
      <c r="F1090" s="192">
        <f t="shared" si="33"/>
        <v>56310000</v>
      </c>
      <c r="G1090" s="187" t="s">
        <v>473</v>
      </c>
      <c r="H1090" s="179">
        <f t="shared" si="34"/>
        <v>8</v>
      </c>
    </row>
    <row r="1091" spans="1:8" ht="18" customHeight="1">
      <c r="A1091" s="190">
        <v>42231</v>
      </c>
      <c r="B1091" s="190" t="s">
        <v>197</v>
      </c>
      <c r="C1091" s="188" t="s">
        <v>843</v>
      </c>
      <c r="D1091" s="191"/>
      <c r="E1091" s="191">
        <v>1000000</v>
      </c>
      <c r="F1091" s="192">
        <f t="shared" si="33"/>
        <v>55310000</v>
      </c>
      <c r="G1091" s="187"/>
      <c r="H1091" s="179">
        <f t="shared" si="34"/>
        <v>8</v>
      </c>
    </row>
    <row r="1092" spans="1:8" ht="18" customHeight="1">
      <c r="A1092" s="190">
        <v>42231</v>
      </c>
      <c r="B1092" s="190" t="s">
        <v>151</v>
      </c>
      <c r="C1092" s="188" t="s">
        <v>150</v>
      </c>
      <c r="D1092" s="191"/>
      <c r="E1092" s="191">
        <v>295000</v>
      </c>
      <c r="F1092" s="192">
        <f t="shared" si="33"/>
        <v>55015000</v>
      </c>
      <c r="G1092" s="187"/>
      <c r="H1092" s="179">
        <f t="shared" si="34"/>
        <v>8</v>
      </c>
    </row>
    <row r="1093" spans="1:8" ht="18" customHeight="1">
      <c r="A1093" s="190">
        <v>42231</v>
      </c>
      <c r="B1093" s="190" t="s">
        <v>145</v>
      </c>
      <c r="C1093" s="188" t="s">
        <v>640</v>
      </c>
      <c r="D1093" s="191"/>
      <c r="E1093" s="191">
        <v>140000</v>
      </c>
      <c r="F1093" s="192">
        <f t="shared" si="33"/>
        <v>54875000</v>
      </c>
      <c r="G1093" s="187"/>
      <c r="H1093" s="179">
        <f t="shared" si="34"/>
        <v>8</v>
      </c>
    </row>
    <row r="1094" spans="1:8" ht="18" customHeight="1">
      <c r="A1094" s="190">
        <v>42231</v>
      </c>
      <c r="B1094" s="190" t="s">
        <v>145</v>
      </c>
      <c r="C1094" s="188" t="s">
        <v>743</v>
      </c>
      <c r="D1094" s="191"/>
      <c r="E1094" s="191">
        <v>195000</v>
      </c>
      <c r="F1094" s="192">
        <f t="shared" si="33"/>
        <v>54680000</v>
      </c>
      <c r="G1094" s="187"/>
      <c r="H1094" s="179">
        <f t="shared" si="34"/>
        <v>8</v>
      </c>
    </row>
    <row r="1095" spans="1:8" ht="18" customHeight="1">
      <c r="A1095" s="190">
        <v>42231</v>
      </c>
      <c r="B1095" s="190" t="s">
        <v>197</v>
      </c>
      <c r="C1095" s="188" t="s">
        <v>826</v>
      </c>
      <c r="D1095" s="191"/>
      <c r="E1095" s="191">
        <v>3323000</v>
      </c>
      <c r="F1095" s="192">
        <f t="shared" si="33"/>
        <v>51357000</v>
      </c>
      <c r="G1095" s="187"/>
      <c r="H1095" s="179">
        <f t="shared" si="34"/>
        <v>8</v>
      </c>
    </row>
    <row r="1096" spans="1:8" ht="18" customHeight="1">
      <c r="A1096" s="190">
        <v>42231</v>
      </c>
      <c r="B1096" s="190" t="s">
        <v>151</v>
      </c>
      <c r="C1096" s="188" t="s">
        <v>844</v>
      </c>
      <c r="D1096" s="191"/>
      <c r="E1096" s="191">
        <v>168000</v>
      </c>
      <c r="F1096" s="192">
        <f t="shared" si="33"/>
        <v>51189000</v>
      </c>
      <c r="G1096" s="187"/>
      <c r="H1096" s="179">
        <f t="shared" si="34"/>
        <v>8</v>
      </c>
    </row>
    <row r="1097" spans="1:8" ht="18" customHeight="1">
      <c r="A1097" s="190">
        <v>42233</v>
      </c>
      <c r="B1097" s="190" t="s">
        <v>147</v>
      </c>
      <c r="C1097" s="188" t="s">
        <v>845</v>
      </c>
      <c r="D1097" s="191"/>
      <c r="E1097" s="191">
        <v>30022000</v>
      </c>
      <c r="F1097" s="192">
        <f t="shared" si="33"/>
        <v>21167000</v>
      </c>
      <c r="G1097" s="187" t="s">
        <v>473</v>
      </c>
      <c r="H1097" s="179">
        <f t="shared" si="34"/>
        <v>8</v>
      </c>
    </row>
    <row r="1098" spans="1:8" ht="18" customHeight="1">
      <c r="A1098" s="190">
        <v>42233</v>
      </c>
      <c r="B1098" s="190" t="s">
        <v>197</v>
      </c>
      <c r="C1098" s="188" t="s">
        <v>846</v>
      </c>
      <c r="D1098" s="191"/>
      <c r="E1098" s="191">
        <v>20000000</v>
      </c>
      <c r="F1098" s="192">
        <f t="shared" si="33"/>
        <v>1167000</v>
      </c>
      <c r="G1098" s="187"/>
      <c r="H1098" s="179">
        <f t="shared" si="34"/>
        <v>8</v>
      </c>
    </row>
    <row r="1099" spans="1:8" ht="18" customHeight="1">
      <c r="A1099" s="190">
        <v>42234</v>
      </c>
      <c r="B1099" s="190" t="s">
        <v>168</v>
      </c>
      <c r="C1099" s="188" t="s">
        <v>170</v>
      </c>
      <c r="D1099" s="191">
        <v>6620000</v>
      </c>
      <c r="E1099" s="191"/>
      <c r="F1099" s="192">
        <f t="shared" si="33"/>
        <v>7787000</v>
      </c>
      <c r="G1099" s="187"/>
      <c r="H1099" s="179">
        <f t="shared" si="34"/>
        <v>8</v>
      </c>
    </row>
    <row r="1100" spans="1:8" ht="18" customHeight="1">
      <c r="A1100" s="190">
        <v>42234</v>
      </c>
      <c r="B1100" s="190" t="s">
        <v>197</v>
      </c>
      <c r="C1100" s="188" t="s">
        <v>847</v>
      </c>
      <c r="D1100" s="191">
        <v>300000000</v>
      </c>
      <c r="E1100" s="191"/>
      <c r="F1100" s="192">
        <f t="shared" si="33"/>
        <v>307787000</v>
      </c>
      <c r="G1100" s="187"/>
      <c r="H1100" s="179">
        <f t="shared" si="34"/>
        <v>8</v>
      </c>
    </row>
    <row r="1101" spans="1:8" ht="18" customHeight="1">
      <c r="A1101" s="190">
        <v>42234</v>
      </c>
      <c r="B1101" s="190" t="s">
        <v>50</v>
      </c>
      <c r="C1101" s="188" t="s">
        <v>154</v>
      </c>
      <c r="D1101" s="191">
        <v>950000000</v>
      </c>
      <c r="E1101" s="191"/>
      <c r="F1101" s="192">
        <f t="shared" si="33"/>
        <v>1257787000</v>
      </c>
      <c r="G1101" s="187"/>
      <c r="H1101" s="179">
        <f t="shared" si="34"/>
        <v>8</v>
      </c>
    </row>
    <row r="1102" spans="1:8" ht="18" customHeight="1">
      <c r="A1102" s="190">
        <v>42234</v>
      </c>
      <c r="B1102" s="190" t="s">
        <v>197</v>
      </c>
      <c r="C1102" s="188" t="s">
        <v>156</v>
      </c>
      <c r="D1102" s="191"/>
      <c r="E1102" s="191">
        <v>500000000</v>
      </c>
      <c r="F1102" s="192">
        <f t="shared" si="33"/>
        <v>757787000</v>
      </c>
      <c r="G1102" s="187"/>
      <c r="H1102" s="179">
        <f t="shared" si="34"/>
        <v>8</v>
      </c>
    </row>
    <row r="1103" spans="1:8" ht="18" customHeight="1">
      <c r="A1103" s="190">
        <v>42234</v>
      </c>
      <c r="B1103" s="190" t="s">
        <v>50</v>
      </c>
      <c r="C1103" s="188" t="s">
        <v>156</v>
      </c>
      <c r="D1103" s="191"/>
      <c r="E1103" s="191">
        <v>25000000</v>
      </c>
      <c r="F1103" s="192">
        <f t="shared" ref="F1103:F1166" si="35">IF(C1103&lt;&gt;"",F1102+D1103-E1103,0)</f>
        <v>732787000</v>
      </c>
      <c r="G1103" s="187"/>
      <c r="H1103" s="179">
        <f t="shared" ref="H1103:H1166" si="36">IF(A1103&lt;&gt;"",MONTH(A1103),"")</f>
        <v>8</v>
      </c>
    </row>
    <row r="1104" spans="1:8" ht="18" customHeight="1">
      <c r="A1104" s="190">
        <v>42234</v>
      </c>
      <c r="B1104" s="190" t="s">
        <v>197</v>
      </c>
      <c r="C1104" s="188" t="s">
        <v>848</v>
      </c>
      <c r="D1104" s="191"/>
      <c r="E1104" s="191">
        <v>34600000</v>
      </c>
      <c r="F1104" s="192">
        <f t="shared" si="35"/>
        <v>698187000</v>
      </c>
      <c r="G1104" s="187"/>
      <c r="H1104" s="179">
        <f t="shared" si="36"/>
        <v>8</v>
      </c>
    </row>
    <row r="1105" spans="1:8" ht="18" customHeight="1">
      <c r="A1105" s="190">
        <v>42234</v>
      </c>
      <c r="B1105" s="190" t="s">
        <v>831</v>
      </c>
      <c r="C1105" s="188" t="s">
        <v>449</v>
      </c>
      <c r="D1105" s="191"/>
      <c r="E1105" s="191">
        <v>290000</v>
      </c>
      <c r="F1105" s="192">
        <f t="shared" si="35"/>
        <v>697897000</v>
      </c>
      <c r="G1105" s="187"/>
      <c r="H1105" s="179">
        <f t="shared" si="36"/>
        <v>8</v>
      </c>
    </row>
    <row r="1106" spans="1:8" ht="18" customHeight="1">
      <c r="A1106" s="190">
        <v>42234</v>
      </c>
      <c r="B1106" s="190" t="s">
        <v>147</v>
      </c>
      <c r="C1106" s="188" t="s">
        <v>706</v>
      </c>
      <c r="D1106" s="191"/>
      <c r="E1106" s="191">
        <v>285115000</v>
      </c>
      <c r="F1106" s="192">
        <f t="shared" si="35"/>
        <v>412782000</v>
      </c>
      <c r="G1106" s="187" t="s">
        <v>473</v>
      </c>
      <c r="H1106" s="179">
        <f t="shared" si="36"/>
        <v>8</v>
      </c>
    </row>
    <row r="1107" spans="1:8" ht="18" customHeight="1">
      <c r="A1107" s="190">
        <v>42234</v>
      </c>
      <c r="B1107" s="190" t="s">
        <v>147</v>
      </c>
      <c r="C1107" s="188" t="s">
        <v>360</v>
      </c>
      <c r="D1107" s="191"/>
      <c r="E1107" s="191">
        <v>60000000</v>
      </c>
      <c r="F1107" s="192">
        <f t="shared" si="35"/>
        <v>352782000</v>
      </c>
      <c r="G1107" s="187" t="s">
        <v>473</v>
      </c>
      <c r="H1107" s="179">
        <f t="shared" si="36"/>
        <v>8</v>
      </c>
    </row>
    <row r="1108" spans="1:8" ht="18" customHeight="1">
      <c r="A1108" s="190">
        <v>42234</v>
      </c>
      <c r="B1108" s="190" t="s">
        <v>158</v>
      </c>
      <c r="C1108" s="188" t="s">
        <v>849</v>
      </c>
      <c r="D1108" s="191"/>
      <c r="E1108" s="191">
        <v>283759000</v>
      </c>
      <c r="F1108" s="192">
        <f t="shared" si="35"/>
        <v>69023000</v>
      </c>
      <c r="G1108" s="187"/>
      <c r="H1108" s="179">
        <f t="shared" si="36"/>
        <v>8</v>
      </c>
    </row>
    <row r="1109" spans="1:8" ht="18" customHeight="1">
      <c r="A1109" s="190">
        <v>42235</v>
      </c>
      <c r="B1109" s="190" t="s">
        <v>50</v>
      </c>
      <c r="C1109" s="188" t="s">
        <v>154</v>
      </c>
      <c r="D1109" s="191">
        <v>1160000000</v>
      </c>
      <c r="E1109" s="191"/>
      <c r="F1109" s="192">
        <f t="shared" si="35"/>
        <v>1229023000</v>
      </c>
      <c r="G1109" s="187"/>
      <c r="H1109" s="179">
        <f t="shared" si="36"/>
        <v>8</v>
      </c>
    </row>
    <row r="1110" spans="1:8" ht="18" customHeight="1">
      <c r="A1110" s="190">
        <v>42235</v>
      </c>
      <c r="B1110" s="190" t="s">
        <v>268</v>
      </c>
      <c r="C1110" s="188" t="s">
        <v>523</v>
      </c>
      <c r="D1110" s="191"/>
      <c r="E1110" s="191">
        <v>10300000</v>
      </c>
      <c r="F1110" s="192">
        <f t="shared" si="35"/>
        <v>1218723000</v>
      </c>
      <c r="G1110" s="187"/>
      <c r="H1110" s="179">
        <f t="shared" si="36"/>
        <v>8</v>
      </c>
    </row>
    <row r="1111" spans="1:8" ht="18" customHeight="1">
      <c r="A1111" s="190">
        <v>42235</v>
      </c>
      <c r="B1111" s="190" t="s">
        <v>147</v>
      </c>
      <c r="C1111" s="188" t="s">
        <v>165</v>
      </c>
      <c r="D1111" s="191"/>
      <c r="E1111" s="191">
        <v>400000000</v>
      </c>
      <c r="F1111" s="192">
        <f t="shared" si="35"/>
        <v>818723000</v>
      </c>
      <c r="G1111" s="187" t="s">
        <v>473</v>
      </c>
      <c r="H1111" s="179">
        <f t="shared" si="36"/>
        <v>8</v>
      </c>
    </row>
    <row r="1112" spans="1:8" ht="18" customHeight="1">
      <c r="A1112" s="190">
        <v>42235</v>
      </c>
      <c r="B1112" s="190" t="s">
        <v>147</v>
      </c>
      <c r="C1112" s="188" t="s">
        <v>704</v>
      </c>
      <c r="D1112" s="191"/>
      <c r="E1112" s="191">
        <v>200000000</v>
      </c>
      <c r="F1112" s="192">
        <f t="shared" si="35"/>
        <v>618723000</v>
      </c>
      <c r="G1112" s="187" t="s">
        <v>473</v>
      </c>
      <c r="H1112" s="179">
        <f t="shared" si="36"/>
        <v>8</v>
      </c>
    </row>
    <row r="1113" spans="1:8" ht="18" customHeight="1">
      <c r="A1113" s="190">
        <v>42235</v>
      </c>
      <c r="B1113" s="190" t="s">
        <v>147</v>
      </c>
      <c r="C1113" s="188" t="s">
        <v>166</v>
      </c>
      <c r="D1113" s="191"/>
      <c r="E1113" s="191">
        <v>200000000</v>
      </c>
      <c r="F1113" s="192">
        <f t="shared" si="35"/>
        <v>418723000</v>
      </c>
      <c r="G1113" s="187" t="s">
        <v>473</v>
      </c>
      <c r="H1113" s="179">
        <f t="shared" si="36"/>
        <v>8</v>
      </c>
    </row>
    <row r="1114" spans="1:8" ht="18" customHeight="1">
      <c r="A1114" s="190">
        <v>42235</v>
      </c>
      <c r="B1114" s="190" t="s">
        <v>151</v>
      </c>
      <c r="C1114" s="188" t="s">
        <v>334</v>
      </c>
      <c r="D1114" s="191"/>
      <c r="E1114" s="191">
        <v>16500000</v>
      </c>
      <c r="F1114" s="192">
        <f t="shared" si="35"/>
        <v>402223000</v>
      </c>
      <c r="G1114" s="187"/>
      <c r="H1114" s="179">
        <f t="shared" si="36"/>
        <v>8</v>
      </c>
    </row>
    <row r="1115" spans="1:8" ht="18" customHeight="1">
      <c r="A1115" s="190">
        <v>42235</v>
      </c>
      <c r="B1115" s="190" t="s">
        <v>50</v>
      </c>
      <c r="C1115" s="188" t="s">
        <v>155</v>
      </c>
      <c r="D1115" s="191"/>
      <c r="E1115" s="191">
        <v>60000000</v>
      </c>
      <c r="F1115" s="192">
        <f t="shared" si="35"/>
        <v>342223000</v>
      </c>
      <c r="G1115" s="187"/>
      <c r="H1115" s="179">
        <f t="shared" si="36"/>
        <v>8</v>
      </c>
    </row>
    <row r="1116" spans="1:8" ht="18" customHeight="1">
      <c r="A1116" s="190">
        <v>42235</v>
      </c>
      <c r="B1116" s="190" t="s">
        <v>183</v>
      </c>
      <c r="C1116" s="188" t="s">
        <v>850</v>
      </c>
      <c r="D1116" s="191"/>
      <c r="E1116" s="191">
        <v>10000000</v>
      </c>
      <c r="F1116" s="192">
        <f t="shared" si="35"/>
        <v>332223000</v>
      </c>
      <c r="G1116" s="187"/>
      <c r="H1116" s="179">
        <f t="shared" si="36"/>
        <v>8</v>
      </c>
    </row>
    <row r="1117" spans="1:8" ht="18" customHeight="1">
      <c r="A1117" s="190">
        <v>42235</v>
      </c>
      <c r="B1117" s="190" t="s">
        <v>176</v>
      </c>
      <c r="C1117" s="188" t="s">
        <v>177</v>
      </c>
      <c r="D1117" s="191"/>
      <c r="E1117" s="191">
        <v>5390000</v>
      </c>
      <c r="F1117" s="192">
        <f t="shared" si="35"/>
        <v>326833000</v>
      </c>
      <c r="G1117" s="187"/>
      <c r="H1117" s="179">
        <f t="shared" si="36"/>
        <v>8</v>
      </c>
    </row>
    <row r="1118" spans="1:8" ht="18" customHeight="1">
      <c r="A1118" s="190">
        <v>42235</v>
      </c>
      <c r="B1118" s="190" t="s">
        <v>1051</v>
      </c>
      <c r="C1118" s="188" t="s">
        <v>851</v>
      </c>
      <c r="D1118" s="191"/>
      <c r="E1118" s="191">
        <v>2100000</v>
      </c>
      <c r="F1118" s="192">
        <f t="shared" si="35"/>
        <v>324733000</v>
      </c>
      <c r="G1118" s="187"/>
      <c r="H1118" s="179">
        <f t="shared" si="36"/>
        <v>8</v>
      </c>
    </row>
    <row r="1119" spans="1:8" ht="18" customHeight="1">
      <c r="A1119" s="190">
        <v>42235</v>
      </c>
      <c r="B1119" s="190" t="s">
        <v>831</v>
      </c>
      <c r="C1119" s="188" t="s">
        <v>852</v>
      </c>
      <c r="D1119" s="191"/>
      <c r="E1119" s="191">
        <v>934000</v>
      </c>
      <c r="F1119" s="192">
        <f t="shared" si="35"/>
        <v>323799000</v>
      </c>
      <c r="G1119" s="187"/>
      <c r="H1119" s="179">
        <f t="shared" si="36"/>
        <v>8</v>
      </c>
    </row>
    <row r="1120" spans="1:8" ht="18" customHeight="1">
      <c r="A1120" s="190">
        <v>42235</v>
      </c>
      <c r="B1120" s="190" t="s">
        <v>145</v>
      </c>
      <c r="C1120" s="188" t="s">
        <v>853</v>
      </c>
      <c r="D1120" s="191"/>
      <c r="E1120" s="191">
        <v>12500000</v>
      </c>
      <c r="F1120" s="192">
        <f t="shared" si="35"/>
        <v>311299000</v>
      </c>
      <c r="G1120" s="187"/>
      <c r="H1120" s="179">
        <f t="shared" si="36"/>
        <v>8</v>
      </c>
    </row>
    <row r="1121" spans="1:8" ht="18" customHeight="1">
      <c r="A1121" s="190">
        <v>42235</v>
      </c>
      <c r="B1121" s="190" t="s">
        <v>176</v>
      </c>
      <c r="C1121" s="188" t="s">
        <v>223</v>
      </c>
      <c r="D1121" s="191"/>
      <c r="E1121" s="191">
        <v>2287000</v>
      </c>
      <c r="F1121" s="192">
        <f t="shared" si="35"/>
        <v>309012000</v>
      </c>
      <c r="G1121" s="187"/>
      <c r="H1121" s="179">
        <f t="shared" si="36"/>
        <v>8</v>
      </c>
    </row>
    <row r="1122" spans="1:8" ht="18" customHeight="1">
      <c r="A1122" s="190">
        <v>42235</v>
      </c>
      <c r="B1122" s="190" t="s">
        <v>145</v>
      </c>
      <c r="C1122" s="188" t="s">
        <v>640</v>
      </c>
      <c r="D1122" s="191"/>
      <c r="E1122" s="191">
        <v>230000</v>
      </c>
      <c r="F1122" s="192">
        <f t="shared" si="35"/>
        <v>308782000</v>
      </c>
      <c r="G1122" s="187"/>
      <c r="H1122" s="179">
        <f t="shared" si="36"/>
        <v>8</v>
      </c>
    </row>
    <row r="1123" spans="1:8" ht="18" customHeight="1">
      <c r="A1123" s="190">
        <v>42235</v>
      </c>
      <c r="B1123" s="190" t="s">
        <v>183</v>
      </c>
      <c r="C1123" s="188" t="s">
        <v>854</v>
      </c>
      <c r="D1123" s="191">
        <v>10000000</v>
      </c>
      <c r="E1123" s="191"/>
      <c r="F1123" s="192">
        <f t="shared" si="35"/>
        <v>318782000</v>
      </c>
      <c r="G1123" s="187"/>
      <c r="H1123" s="179">
        <f t="shared" si="36"/>
        <v>8</v>
      </c>
    </row>
    <row r="1124" spans="1:8" ht="18" customHeight="1">
      <c r="A1124" s="190">
        <v>42235</v>
      </c>
      <c r="B1124" s="190" t="s">
        <v>197</v>
      </c>
      <c r="C1124" s="188" t="s">
        <v>855</v>
      </c>
      <c r="D1124" s="191"/>
      <c r="E1124" s="191">
        <v>12000000</v>
      </c>
      <c r="F1124" s="192">
        <f t="shared" si="35"/>
        <v>306782000</v>
      </c>
      <c r="G1124" s="187"/>
      <c r="H1124" s="179">
        <f t="shared" si="36"/>
        <v>8</v>
      </c>
    </row>
    <row r="1125" spans="1:8" ht="18" customHeight="1">
      <c r="A1125" s="190">
        <v>42235</v>
      </c>
      <c r="B1125" s="190" t="s">
        <v>174</v>
      </c>
      <c r="C1125" s="188" t="s">
        <v>733</v>
      </c>
      <c r="D1125" s="191"/>
      <c r="E1125" s="191">
        <v>153425000</v>
      </c>
      <c r="F1125" s="192">
        <f t="shared" si="35"/>
        <v>153357000</v>
      </c>
      <c r="G1125" s="187"/>
      <c r="H1125" s="179">
        <f t="shared" si="36"/>
        <v>8</v>
      </c>
    </row>
    <row r="1126" spans="1:8" ht="18" customHeight="1">
      <c r="A1126" s="190">
        <v>42235</v>
      </c>
      <c r="B1126" s="190" t="s">
        <v>197</v>
      </c>
      <c r="C1126" s="188" t="s">
        <v>856</v>
      </c>
      <c r="D1126" s="191"/>
      <c r="E1126" s="191">
        <v>7421000</v>
      </c>
      <c r="F1126" s="192">
        <f t="shared" si="35"/>
        <v>145936000</v>
      </c>
      <c r="G1126" s="187"/>
      <c r="H1126" s="179">
        <f t="shared" si="36"/>
        <v>8</v>
      </c>
    </row>
    <row r="1127" spans="1:8" ht="18" customHeight="1">
      <c r="A1127" s="190">
        <v>42235</v>
      </c>
      <c r="B1127" s="190" t="s">
        <v>197</v>
      </c>
      <c r="C1127" s="188" t="s">
        <v>839</v>
      </c>
      <c r="D1127" s="191"/>
      <c r="E1127" s="191">
        <v>3500000</v>
      </c>
      <c r="F1127" s="192">
        <f t="shared" si="35"/>
        <v>142436000</v>
      </c>
      <c r="G1127" s="187"/>
      <c r="H1127" s="179">
        <f t="shared" si="36"/>
        <v>8</v>
      </c>
    </row>
    <row r="1128" spans="1:8" ht="18" customHeight="1">
      <c r="A1128" s="190">
        <v>42235</v>
      </c>
      <c r="B1128" s="190" t="s">
        <v>168</v>
      </c>
      <c r="C1128" s="188" t="s">
        <v>651</v>
      </c>
      <c r="D1128" s="191">
        <v>62850000</v>
      </c>
      <c r="E1128" s="191"/>
      <c r="F1128" s="192">
        <f t="shared" si="35"/>
        <v>205286000</v>
      </c>
      <c r="G1128" s="187"/>
      <c r="H1128" s="179">
        <f t="shared" si="36"/>
        <v>8</v>
      </c>
    </row>
    <row r="1129" spans="1:8" ht="18" customHeight="1">
      <c r="A1129" s="190">
        <v>42235</v>
      </c>
      <c r="B1129" s="190" t="s">
        <v>203</v>
      </c>
      <c r="C1129" s="188" t="s">
        <v>218</v>
      </c>
      <c r="D1129" s="191"/>
      <c r="E1129" s="191">
        <v>18000000</v>
      </c>
      <c r="F1129" s="192">
        <f t="shared" si="35"/>
        <v>187286000</v>
      </c>
      <c r="G1129" s="187"/>
      <c r="H1129" s="179">
        <f t="shared" si="36"/>
        <v>8</v>
      </c>
    </row>
    <row r="1130" spans="1:8" ht="18" customHeight="1">
      <c r="A1130" s="190">
        <v>42235</v>
      </c>
      <c r="B1130" s="190" t="s">
        <v>197</v>
      </c>
      <c r="C1130" s="188" t="s">
        <v>857</v>
      </c>
      <c r="D1130" s="191"/>
      <c r="E1130" s="191">
        <v>9220000</v>
      </c>
      <c r="F1130" s="192">
        <f t="shared" si="35"/>
        <v>178066000</v>
      </c>
      <c r="G1130" s="187"/>
      <c r="H1130" s="179">
        <f t="shared" si="36"/>
        <v>8</v>
      </c>
    </row>
    <row r="1131" spans="1:8" ht="18" customHeight="1">
      <c r="A1131" s="190">
        <v>42235</v>
      </c>
      <c r="B1131" s="190" t="s">
        <v>197</v>
      </c>
      <c r="C1131" s="188" t="s">
        <v>858</v>
      </c>
      <c r="D1131" s="191"/>
      <c r="E1131" s="191">
        <v>18800000</v>
      </c>
      <c r="F1131" s="192">
        <f t="shared" si="35"/>
        <v>159266000</v>
      </c>
      <c r="G1131" s="187"/>
      <c r="H1131" s="179">
        <f t="shared" si="36"/>
        <v>8</v>
      </c>
    </row>
    <row r="1132" spans="1:8" ht="18" customHeight="1">
      <c r="A1132" s="190">
        <v>42235</v>
      </c>
      <c r="B1132" s="190" t="s">
        <v>197</v>
      </c>
      <c r="C1132" s="188" t="s">
        <v>859</v>
      </c>
      <c r="D1132" s="191"/>
      <c r="E1132" s="191">
        <v>3660000</v>
      </c>
      <c r="F1132" s="192">
        <f t="shared" si="35"/>
        <v>155606000</v>
      </c>
      <c r="G1132" s="187"/>
      <c r="H1132" s="179">
        <f t="shared" si="36"/>
        <v>8</v>
      </c>
    </row>
    <row r="1133" spans="1:8" ht="18" customHeight="1">
      <c r="A1133" s="190">
        <v>42237</v>
      </c>
      <c r="B1133" s="190" t="s">
        <v>307</v>
      </c>
      <c r="C1133" s="188" t="s">
        <v>860</v>
      </c>
      <c r="D1133" s="191"/>
      <c r="E1133" s="191">
        <v>2513000</v>
      </c>
      <c r="F1133" s="192">
        <f t="shared" si="35"/>
        <v>153093000</v>
      </c>
      <c r="G1133" s="187"/>
      <c r="H1133" s="179">
        <f t="shared" si="36"/>
        <v>8</v>
      </c>
    </row>
    <row r="1134" spans="1:8" ht="18" customHeight="1">
      <c r="A1134" s="190">
        <v>42237</v>
      </c>
      <c r="B1134" s="190" t="s">
        <v>145</v>
      </c>
      <c r="C1134" s="188" t="s">
        <v>861</v>
      </c>
      <c r="D1134" s="191"/>
      <c r="E1134" s="191">
        <v>170000</v>
      </c>
      <c r="F1134" s="192">
        <f t="shared" si="35"/>
        <v>152923000</v>
      </c>
      <c r="G1134" s="187"/>
      <c r="H1134" s="179">
        <f t="shared" si="36"/>
        <v>8</v>
      </c>
    </row>
    <row r="1135" spans="1:8" ht="18" customHeight="1">
      <c r="A1135" s="190">
        <v>42237</v>
      </c>
      <c r="B1135" s="190" t="s">
        <v>203</v>
      </c>
      <c r="C1135" s="188" t="s">
        <v>204</v>
      </c>
      <c r="D1135" s="191"/>
      <c r="E1135" s="191">
        <v>6000000</v>
      </c>
      <c r="F1135" s="192">
        <f t="shared" si="35"/>
        <v>146923000</v>
      </c>
      <c r="G1135" s="187"/>
      <c r="H1135" s="179">
        <f t="shared" si="36"/>
        <v>8</v>
      </c>
    </row>
    <row r="1136" spans="1:8" ht="18" customHeight="1">
      <c r="A1136" s="190">
        <v>42237</v>
      </c>
      <c r="B1136" s="190" t="s">
        <v>203</v>
      </c>
      <c r="C1136" s="188" t="s">
        <v>862</v>
      </c>
      <c r="D1136" s="191"/>
      <c r="E1136" s="191">
        <v>15000000</v>
      </c>
      <c r="F1136" s="192">
        <f t="shared" si="35"/>
        <v>131923000</v>
      </c>
      <c r="G1136" s="187"/>
      <c r="H1136" s="179">
        <f t="shared" si="36"/>
        <v>8</v>
      </c>
    </row>
    <row r="1137" spans="1:8" ht="18" customHeight="1">
      <c r="A1137" s="190">
        <v>42237</v>
      </c>
      <c r="B1137" s="190" t="s">
        <v>183</v>
      </c>
      <c r="C1137" s="188" t="s">
        <v>863</v>
      </c>
      <c r="D1137" s="191">
        <v>2000000</v>
      </c>
      <c r="E1137" s="191"/>
      <c r="F1137" s="192">
        <f t="shared" si="35"/>
        <v>133923000</v>
      </c>
      <c r="G1137" s="187"/>
      <c r="H1137" s="179">
        <f t="shared" si="36"/>
        <v>8</v>
      </c>
    </row>
    <row r="1138" spans="1:8" ht="18" customHeight="1">
      <c r="A1138" s="190">
        <v>42237</v>
      </c>
      <c r="B1138" s="190" t="s">
        <v>151</v>
      </c>
      <c r="C1138" s="188" t="s">
        <v>336</v>
      </c>
      <c r="D1138" s="191"/>
      <c r="E1138" s="191">
        <v>7082000</v>
      </c>
      <c r="F1138" s="192">
        <f t="shared" si="35"/>
        <v>126841000</v>
      </c>
      <c r="G1138" s="187"/>
      <c r="H1138" s="179">
        <f t="shared" si="36"/>
        <v>8</v>
      </c>
    </row>
    <row r="1139" spans="1:8" ht="18" customHeight="1">
      <c r="A1139" s="190">
        <v>42238</v>
      </c>
      <c r="B1139" s="190" t="s">
        <v>50</v>
      </c>
      <c r="C1139" s="188" t="s">
        <v>155</v>
      </c>
      <c r="D1139" s="191"/>
      <c r="E1139" s="191">
        <v>15000000</v>
      </c>
      <c r="F1139" s="192">
        <f t="shared" si="35"/>
        <v>111841000</v>
      </c>
      <c r="G1139" s="187"/>
      <c r="H1139" s="179">
        <f t="shared" si="36"/>
        <v>8</v>
      </c>
    </row>
    <row r="1140" spans="1:8" ht="18" customHeight="1">
      <c r="A1140" s="190">
        <v>42238</v>
      </c>
      <c r="B1140" s="190" t="s">
        <v>151</v>
      </c>
      <c r="C1140" s="188" t="s">
        <v>336</v>
      </c>
      <c r="D1140" s="191"/>
      <c r="E1140" s="191">
        <v>2180000</v>
      </c>
      <c r="F1140" s="192">
        <f t="shared" si="35"/>
        <v>109661000</v>
      </c>
      <c r="G1140" s="187"/>
      <c r="H1140" s="179">
        <f t="shared" si="36"/>
        <v>8</v>
      </c>
    </row>
    <row r="1141" spans="1:8" ht="18" customHeight="1">
      <c r="A1141" s="190">
        <v>42238</v>
      </c>
      <c r="B1141" s="190" t="s">
        <v>145</v>
      </c>
      <c r="C1141" s="188" t="s">
        <v>864</v>
      </c>
      <c r="D1141" s="191"/>
      <c r="E1141" s="191">
        <v>50000</v>
      </c>
      <c r="F1141" s="192">
        <f t="shared" si="35"/>
        <v>109611000</v>
      </c>
      <c r="G1141" s="187"/>
      <c r="H1141" s="179">
        <f t="shared" si="36"/>
        <v>8</v>
      </c>
    </row>
    <row r="1142" spans="1:8" ht="18" customHeight="1">
      <c r="A1142" s="190">
        <v>42241</v>
      </c>
      <c r="B1142" s="190" t="s">
        <v>1051</v>
      </c>
      <c r="C1142" s="188" t="s">
        <v>865</v>
      </c>
      <c r="D1142" s="191"/>
      <c r="E1142" s="191">
        <v>2000000</v>
      </c>
      <c r="F1142" s="192">
        <f t="shared" si="35"/>
        <v>107611000</v>
      </c>
      <c r="G1142" s="187"/>
      <c r="H1142" s="179">
        <f t="shared" si="36"/>
        <v>8</v>
      </c>
    </row>
    <row r="1143" spans="1:8" ht="18" customHeight="1">
      <c r="A1143" s="190">
        <v>42241</v>
      </c>
      <c r="B1143" s="190" t="s">
        <v>197</v>
      </c>
      <c r="C1143" s="188" t="s">
        <v>866</v>
      </c>
      <c r="D1143" s="191"/>
      <c r="E1143" s="191">
        <v>680000</v>
      </c>
      <c r="F1143" s="192">
        <f t="shared" si="35"/>
        <v>106931000</v>
      </c>
      <c r="G1143" s="187"/>
      <c r="H1143" s="179">
        <f t="shared" si="36"/>
        <v>8</v>
      </c>
    </row>
    <row r="1144" spans="1:8" ht="18" customHeight="1">
      <c r="A1144" s="190">
        <v>42241</v>
      </c>
      <c r="B1144" s="190" t="s">
        <v>147</v>
      </c>
      <c r="C1144" s="188" t="s">
        <v>652</v>
      </c>
      <c r="D1144" s="191"/>
      <c r="E1144" s="191">
        <v>50017000</v>
      </c>
      <c r="F1144" s="192">
        <f t="shared" si="35"/>
        <v>56914000</v>
      </c>
      <c r="G1144" s="187" t="s">
        <v>473</v>
      </c>
      <c r="H1144" s="179">
        <f t="shared" si="36"/>
        <v>8</v>
      </c>
    </row>
    <row r="1145" spans="1:8" ht="18" customHeight="1">
      <c r="A1145" s="190">
        <v>42241</v>
      </c>
      <c r="B1145" s="190" t="s">
        <v>147</v>
      </c>
      <c r="C1145" s="188" t="s">
        <v>867</v>
      </c>
      <c r="D1145" s="191"/>
      <c r="E1145" s="191">
        <v>12567000</v>
      </c>
      <c r="F1145" s="192">
        <f t="shared" si="35"/>
        <v>44347000</v>
      </c>
      <c r="G1145" s="187"/>
      <c r="H1145" s="179">
        <f t="shared" si="36"/>
        <v>8</v>
      </c>
    </row>
    <row r="1146" spans="1:8" ht="18" customHeight="1">
      <c r="A1146" s="190">
        <v>42241</v>
      </c>
      <c r="B1146" s="190" t="s">
        <v>160</v>
      </c>
      <c r="C1146" s="188" t="s">
        <v>868</v>
      </c>
      <c r="D1146" s="191"/>
      <c r="E1146" s="191">
        <v>10460000</v>
      </c>
      <c r="F1146" s="192">
        <f t="shared" si="35"/>
        <v>33887000</v>
      </c>
      <c r="G1146" s="187"/>
      <c r="H1146" s="179">
        <f t="shared" si="36"/>
        <v>8</v>
      </c>
    </row>
    <row r="1147" spans="1:8" ht="18" customHeight="1">
      <c r="A1147" s="190">
        <v>42241</v>
      </c>
      <c r="B1147" s="190" t="s">
        <v>178</v>
      </c>
      <c r="C1147" s="188" t="s">
        <v>723</v>
      </c>
      <c r="D1147" s="191"/>
      <c r="E1147" s="191">
        <v>3436000</v>
      </c>
      <c r="F1147" s="192">
        <f t="shared" si="35"/>
        <v>30451000</v>
      </c>
      <c r="G1147" s="187"/>
      <c r="H1147" s="179">
        <f t="shared" si="36"/>
        <v>8</v>
      </c>
    </row>
    <row r="1148" spans="1:8" ht="18" customHeight="1">
      <c r="A1148" s="190">
        <v>42241</v>
      </c>
      <c r="B1148" s="190" t="s">
        <v>197</v>
      </c>
      <c r="C1148" s="188" t="s">
        <v>869</v>
      </c>
      <c r="D1148" s="191"/>
      <c r="E1148" s="191">
        <v>1200000</v>
      </c>
      <c r="F1148" s="192">
        <f t="shared" si="35"/>
        <v>29251000</v>
      </c>
      <c r="G1148" s="187"/>
      <c r="H1148" s="179">
        <f t="shared" si="36"/>
        <v>8</v>
      </c>
    </row>
    <row r="1149" spans="1:8" ht="18" customHeight="1">
      <c r="A1149" s="190">
        <v>42241</v>
      </c>
      <c r="B1149" s="190" t="s">
        <v>197</v>
      </c>
      <c r="C1149" s="188" t="s">
        <v>870</v>
      </c>
      <c r="D1149" s="191"/>
      <c r="E1149" s="191">
        <v>20000000</v>
      </c>
      <c r="F1149" s="192">
        <f t="shared" si="35"/>
        <v>9251000</v>
      </c>
      <c r="G1149" s="187"/>
      <c r="H1149" s="179">
        <f t="shared" si="36"/>
        <v>8</v>
      </c>
    </row>
    <row r="1150" spans="1:8" ht="18" customHeight="1">
      <c r="A1150" s="190">
        <v>42241</v>
      </c>
      <c r="B1150" s="190" t="s">
        <v>183</v>
      </c>
      <c r="C1150" s="188" t="s">
        <v>871</v>
      </c>
      <c r="D1150" s="191"/>
      <c r="E1150" s="191">
        <v>1000000</v>
      </c>
      <c r="F1150" s="192">
        <f t="shared" si="35"/>
        <v>8251000</v>
      </c>
      <c r="G1150" s="187"/>
      <c r="H1150" s="179">
        <f t="shared" si="36"/>
        <v>8</v>
      </c>
    </row>
    <row r="1151" spans="1:8" ht="18" customHeight="1">
      <c r="A1151" s="190">
        <v>42241</v>
      </c>
      <c r="B1151" s="190" t="s">
        <v>160</v>
      </c>
      <c r="C1151" s="188" t="s">
        <v>872</v>
      </c>
      <c r="D1151" s="191"/>
      <c r="E1151" s="191">
        <v>430000</v>
      </c>
      <c r="F1151" s="192">
        <f t="shared" si="35"/>
        <v>7821000</v>
      </c>
      <c r="G1151" s="187"/>
      <c r="H1151" s="179">
        <f t="shared" si="36"/>
        <v>8</v>
      </c>
    </row>
    <row r="1152" spans="1:8" ht="18" customHeight="1">
      <c r="A1152" s="190">
        <v>42243</v>
      </c>
      <c r="B1152" s="190" t="s">
        <v>168</v>
      </c>
      <c r="C1152" s="188" t="s">
        <v>354</v>
      </c>
      <c r="D1152" s="191">
        <v>234000000</v>
      </c>
      <c r="E1152" s="191"/>
      <c r="F1152" s="192">
        <f t="shared" si="35"/>
        <v>241821000</v>
      </c>
      <c r="G1152" s="187"/>
      <c r="H1152" s="179">
        <f t="shared" si="36"/>
        <v>8</v>
      </c>
    </row>
    <row r="1153" spans="1:8" ht="18" customHeight="1">
      <c r="A1153" s="190">
        <v>42243</v>
      </c>
      <c r="B1153" s="190" t="s">
        <v>168</v>
      </c>
      <c r="C1153" s="188" t="s">
        <v>170</v>
      </c>
      <c r="D1153" s="191">
        <v>214250000</v>
      </c>
      <c r="E1153" s="191"/>
      <c r="F1153" s="192">
        <f t="shared" si="35"/>
        <v>456071000</v>
      </c>
      <c r="G1153" s="187"/>
      <c r="H1153" s="179">
        <f t="shared" si="36"/>
        <v>8</v>
      </c>
    </row>
    <row r="1154" spans="1:8" ht="18" customHeight="1">
      <c r="A1154" s="190">
        <v>42243</v>
      </c>
      <c r="B1154" s="190" t="s">
        <v>831</v>
      </c>
      <c r="C1154" s="188" t="s">
        <v>873</v>
      </c>
      <c r="D1154" s="191"/>
      <c r="E1154" s="191">
        <v>3948000</v>
      </c>
      <c r="F1154" s="192">
        <f t="shared" si="35"/>
        <v>452123000</v>
      </c>
      <c r="G1154" s="187"/>
      <c r="H1154" s="179">
        <f t="shared" si="36"/>
        <v>8</v>
      </c>
    </row>
    <row r="1155" spans="1:8" ht="18" customHeight="1">
      <c r="A1155" s="190">
        <v>42243</v>
      </c>
      <c r="B1155" s="190" t="s">
        <v>145</v>
      </c>
      <c r="C1155" s="188" t="s">
        <v>874</v>
      </c>
      <c r="D1155" s="191"/>
      <c r="E1155" s="191">
        <v>100000</v>
      </c>
      <c r="F1155" s="192">
        <f t="shared" si="35"/>
        <v>452023000</v>
      </c>
      <c r="G1155" s="187"/>
      <c r="H1155" s="179">
        <f t="shared" si="36"/>
        <v>8</v>
      </c>
    </row>
    <row r="1156" spans="1:8" ht="18" customHeight="1">
      <c r="A1156" s="190">
        <v>42243</v>
      </c>
      <c r="B1156" s="190" t="s">
        <v>145</v>
      </c>
      <c r="C1156" s="188" t="s">
        <v>411</v>
      </c>
      <c r="D1156" s="191"/>
      <c r="E1156" s="191">
        <v>364000</v>
      </c>
      <c r="F1156" s="192">
        <f t="shared" si="35"/>
        <v>451659000</v>
      </c>
      <c r="G1156" s="187"/>
      <c r="H1156" s="179">
        <f t="shared" si="36"/>
        <v>8</v>
      </c>
    </row>
    <row r="1157" spans="1:8" ht="18" customHeight="1">
      <c r="A1157" s="190">
        <v>42243</v>
      </c>
      <c r="B1157" s="190" t="s">
        <v>203</v>
      </c>
      <c r="C1157" s="188" t="s">
        <v>875</v>
      </c>
      <c r="D1157" s="191"/>
      <c r="E1157" s="191">
        <v>10017000</v>
      </c>
      <c r="F1157" s="192">
        <f t="shared" si="35"/>
        <v>441642000</v>
      </c>
      <c r="G1157" s="187"/>
      <c r="H1157" s="179">
        <f t="shared" si="36"/>
        <v>8</v>
      </c>
    </row>
    <row r="1158" spans="1:8" ht="18" customHeight="1">
      <c r="A1158" s="190">
        <v>42244</v>
      </c>
      <c r="B1158" s="190" t="s">
        <v>197</v>
      </c>
      <c r="C1158" s="188" t="s">
        <v>876</v>
      </c>
      <c r="D1158" s="191">
        <v>300000000</v>
      </c>
      <c r="E1158" s="191"/>
      <c r="F1158" s="192">
        <f t="shared" si="35"/>
        <v>741642000</v>
      </c>
      <c r="G1158" s="187"/>
      <c r="H1158" s="179">
        <f t="shared" si="36"/>
        <v>8</v>
      </c>
    </row>
    <row r="1159" spans="1:8" ht="18" customHeight="1">
      <c r="A1159" s="190">
        <v>42244</v>
      </c>
      <c r="B1159" s="190" t="s">
        <v>50</v>
      </c>
      <c r="C1159" s="188" t="s">
        <v>155</v>
      </c>
      <c r="D1159" s="191"/>
      <c r="E1159" s="191">
        <v>700000000</v>
      </c>
      <c r="F1159" s="192">
        <f t="shared" si="35"/>
        <v>41642000</v>
      </c>
      <c r="G1159" s="187"/>
      <c r="H1159" s="179">
        <f t="shared" si="36"/>
        <v>8</v>
      </c>
    </row>
    <row r="1160" spans="1:8" ht="18" customHeight="1">
      <c r="A1160" s="190">
        <v>42245</v>
      </c>
      <c r="B1160" s="190" t="s">
        <v>622</v>
      </c>
      <c r="C1160" s="188" t="s">
        <v>877</v>
      </c>
      <c r="D1160" s="191">
        <v>800000000</v>
      </c>
      <c r="E1160" s="191"/>
      <c r="F1160" s="192">
        <f t="shared" si="35"/>
        <v>841642000</v>
      </c>
      <c r="G1160" s="187"/>
      <c r="H1160" s="179">
        <f t="shared" si="36"/>
        <v>8</v>
      </c>
    </row>
    <row r="1161" spans="1:8" ht="18" customHeight="1">
      <c r="A1161" s="190">
        <v>42245</v>
      </c>
      <c r="B1161" s="190" t="s">
        <v>622</v>
      </c>
      <c r="C1161" s="188" t="s">
        <v>878</v>
      </c>
      <c r="D1161" s="191">
        <v>70000000</v>
      </c>
      <c r="E1161" s="191"/>
      <c r="F1161" s="192">
        <f t="shared" si="35"/>
        <v>911642000</v>
      </c>
      <c r="G1161" s="187"/>
      <c r="H1161" s="179">
        <f t="shared" si="36"/>
        <v>8</v>
      </c>
    </row>
    <row r="1162" spans="1:8" ht="18" customHeight="1">
      <c r="A1162" s="190">
        <v>42245</v>
      </c>
      <c r="B1162" s="190" t="s">
        <v>50</v>
      </c>
      <c r="C1162" s="188" t="s">
        <v>155</v>
      </c>
      <c r="D1162" s="191"/>
      <c r="E1162" s="191">
        <v>870000000</v>
      </c>
      <c r="F1162" s="192">
        <f t="shared" si="35"/>
        <v>41642000</v>
      </c>
      <c r="G1162" s="187"/>
      <c r="H1162" s="179">
        <f t="shared" si="36"/>
        <v>8</v>
      </c>
    </row>
    <row r="1163" spans="1:8" ht="18" customHeight="1">
      <c r="A1163" s="190">
        <v>42247</v>
      </c>
      <c r="B1163" s="190" t="s">
        <v>880</v>
      </c>
      <c r="C1163" s="188" t="s">
        <v>150</v>
      </c>
      <c r="D1163" s="191"/>
      <c r="E1163" s="191">
        <v>355000</v>
      </c>
      <c r="F1163" s="192">
        <f t="shared" si="35"/>
        <v>41287000</v>
      </c>
      <c r="G1163" s="187"/>
      <c r="H1163" s="179">
        <f t="shared" si="36"/>
        <v>8</v>
      </c>
    </row>
    <row r="1164" spans="1:8" ht="18" customHeight="1">
      <c r="A1164" s="190">
        <v>42247</v>
      </c>
      <c r="B1164" s="190" t="s">
        <v>145</v>
      </c>
      <c r="C1164" s="188" t="s">
        <v>196</v>
      </c>
      <c r="D1164" s="191"/>
      <c r="E1164" s="191">
        <v>200000</v>
      </c>
      <c r="F1164" s="192">
        <f t="shared" si="35"/>
        <v>41087000</v>
      </c>
      <c r="G1164" s="187"/>
      <c r="H1164" s="179">
        <f t="shared" si="36"/>
        <v>8</v>
      </c>
    </row>
    <row r="1165" spans="1:8" ht="18" customHeight="1">
      <c r="A1165" s="190">
        <v>42247</v>
      </c>
      <c r="B1165" s="190" t="s">
        <v>50</v>
      </c>
      <c r="C1165" s="188" t="s">
        <v>154</v>
      </c>
      <c r="D1165" s="191">
        <v>1830000000</v>
      </c>
      <c r="E1165" s="191"/>
      <c r="F1165" s="192">
        <f t="shared" si="35"/>
        <v>1871087000</v>
      </c>
      <c r="G1165" s="187"/>
      <c r="H1165" s="179">
        <f t="shared" si="36"/>
        <v>8</v>
      </c>
    </row>
    <row r="1166" spans="1:8" ht="18" customHeight="1">
      <c r="A1166" s="190">
        <v>42247</v>
      </c>
      <c r="B1166" s="190" t="s">
        <v>50</v>
      </c>
      <c r="C1166" s="188" t="s">
        <v>156</v>
      </c>
      <c r="D1166" s="191"/>
      <c r="E1166" s="191">
        <v>900000000</v>
      </c>
      <c r="F1166" s="192">
        <f t="shared" si="35"/>
        <v>971087000</v>
      </c>
      <c r="G1166" s="187"/>
      <c r="H1166" s="179">
        <f t="shared" si="36"/>
        <v>8</v>
      </c>
    </row>
    <row r="1167" spans="1:8" ht="18" customHeight="1">
      <c r="A1167" s="190">
        <v>42247</v>
      </c>
      <c r="B1167" s="190" t="s">
        <v>622</v>
      </c>
      <c r="C1167" s="188" t="s">
        <v>877</v>
      </c>
      <c r="D1167" s="191"/>
      <c r="E1167" s="191">
        <v>805690000</v>
      </c>
      <c r="F1167" s="192">
        <f t="shared" ref="F1167:F1230" si="37">IF(C1167&lt;&gt;"",F1166+D1167-E1167,0)</f>
        <v>165397000</v>
      </c>
      <c r="G1167" s="187"/>
      <c r="H1167" s="179">
        <f t="shared" ref="H1167:H1230" si="38">IF(A1167&lt;&gt;"",MONTH(A1167),"")</f>
        <v>8</v>
      </c>
    </row>
    <row r="1168" spans="1:8" ht="18" customHeight="1">
      <c r="A1168" s="190">
        <v>42247</v>
      </c>
      <c r="B1168" s="190" t="s">
        <v>622</v>
      </c>
      <c r="C1168" s="188" t="s">
        <v>878</v>
      </c>
      <c r="D1168" s="191"/>
      <c r="E1168" s="191">
        <v>70000000</v>
      </c>
      <c r="F1168" s="192">
        <f t="shared" si="37"/>
        <v>95397000</v>
      </c>
      <c r="G1168" s="187"/>
      <c r="H1168" s="179">
        <f t="shared" si="38"/>
        <v>8</v>
      </c>
    </row>
    <row r="1169" spans="1:8" ht="18" customHeight="1">
      <c r="A1169" s="190">
        <v>42247</v>
      </c>
      <c r="B1169" s="190" t="s">
        <v>145</v>
      </c>
      <c r="C1169" s="188" t="s">
        <v>795</v>
      </c>
      <c r="D1169" s="191"/>
      <c r="E1169" s="191">
        <v>2900000</v>
      </c>
      <c r="F1169" s="192">
        <f t="shared" si="37"/>
        <v>92497000</v>
      </c>
      <c r="G1169" s="187"/>
      <c r="H1169" s="179">
        <f t="shared" si="38"/>
        <v>8</v>
      </c>
    </row>
    <row r="1170" spans="1:8" ht="18" customHeight="1">
      <c r="A1170" s="190">
        <v>42248</v>
      </c>
      <c r="B1170" s="190" t="s">
        <v>145</v>
      </c>
      <c r="C1170" s="188" t="s">
        <v>881</v>
      </c>
      <c r="D1170" s="191"/>
      <c r="E1170" s="191">
        <v>4000000</v>
      </c>
      <c r="F1170" s="192">
        <f t="shared" si="37"/>
        <v>88497000</v>
      </c>
      <c r="G1170" s="187"/>
      <c r="H1170" s="179">
        <f t="shared" si="38"/>
        <v>9</v>
      </c>
    </row>
    <row r="1171" spans="1:8" ht="18" customHeight="1">
      <c r="A1171" s="190">
        <v>42248</v>
      </c>
      <c r="B1171" s="190" t="s">
        <v>197</v>
      </c>
      <c r="C1171" s="188" t="s">
        <v>581</v>
      </c>
      <c r="D1171" s="191"/>
      <c r="E1171" s="191">
        <v>30000000</v>
      </c>
      <c r="F1171" s="192">
        <f t="shared" si="37"/>
        <v>58497000</v>
      </c>
      <c r="G1171" s="187"/>
      <c r="H1171" s="179">
        <f t="shared" si="38"/>
        <v>9</v>
      </c>
    </row>
    <row r="1172" spans="1:8" ht="18" customHeight="1">
      <c r="A1172" s="190">
        <v>42248</v>
      </c>
      <c r="B1172" s="190" t="s">
        <v>197</v>
      </c>
      <c r="C1172" s="188" t="s">
        <v>882</v>
      </c>
      <c r="D1172" s="191"/>
      <c r="E1172" s="191">
        <v>20000000</v>
      </c>
      <c r="F1172" s="192">
        <f t="shared" si="37"/>
        <v>38497000</v>
      </c>
      <c r="G1172" s="187"/>
      <c r="H1172" s="179">
        <f t="shared" si="38"/>
        <v>9</v>
      </c>
    </row>
    <row r="1173" spans="1:8" ht="18" customHeight="1">
      <c r="A1173" s="190">
        <v>42248</v>
      </c>
      <c r="B1173" s="190" t="s">
        <v>1051</v>
      </c>
      <c r="C1173" s="188" t="s">
        <v>883</v>
      </c>
      <c r="D1173" s="191"/>
      <c r="E1173" s="191">
        <v>945000</v>
      </c>
      <c r="F1173" s="192">
        <f t="shared" si="37"/>
        <v>37552000</v>
      </c>
      <c r="G1173" s="187"/>
      <c r="H1173" s="179">
        <f t="shared" si="38"/>
        <v>9</v>
      </c>
    </row>
    <row r="1174" spans="1:8" ht="18" customHeight="1">
      <c r="A1174" s="190">
        <v>42250</v>
      </c>
      <c r="B1174" s="190" t="s">
        <v>1157</v>
      </c>
      <c r="C1174" s="188" t="s">
        <v>390</v>
      </c>
      <c r="D1174" s="191"/>
      <c r="E1174" s="191">
        <v>1867000</v>
      </c>
      <c r="F1174" s="192">
        <f t="shared" si="37"/>
        <v>35685000</v>
      </c>
      <c r="G1174" s="187"/>
      <c r="H1174" s="179">
        <f t="shared" si="38"/>
        <v>9</v>
      </c>
    </row>
    <row r="1175" spans="1:8" ht="18" customHeight="1">
      <c r="A1175" s="190">
        <v>42250</v>
      </c>
      <c r="B1175" s="190" t="s">
        <v>158</v>
      </c>
      <c r="C1175" s="188" t="s">
        <v>884</v>
      </c>
      <c r="D1175" s="191"/>
      <c r="E1175" s="191">
        <v>200000</v>
      </c>
      <c r="F1175" s="192">
        <f t="shared" si="37"/>
        <v>35485000</v>
      </c>
      <c r="G1175" s="187"/>
      <c r="H1175" s="179">
        <f t="shared" si="38"/>
        <v>9</v>
      </c>
    </row>
    <row r="1176" spans="1:8" ht="18" customHeight="1">
      <c r="A1176" s="190">
        <v>42250</v>
      </c>
      <c r="B1176" s="190" t="s">
        <v>50</v>
      </c>
      <c r="C1176" s="188" t="s">
        <v>154</v>
      </c>
      <c r="D1176" s="191">
        <v>900000000</v>
      </c>
      <c r="E1176" s="191"/>
      <c r="F1176" s="192">
        <f t="shared" si="37"/>
        <v>935485000</v>
      </c>
      <c r="G1176" s="187"/>
      <c r="H1176" s="179">
        <f t="shared" si="38"/>
        <v>9</v>
      </c>
    </row>
    <row r="1177" spans="1:8" ht="18" customHeight="1">
      <c r="A1177" s="190">
        <v>42250</v>
      </c>
      <c r="B1177" s="190" t="s">
        <v>50</v>
      </c>
      <c r="C1177" s="188" t="s">
        <v>156</v>
      </c>
      <c r="D1177" s="191"/>
      <c r="E1177" s="191">
        <v>901000000</v>
      </c>
      <c r="F1177" s="192">
        <f t="shared" si="37"/>
        <v>34485000</v>
      </c>
      <c r="G1177" s="187"/>
      <c r="H1177" s="179">
        <f t="shared" si="38"/>
        <v>9</v>
      </c>
    </row>
    <row r="1178" spans="1:8" ht="18" customHeight="1">
      <c r="A1178" s="190">
        <v>42250</v>
      </c>
      <c r="B1178" s="190" t="s">
        <v>622</v>
      </c>
      <c r="C1178" s="188" t="s">
        <v>592</v>
      </c>
      <c r="D1178" s="191">
        <v>220000000</v>
      </c>
      <c r="E1178" s="191"/>
      <c r="F1178" s="192">
        <f t="shared" si="37"/>
        <v>254485000</v>
      </c>
      <c r="G1178" s="187"/>
      <c r="H1178" s="179">
        <f t="shared" si="38"/>
        <v>9</v>
      </c>
    </row>
    <row r="1179" spans="1:8" ht="18" customHeight="1">
      <c r="A1179" s="190">
        <v>42251</v>
      </c>
      <c r="B1179" s="190" t="s">
        <v>176</v>
      </c>
      <c r="C1179" s="188" t="s">
        <v>177</v>
      </c>
      <c r="D1179" s="191"/>
      <c r="E1179" s="191">
        <v>3654000</v>
      </c>
      <c r="F1179" s="192">
        <f t="shared" si="37"/>
        <v>250831000</v>
      </c>
      <c r="G1179" s="187"/>
      <c r="H1179" s="179">
        <f t="shared" si="38"/>
        <v>9</v>
      </c>
    </row>
    <row r="1180" spans="1:8" ht="18" customHeight="1">
      <c r="A1180" s="190">
        <v>42251</v>
      </c>
      <c r="B1180" s="190" t="s">
        <v>831</v>
      </c>
      <c r="C1180" s="188" t="s">
        <v>885</v>
      </c>
      <c r="D1180" s="191"/>
      <c r="E1180" s="191">
        <v>365000</v>
      </c>
      <c r="F1180" s="192">
        <f t="shared" si="37"/>
        <v>250466000</v>
      </c>
      <c r="G1180" s="187"/>
      <c r="H1180" s="179">
        <f t="shared" si="38"/>
        <v>9</v>
      </c>
    </row>
    <row r="1181" spans="1:8" ht="18" customHeight="1">
      <c r="A1181" s="190">
        <v>42251</v>
      </c>
      <c r="B1181" s="190" t="s">
        <v>50</v>
      </c>
      <c r="C1181" s="188" t="s">
        <v>154</v>
      </c>
      <c r="D1181" s="191">
        <v>1130000000</v>
      </c>
      <c r="E1181" s="191"/>
      <c r="F1181" s="192">
        <f t="shared" si="37"/>
        <v>1380466000</v>
      </c>
      <c r="G1181" s="187"/>
      <c r="H1181" s="179">
        <f t="shared" si="38"/>
        <v>9</v>
      </c>
    </row>
    <row r="1182" spans="1:8" ht="18" customHeight="1">
      <c r="A1182" s="190">
        <v>42251</v>
      </c>
      <c r="B1182" s="190" t="s">
        <v>197</v>
      </c>
      <c r="C1182" s="188" t="s">
        <v>156</v>
      </c>
      <c r="D1182" s="191"/>
      <c r="E1182" s="191">
        <v>300000000</v>
      </c>
      <c r="F1182" s="192">
        <f t="shared" si="37"/>
        <v>1080466000</v>
      </c>
      <c r="G1182" s="187"/>
      <c r="H1182" s="179">
        <f t="shared" si="38"/>
        <v>9</v>
      </c>
    </row>
    <row r="1183" spans="1:8" ht="18" customHeight="1">
      <c r="A1183" s="190">
        <v>42251</v>
      </c>
      <c r="B1183" s="190" t="s">
        <v>50</v>
      </c>
      <c r="C1183" s="188" t="s">
        <v>155</v>
      </c>
      <c r="D1183" s="191"/>
      <c r="E1183" s="191">
        <v>100000000</v>
      </c>
      <c r="F1183" s="192">
        <f t="shared" si="37"/>
        <v>980466000</v>
      </c>
      <c r="G1183" s="187"/>
      <c r="H1183" s="179">
        <f t="shared" si="38"/>
        <v>9</v>
      </c>
    </row>
    <row r="1184" spans="1:8" ht="18" customHeight="1">
      <c r="A1184" s="190">
        <v>42251</v>
      </c>
      <c r="B1184" s="190" t="s">
        <v>831</v>
      </c>
      <c r="C1184" s="188" t="s">
        <v>886</v>
      </c>
      <c r="D1184" s="191"/>
      <c r="E1184" s="191">
        <v>15000000</v>
      </c>
      <c r="F1184" s="192">
        <f t="shared" si="37"/>
        <v>965466000</v>
      </c>
      <c r="G1184" s="187"/>
      <c r="H1184" s="179">
        <f t="shared" si="38"/>
        <v>9</v>
      </c>
    </row>
    <row r="1185" spans="1:8" ht="18" customHeight="1">
      <c r="A1185" s="190">
        <v>42251</v>
      </c>
      <c r="B1185" s="190" t="s">
        <v>831</v>
      </c>
      <c r="C1185" s="188" t="s">
        <v>887</v>
      </c>
      <c r="D1185" s="191"/>
      <c r="E1185" s="191">
        <v>255945000</v>
      </c>
      <c r="F1185" s="192">
        <f t="shared" si="37"/>
        <v>709521000</v>
      </c>
      <c r="G1185" s="187"/>
      <c r="H1185" s="179">
        <f t="shared" si="38"/>
        <v>9</v>
      </c>
    </row>
    <row r="1186" spans="1:8" ht="18" customHeight="1">
      <c r="A1186" s="190">
        <v>42251</v>
      </c>
      <c r="B1186" s="190" t="s">
        <v>168</v>
      </c>
      <c r="C1186" s="188" t="s">
        <v>318</v>
      </c>
      <c r="D1186" s="191"/>
      <c r="E1186" s="191">
        <v>10000000</v>
      </c>
      <c r="F1186" s="192">
        <f t="shared" si="37"/>
        <v>699521000</v>
      </c>
      <c r="G1186" s="187"/>
      <c r="H1186" s="179">
        <f t="shared" si="38"/>
        <v>9</v>
      </c>
    </row>
    <row r="1187" spans="1:8" ht="18" customHeight="1">
      <c r="A1187" s="190">
        <v>42251</v>
      </c>
      <c r="B1187" s="190" t="s">
        <v>203</v>
      </c>
      <c r="C1187" s="188" t="s">
        <v>317</v>
      </c>
      <c r="D1187" s="191"/>
      <c r="E1187" s="191">
        <v>10517000</v>
      </c>
      <c r="F1187" s="192">
        <f t="shared" si="37"/>
        <v>689004000</v>
      </c>
      <c r="G1187" s="187"/>
      <c r="H1187" s="179">
        <f t="shared" si="38"/>
        <v>9</v>
      </c>
    </row>
    <row r="1188" spans="1:8" ht="18" customHeight="1">
      <c r="A1188" s="190">
        <v>42251</v>
      </c>
      <c r="B1188" s="190" t="s">
        <v>147</v>
      </c>
      <c r="C1188" s="188" t="s">
        <v>652</v>
      </c>
      <c r="D1188" s="191"/>
      <c r="E1188" s="191">
        <v>66154000</v>
      </c>
      <c r="F1188" s="192">
        <f t="shared" si="37"/>
        <v>622850000</v>
      </c>
      <c r="G1188" s="187" t="s">
        <v>473</v>
      </c>
      <c r="H1188" s="179">
        <f t="shared" si="38"/>
        <v>9</v>
      </c>
    </row>
    <row r="1189" spans="1:8" ht="18" customHeight="1">
      <c r="A1189" s="190">
        <v>42251</v>
      </c>
      <c r="B1189" s="190" t="s">
        <v>158</v>
      </c>
      <c r="C1189" s="188" t="s">
        <v>356</v>
      </c>
      <c r="D1189" s="191"/>
      <c r="E1189" s="191">
        <v>87555000</v>
      </c>
      <c r="F1189" s="192">
        <f t="shared" si="37"/>
        <v>535295000</v>
      </c>
      <c r="G1189" s="187"/>
      <c r="H1189" s="179">
        <f t="shared" si="38"/>
        <v>9</v>
      </c>
    </row>
    <row r="1190" spans="1:8" ht="18" customHeight="1">
      <c r="A1190" s="190">
        <v>42251</v>
      </c>
      <c r="B1190" s="190" t="s">
        <v>622</v>
      </c>
      <c r="C1190" s="188" t="s">
        <v>592</v>
      </c>
      <c r="D1190" s="191"/>
      <c r="E1190" s="191">
        <v>220000000</v>
      </c>
      <c r="F1190" s="192">
        <f t="shared" si="37"/>
        <v>315295000</v>
      </c>
      <c r="G1190" s="187"/>
      <c r="H1190" s="179">
        <f t="shared" si="38"/>
        <v>9</v>
      </c>
    </row>
    <row r="1191" spans="1:8" ht="18" customHeight="1">
      <c r="A1191" s="190">
        <v>42251</v>
      </c>
      <c r="B1191" s="190" t="s">
        <v>145</v>
      </c>
      <c r="C1191" s="188" t="s">
        <v>150</v>
      </c>
      <c r="D1191" s="191"/>
      <c r="E1191" s="191">
        <v>11830000</v>
      </c>
      <c r="F1191" s="192">
        <f t="shared" si="37"/>
        <v>303465000</v>
      </c>
      <c r="G1191" s="187"/>
      <c r="H1191" s="179">
        <f t="shared" si="38"/>
        <v>9</v>
      </c>
    </row>
    <row r="1192" spans="1:8" ht="18" customHeight="1">
      <c r="A1192" s="190">
        <v>42254</v>
      </c>
      <c r="B1192" s="190" t="s">
        <v>831</v>
      </c>
      <c r="C1192" s="188" t="s">
        <v>890</v>
      </c>
      <c r="D1192" s="191"/>
      <c r="E1192" s="191">
        <v>10000000</v>
      </c>
      <c r="F1192" s="192">
        <f t="shared" si="37"/>
        <v>293465000</v>
      </c>
      <c r="G1192" s="187"/>
      <c r="H1192" s="179">
        <f t="shared" si="38"/>
        <v>9</v>
      </c>
    </row>
    <row r="1193" spans="1:8" ht="18" customHeight="1">
      <c r="A1193" s="190">
        <v>42254</v>
      </c>
      <c r="B1193" s="190" t="s">
        <v>183</v>
      </c>
      <c r="C1193" s="188" t="s">
        <v>888</v>
      </c>
      <c r="D1193" s="191"/>
      <c r="E1193" s="191">
        <v>270000</v>
      </c>
      <c r="F1193" s="192">
        <f t="shared" si="37"/>
        <v>293195000</v>
      </c>
      <c r="G1193" s="187"/>
      <c r="H1193" s="179">
        <f t="shared" si="38"/>
        <v>9</v>
      </c>
    </row>
    <row r="1194" spans="1:8" ht="18" customHeight="1">
      <c r="A1194" s="190">
        <v>42254</v>
      </c>
      <c r="B1194" s="190" t="s">
        <v>1157</v>
      </c>
      <c r="C1194" s="188" t="s">
        <v>889</v>
      </c>
      <c r="D1194" s="191"/>
      <c r="E1194" s="191">
        <v>3551000</v>
      </c>
      <c r="F1194" s="192">
        <f t="shared" si="37"/>
        <v>289644000</v>
      </c>
      <c r="G1194" s="187"/>
      <c r="H1194" s="179">
        <f t="shared" si="38"/>
        <v>9</v>
      </c>
    </row>
    <row r="1195" spans="1:8" ht="18" customHeight="1">
      <c r="A1195" s="190">
        <v>42254</v>
      </c>
      <c r="B1195" s="190" t="s">
        <v>145</v>
      </c>
      <c r="C1195" s="188" t="s">
        <v>891</v>
      </c>
      <c r="D1195" s="191"/>
      <c r="E1195" s="191">
        <v>5850000</v>
      </c>
      <c r="F1195" s="192">
        <f t="shared" si="37"/>
        <v>283794000</v>
      </c>
      <c r="G1195" s="187"/>
      <c r="H1195" s="179">
        <f t="shared" si="38"/>
        <v>9</v>
      </c>
    </row>
    <row r="1196" spans="1:8" ht="18" customHeight="1">
      <c r="A1196" s="190">
        <v>42254</v>
      </c>
      <c r="B1196" s="190" t="s">
        <v>178</v>
      </c>
      <c r="C1196" s="188" t="s">
        <v>892</v>
      </c>
      <c r="D1196" s="191"/>
      <c r="E1196" s="191">
        <v>1103000</v>
      </c>
      <c r="F1196" s="192">
        <f t="shared" si="37"/>
        <v>282691000</v>
      </c>
      <c r="G1196" s="187"/>
      <c r="H1196" s="179">
        <f t="shared" si="38"/>
        <v>9</v>
      </c>
    </row>
    <row r="1197" spans="1:8" ht="18" customHeight="1">
      <c r="A1197" s="190">
        <v>42254</v>
      </c>
      <c r="B1197" s="190" t="s">
        <v>622</v>
      </c>
      <c r="C1197" s="188" t="s">
        <v>893</v>
      </c>
      <c r="D1197" s="191"/>
      <c r="E1197" s="191">
        <v>35000000</v>
      </c>
      <c r="F1197" s="192">
        <f t="shared" si="37"/>
        <v>247691000</v>
      </c>
      <c r="G1197" s="187"/>
      <c r="H1197" s="179">
        <f t="shared" si="38"/>
        <v>9</v>
      </c>
    </row>
    <row r="1198" spans="1:8" ht="18" customHeight="1">
      <c r="A1198" s="190">
        <v>42254</v>
      </c>
      <c r="B1198" s="190" t="s">
        <v>147</v>
      </c>
      <c r="C1198" s="188" t="s">
        <v>894</v>
      </c>
      <c r="D1198" s="191"/>
      <c r="E1198" s="191">
        <v>70021000</v>
      </c>
      <c r="F1198" s="192">
        <f t="shared" si="37"/>
        <v>177670000</v>
      </c>
      <c r="G1198" s="187" t="s">
        <v>473</v>
      </c>
      <c r="H1198" s="179">
        <f t="shared" si="38"/>
        <v>9</v>
      </c>
    </row>
    <row r="1199" spans="1:8" ht="18" customHeight="1">
      <c r="A1199" s="190">
        <v>42254</v>
      </c>
      <c r="B1199" s="190" t="s">
        <v>183</v>
      </c>
      <c r="C1199" s="188" t="s">
        <v>762</v>
      </c>
      <c r="D1199" s="191"/>
      <c r="E1199" s="191">
        <v>5000000</v>
      </c>
      <c r="F1199" s="192">
        <f t="shared" si="37"/>
        <v>172670000</v>
      </c>
      <c r="G1199" s="187"/>
      <c r="H1199" s="179">
        <f t="shared" si="38"/>
        <v>9</v>
      </c>
    </row>
    <row r="1200" spans="1:8" ht="18" customHeight="1">
      <c r="A1200" s="190">
        <v>42255</v>
      </c>
      <c r="B1200" s="190" t="s">
        <v>145</v>
      </c>
      <c r="C1200" s="188" t="s">
        <v>895</v>
      </c>
      <c r="D1200" s="191"/>
      <c r="E1200" s="191">
        <v>900000</v>
      </c>
      <c r="F1200" s="192">
        <f t="shared" si="37"/>
        <v>171770000</v>
      </c>
      <c r="G1200" s="187"/>
      <c r="H1200" s="179">
        <f t="shared" si="38"/>
        <v>9</v>
      </c>
    </row>
    <row r="1201" spans="1:8" ht="18" customHeight="1">
      <c r="A1201" s="190">
        <v>42255</v>
      </c>
      <c r="B1201" s="190" t="s">
        <v>831</v>
      </c>
      <c r="C1201" s="188" t="s">
        <v>233</v>
      </c>
      <c r="D1201" s="191"/>
      <c r="E1201" s="191">
        <v>110000</v>
      </c>
      <c r="F1201" s="192">
        <f t="shared" si="37"/>
        <v>171660000</v>
      </c>
      <c r="G1201" s="187"/>
      <c r="H1201" s="179">
        <f t="shared" si="38"/>
        <v>9</v>
      </c>
    </row>
    <row r="1202" spans="1:8" ht="18" customHeight="1">
      <c r="A1202" s="190">
        <v>42255</v>
      </c>
      <c r="B1202" s="190" t="s">
        <v>50</v>
      </c>
      <c r="C1202" s="188" t="s">
        <v>155</v>
      </c>
      <c r="D1202" s="191"/>
      <c r="E1202" s="191">
        <v>15000000</v>
      </c>
      <c r="F1202" s="192">
        <f t="shared" si="37"/>
        <v>156660000</v>
      </c>
      <c r="G1202" s="187"/>
      <c r="H1202" s="179">
        <f t="shared" si="38"/>
        <v>9</v>
      </c>
    </row>
    <row r="1203" spans="1:8" ht="18" customHeight="1">
      <c r="A1203" s="190">
        <v>42255</v>
      </c>
      <c r="B1203" s="190" t="s">
        <v>197</v>
      </c>
      <c r="C1203" s="188" t="s">
        <v>896</v>
      </c>
      <c r="D1203" s="191"/>
      <c r="E1203" s="191">
        <v>48241000</v>
      </c>
      <c r="F1203" s="192">
        <f t="shared" si="37"/>
        <v>108419000</v>
      </c>
      <c r="G1203" s="187"/>
      <c r="H1203" s="179">
        <f t="shared" si="38"/>
        <v>9</v>
      </c>
    </row>
    <row r="1204" spans="1:8" ht="18" customHeight="1">
      <c r="A1204" s="190">
        <v>42255</v>
      </c>
      <c r="B1204" s="190" t="s">
        <v>147</v>
      </c>
      <c r="C1204" s="188" t="s">
        <v>897</v>
      </c>
      <c r="D1204" s="191"/>
      <c r="E1204" s="191">
        <v>56700000</v>
      </c>
      <c r="F1204" s="192">
        <f t="shared" si="37"/>
        <v>51719000</v>
      </c>
      <c r="G1204" s="187"/>
      <c r="H1204" s="179">
        <f t="shared" si="38"/>
        <v>9</v>
      </c>
    </row>
    <row r="1205" spans="1:8" ht="18" customHeight="1">
      <c r="A1205" s="190">
        <v>42255</v>
      </c>
      <c r="B1205" s="190" t="s">
        <v>145</v>
      </c>
      <c r="C1205" s="188" t="s">
        <v>898</v>
      </c>
      <c r="D1205" s="191"/>
      <c r="E1205" s="191">
        <v>9016000</v>
      </c>
      <c r="F1205" s="192">
        <f t="shared" si="37"/>
        <v>42703000</v>
      </c>
      <c r="G1205" s="187"/>
      <c r="H1205" s="179">
        <f t="shared" si="38"/>
        <v>9</v>
      </c>
    </row>
    <row r="1206" spans="1:8" ht="18" customHeight="1">
      <c r="A1206" s="190">
        <v>42255</v>
      </c>
      <c r="B1206" s="190" t="s">
        <v>197</v>
      </c>
      <c r="C1206" s="188" t="s">
        <v>899</v>
      </c>
      <c r="D1206" s="191"/>
      <c r="E1206" s="191">
        <v>10000000</v>
      </c>
      <c r="F1206" s="192">
        <f t="shared" si="37"/>
        <v>32703000</v>
      </c>
      <c r="G1206" s="187"/>
      <c r="H1206" s="179">
        <f t="shared" si="38"/>
        <v>9</v>
      </c>
    </row>
    <row r="1207" spans="1:8" ht="18" customHeight="1">
      <c r="A1207" s="190">
        <v>42255</v>
      </c>
      <c r="B1207" s="190" t="s">
        <v>622</v>
      </c>
      <c r="C1207" s="188" t="s">
        <v>807</v>
      </c>
      <c r="D1207" s="191">
        <v>40000000</v>
      </c>
      <c r="E1207" s="191"/>
      <c r="F1207" s="192">
        <f t="shared" si="37"/>
        <v>72703000</v>
      </c>
      <c r="G1207" s="187"/>
      <c r="H1207" s="179">
        <f t="shared" si="38"/>
        <v>9</v>
      </c>
    </row>
    <row r="1208" spans="1:8" ht="18" customHeight="1">
      <c r="A1208" s="190">
        <v>42255</v>
      </c>
      <c r="B1208" s="190" t="s">
        <v>168</v>
      </c>
      <c r="C1208" s="188" t="s">
        <v>900</v>
      </c>
      <c r="D1208" s="191"/>
      <c r="E1208" s="191">
        <v>38600000</v>
      </c>
      <c r="F1208" s="192">
        <f t="shared" si="37"/>
        <v>34103000</v>
      </c>
      <c r="G1208" s="187"/>
      <c r="H1208" s="179">
        <f t="shared" si="38"/>
        <v>9</v>
      </c>
    </row>
    <row r="1209" spans="1:8" ht="18" customHeight="1">
      <c r="A1209" s="190">
        <v>42255</v>
      </c>
      <c r="B1209" s="190" t="s">
        <v>183</v>
      </c>
      <c r="C1209" s="188" t="s">
        <v>901</v>
      </c>
      <c r="D1209" s="191">
        <v>270000</v>
      </c>
      <c r="E1209" s="191"/>
      <c r="F1209" s="192">
        <f t="shared" si="37"/>
        <v>34373000</v>
      </c>
      <c r="G1209" s="187"/>
      <c r="H1209" s="179">
        <f t="shared" si="38"/>
        <v>9</v>
      </c>
    </row>
    <row r="1210" spans="1:8" ht="18" customHeight="1">
      <c r="A1210" s="190">
        <v>42255</v>
      </c>
      <c r="B1210" s="190" t="s">
        <v>1051</v>
      </c>
      <c r="C1210" s="188" t="s">
        <v>549</v>
      </c>
      <c r="D1210" s="191"/>
      <c r="E1210" s="191">
        <v>510000</v>
      </c>
      <c r="F1210" s="192">
        <f t="shared" si="37"/>
        <v>33863000</v>
      </c>
      <c r="G1210" s="187"/>
      <c r="H1210" s="179">
        <f t="shared" si="38"/>
        <v>9</v>
      </c>
    </row>
    <row r="1211" spans="1:8" ht="18" customHeight="1">
      <c r="A1211" s="190">
        <v>42257</v>
      </c>
      <c r="B1211" s="190" t="s">
        <v>197</v>
      </c>
      <c r="C1211" s="188" t="s">
        <v>902</v>
      </c>
      <c r="D1211" s="191"/>
      <c r="E1211" s="191">
        <v>8000000</v>
      </c>
      <c r="F1211" s="192">
        <f t="shared" si="37"/>
        <v>25863000</v>
      </c>
      <c r="G1211" s="187"/>
      <c r="H1211" s="179">
        <f t="shared" si="38"/>
        <v>9</v>
      </c>
    </row>
    <row r="1212" spans="1:8" ht="18" customHeight="1">
      <c r="A1212" s="190">
        <v>42257</v>
      </c>
      <c r="B1212" s="190" t="s">
        <v>151</v>
      </c>
      <c r="C1212" s="188" t="s">
        <v>903</v>
      </c>
      <c r="D1212" s="191"/>
      <c r="E1212" s="191">
        <v>19010000</v>
      </c>
      <c r="F1212" s="192">
        <f t="shared" si="37"/>
        <v>6853000</v>
      </c>
      <c r="G1212" s="187"/>
      <c r="H1212" s="179">
        <f t="shared" si="38"/>
        <v>9</v>
      </c>
    </row>
    <row r="1213" spans="1:8" ht="18" customHeight="1">
      <c r="A1213" s="190">
        <v>42257</v>
      </c>
      <c r="B1213" s="190" t="s">
        <v>145</v>
      </c>
      <c r="C1213" s="188" t="s">
        <v>904</v>
      </c>
      <c r="D1213" s="191"/>
      <c r="E1213" s="191">
        <v>1500000</v>
      </c>
      <c r="F1213" s="192">
        <f t="shared" si="37"/>
        <v>5353000</v>
      </c>
      <c r="G1213" s="187"/>
      <c r="H1213" s="179">
        <f t="shared" si="38"/>
        <v>9</v>
      </c>
    </row>
    <row r="1214" spans="1:8" ht="18" customHeight="1">
      <c r="A1214" s="190">
        <v>42258</v>
      </c>
      <c r="B1214" s="190" t="s">
        <v>158</v>
      </c>
      <c r="C1214" s="188" t="s">
        <v>905</v>
      </c>
      <c r="D1214" s="191"/>
      <c r="E1214" s="191">
        <v>200000</v>
      </c>
      <c r="F1214" s="192">
        <f t="shared" si="37"/>
        <v>5153000</v>
      </c>
      <c r="G1214" s="187"/>
      <c r="H1214" s="179">
        <f t="shared" si="38"/>
        <v>9</v>
      </c>
    </row>
    <row r="1215" spans="1:8" ht="18" customHeight="1">
      <c r="A1215" s="190">
        <v>42258</v>
      </c>
      <c r="B1215" s="190" t="s">
        <v>622</v>
      </c>
      <c r="C1215" s="188" t="s">
        <v>958</v>
      </c>
      <c r="D1215" s="191">
        <v>500000000</v>
      </c>
      <c r="E1215" s="191"/>
      <c r="F1215" s="192">
        <f t="shared" si="37"/>
        <v>505153000</v>
      </c>
      <c r="G1215" s="187"/>
      <c r="H1215" s="179">
        <f t="shared" si="38"/>
        <v>9</v>
      </c>
    </row>
    <row r="1216" spans="1:8" ht="18" customHeight="1">
      <c r="A1216" s="190">
        <v>42258</v>
      </c>
      <c r="B1216" s="190" t="s">
        <v>151</v>
      </c>
      <c r="C1216" s="188" t="s">
        <v>906</v>
      </c>
      <c r="D1216" s="191"/>
      <c r="E1216" s="191">
        <v>1000000</v>
      </c>
      <c r="F1216" s="192">
        <f t="shared" si="37"/>
        <v>504153000</v>
      </c>
      <c r="G1216" s="187"/>
      <c r="H1216" s="179">
        <f t="shared" si="38"/>
        <v>9</v>
      </c>
    </row>
    <row r="1217" spans="1:8" ht="18" customHeight="1">
      <c r="A1217" s="190">
        <v>42258</v>
      </c>
      <c r="B1217" s="190" t="s">
        <v>147</v>
      </c>
      <c r="C1217" s="188" t="s">
        <v>360</v>
      </c>
      <c r="D1217" s="191"/>
      <c r="E1217" s="191">
        <v>20017000</v>
      </c>
      <c r="F1217" s="192">
        <f t="shared" si="37"/>
        <v>484136000</v>
      </c>
      <c r="G1217" s="187" t="s">
        <v>473</v>
      </c>
      <c r="H1217" s="179">
        <f t="shared" si="38"/>
        <v>9</v>
      </c>
    </row>
    <row r="1218" spans="1:8" ht="18" customHeight="1">
      <c r="A1218" s="190">
        <v>42258</v>
      </c>
      <c r="B1218" s="190" t="s">
        <v>183</v>
      </c>
      <c r="C1218" s="188" t="s">
        <v>907</v>
      </c>
      <c r="D1218" s="191">
        <v>5000000</v>
      </c>
      <c r="E1218" s="191"/>
      <c r="F1218" s="192">
        <f t="shared" si="37"/>
        <v>489136000</v>
      </c>
      <c r="G1218" s="187"/>
      <c r="H1218" s="179">
        <f t="shared" si="38"/>
        <v>9</v>
      </c>
    </row>
    <row r="1219" spans="1:8" ht="18" customHeight="1">
      <c r="A1219" s="190">
        <v>42258</v>
      </c>
      <c r="B1219" s="190" t="s">
        <v>151</v>
      </c>
      <c r="C1219" s="188" t="s">
        <v>596</v>
      </c>
      <c r="D1219" s="191"/>
      <c r="E1219" s="191">
        <v>11260000</v>
      </c>
      <c r="F1219" s="192">
        <f t="shared" si="37"/>
        <v>477876000</v>
      </c>
      <c r="G1219" s="187"/>
      <c r="H1219" s="179">
        <f t="shared" si="38"/>
        <v>9</v>
      </c>
    </row>
    <row r="1220" spans="1:8" ht="18" customHeight="1">
      <c r="A1220" s="190">
        <v>42258</v>
      </c>
      <c r="B1220" s="190" t="s">
        <v>158</v>
      </c>
      <c r="C1220" s="188" t="s">
        <v>908</v>
      </c>
      <c r="D1220" s="191"/>
      <c r="E1220" s="191">
        <v>4156000</v>
      </c>
      <c r="F1220" s="192">
        <f t="shared" si="37"/>
        <v>473720000</v>
      </c>
      <c r="G1220" s="187"/>
      <c r="H1220" s="179">
        <f t="shared" si="38"/>
        <v>9</v>
      </c>
    </row>
    <row r="1221" spans="1:8" ht="18" customHeight="1">
      <c r="A1221" s="190">
        <v>42258</v>
      </c>
      <c r="B1221" s="190" t="s">
        <v>145</v>
      </c>
      <c r="C1221" s="188" t="s">
        <v>909</v>
      </c>
      <c r="D1221" s="191"/>
      <c r="E1221" s="191">
        <v>2000000</v>
      </c>
      <c r="F1221" s="192">
        <f t="shared" si="37"/>
        <v>471720000</v>
      </c>
      <c r="G1221" s="187"/>
      <c r="H1221" s="179">
        <f t="shared" si="38"/>
        <v>9</v>
      </c>
    </row>
    <row r="1222" spans="1:8" ht="18" customHeight="1">
      <c r="A1222" s="190">
        <v>42261</v>
      </c>
      <c r="B1222" s="190" t="s">
        <v>831</v>
      </c>
      <c r="C1222" s="188" t="s">
        <v>910</v>
      </c>
      <c r="D1222" s="191"/>
      <c r="E1222" s="191">
        <v>15000000</v>
      </c>
      <c r="F1222" s="192">
        <f t="shared" si="37"/>
        <v>456720000</v>
      </c>
      <c r="G1222" s="187"/>
      <c r="H1222" s="179">
        <f t="shared" si="38"/>
        <v>9</v>
      </c>
    </row>
    <row r="1223" spans="1:8" ht="18" customHeight="1">
      <c r="A1223" s="190">
        <v>42261</v>
      </c>
      <c r="B1223" s="190" t="s">
        <v>203</v>
      </c>
      <c r="C1223" s="188" t="s">
        <v>204</v>
      </c>
      <c r="D1223" s="191"/>
      <c r="E1223" s="191">
        <v>3000000</v>
      </c>
      <c r="F1223" s="192">
        <f t="shared" si="37"/>
        <v>453720000</v>
      </c>
      <c r="G1223" s="187"/>
      <c r="H1223" s="179">
        <f t="shared" si="38"/>
        <v>9</v>
      </c>
    </row>
    <row r="1224" spans="1:8" ht="18" customHeight="1">
      <c r="A1224" s="190">
        <v>42261</v>
      </c>
      <c r="B1224" s="190" t="s">
        <v>197</v>
      </c>
      <c r="C1224" s="188" t="s">
        <v>794</v>
      </c>
      <c r="D1224" s="191"/>
      <c r="E1224" s="191">
        <v>4014000</v>
      </c>
      <c r="F1224" s="192">
        <f t="shared" si="37"/>
        <v>449706000</v>
      </c>
      <c r="G1224" s="187"/>
      <c r="H1224" s="179">
        <f t="shared" si="38"/>
        <v>9</v>
      </c>
    </row>
    <row r="1225" spans="1:8" ht="18" customHeight="1">
      <c r="A1225" s="190">
        <v>42261</v>
      </c>
      <c r="B1225" s="190" t="s">
        <v>197</v>
      </c>
      <c r="C1225" s="188" t="s">
        <v>374</v>
      </c>
      <c r="D1225" s="191"/>
      <c r="E1225" s="191">
        <v>10000000</v>
      </c>
      <c r="F1225" s="192">
        <f t="shared" si="37"/>
        <v>439706000</v>
      </c>
      <c r="G1225" s="187"/>
      <c r="H1225" s="179">
        <f t="shared" si="38"/>
        <v>9</v>
      </c>
    </row>
    <row r="1226" spans="1:8" ht="18" customHeight="1">
      <c r="A1226" s="190">
        <v>42261</v>
      </c>
      <c r="B1226" s="190" t="s">
        <v>145</v>
      </c>
      <c r="C1226" s="188" t="s">
        <v>150</v>
      </c>
      <c r="D1226" s="191"/>
      <c r="E1226" s="191">
        <v>475000</v>
      </c>
      <c r="F1226" s="192">
        <f t="shared" si="37"/>
        <v>439231000</v>
      </c>
      <c r="G1226" s="187"/>
      <c r="H1226" s="179">
        <f t="shared" si="38"/>
        <v>9</v>
      </c>
    </row>
    <row r="1227" spans="1:8" ht="18" customHeight="1">
      <c r="A1227" s="190">
        <v>42261</v>
      </c>
      <c r="B1227" s="190" t="s">
        <v>1157</v>
      </c>
      <c r="C1227" s="188" t="s">
        <v>911</v>
      </c>
      <c r="D1227" s="191"/>
      <c r="E1227" s="191">
        <v>1734000</v>
      </c>
      <c r="F1227" s="192">
        <f t="shared" si="37"/>
        <v>437497000</v>
      </c>
      <c r="G1227" s="187"/>
      <c r="H1227" s="179">
        <f t="shared" si="38"/>
        <v>9</v>
      </c>
    </row>
    <row r="1228" spans="1:8" ht="18" customHeight="1">
      <c r="A1228" s="190">
        <v>42261</v>
      </c>
      <c r="B1228" s="190" t="s">
        <v>147</v>
      </c>
      <c r="C1228" s="188" t="s">
        <v>894</v>
      </c>
      <c r="D1228" s="191"/>
      <c r="E1228" s="191">
        <v>45217000</v>
      </c>
      <c r="F1228" s="192">
        <f t="shared" si="37"/>
        <v>392280000</v>
      </c>
      <c r="G1228" s="187" t="s">
        <v>473</v>
      </c>
      <c r="H1228" s="179">
        <f t="shared" si="38"/>
        <v>9</v>
      </c>
    </row>
    <row r="1229" spans="1:8" ht="18" customHeight="1">
      <c r="A1229" s="190">
        <v>42261</v>
      </c>
      <c r="B1229" s="190" t="s">
        <v>147</v>
      </c>
      <c r="C1229" s="188" t="s">
        <v>652</v>
      </c>
      <c r="D1229" s="191"/>
      <c r="E1229" s="191">
        <v>70021000</v>
      </c>
      <c r="F1229" s="192">
        <f t="shared" si="37"/>
        <v>322259000</v>
      </c>
      <c r="G1229" s="187" t="s">
        <v>473</v>
      </c>
      <c r="H1229" s="179">
        <f t="shared" si="38"/>
        <v>9</v>
      </c>
    </row>
    <row r="1230" spans="1:8" ht="18" customHeight="1">
      <c r="A1230" s="190">
        <v>42261</v>
      </c>
      <c r="B1230" s="190" t="s">
        <v>147</v>
      </c>
      <c r="C1230" s="188" t="s">
        <v>704</v>
      </c>
      <c r="D1230" s="191"/>
      <c r="E1230" s="191">
        <v>100000000</v>
      </c>
      <c r="F1230" s="192">
        <f t="shared" si="37"/>
        <v>222259000</v>
      </c>
      <c r="G1230" s="187" t="s">
        <v>473</v>
      </c>
      <c r="H1230" s="179">
        <f t="shared" si="38"/>
        <v>9</v>
      </c>
    </row>
    <row r="1231" spans="1:8" ht="18" customHeight="1">
      <c r="A1231" s="190">
        <v>42261</v>
      </c>
      <c r="B1231" s="190" t="s">
        <v>145</v>
      </c>
      <c r="C1231" s="188" t="s">
        <v>196</v>
      </c>
      <c r="D1231" s="191"/>
      <c r="E1231" s="191">
        <v>270000</v>
      </c>
      <c r="F1231" s="192">
        <f t="shared" ref="F1231:F1294" si="39">IF(C1231&lt;&gt;"",F1230+D1231-E1231,0)</f>
        <v>221989000</v>
      </c>
      <c r="G1231" s="187"/>
      <c r="H1231" s="179">
        <f t="shared" ref="H1231:H1294" si="40">IF(A1231&lt;&gt;"",MONTH(A1231),"")</f>
        <v>9</v>
      </c>
    </row>
    <row r="1232" spans="1:8" ht="18" customHeight="1">
      <c r="A1232" s="190">
        <v>42261</v>
      </c>
      <c r="B1232" s="190" t="s">
        <v>145</v>
      </c>
      <c r="C1232" s="188" t="s">
        <v>336</v>
      </c>
      <c r="D1232" s="191"/>
      <c r="E1232" s="191">
        <v>2050000</v>
      </c>
      <c r="F1232" s="192">
        <f t="shared" si="39"/>
        <v>219939000</v>
      </c>
      <c r="G1232" s="187"/>
      <c r="H1232" s="179">
        <f t="shared" si="40"/>
        <v>9</v>
      </c>
    </row>
    <row r="1233" spans="1:8" ht="18" customHeight="1">
      <c r="A1233" s="190">
        <v>42261</v>
      </c>
      <c r="B1233" s="190" t="s">
        <v>145</v>
      </c>
      <c r="C1233" s="188" t="s">
        <v>912</v>
      </c>
      <c r="D1233" s="191"/>
      <c r="E1233" s="191">
        <v>2170000</v>
      </c>
      <c r="F1233" s="192">
        <f t="shared" si="39"/>
        <v>217769000</v>
      </c>
      <c r="G1233" s="187"/>
      <c r="H1233" s="179">
        <f t="shared" si="40"/>
        <v>9</v>
      </c>
    </row>
    <row r="1234" spans="1:8" ht="18" customHeight="1">
      <c r="A1234" s="190">
        <v>42262</v>
      </c>
      <c r="B1234" s="190" t="s">
        <v>831</v>
      </c>
      <c r="C1234" s="188" t="s">
        <v>913</v>
      </c>
      <c r="D1234" s="191"/>
      <c r="E1234" s="191">
        <v>630000</v>
      </c>
      <c r="F1234" s="192">
        <f t="shared" si="39"/>
        <v>217139000</v>
      </c>
      <c r="G1234" s="187"/>
      <c r="H1234" s="179">
        <f t="shared" si="40"/>
        <v>9</v>
      </c>
    </row>
    <row r="1235" spans="1:8" ht="18" customHeight="1">
      <c r="A1235" s="190">
        <v>42262</v>
      </c>
      <c r="B1235" s="190" t="s">
        <v>1052</v>
      </c>
      <c r="C1235" s="188" t="s">
        <v>914</v>
      </c>
      <c r="D1235" s="191"/>
      <c r="E1235" s="191">
        <v>140000</v>
      </c>
      <c r="F1235" s="192">
        <f t="shared" si="39"/>
        <v>216999000</v>
      </c>
      <c r="G1235" s="187"/>
      <c r="H1235" s="179">
        <f t="shared" si="40"/>
        <v>9</v>
      </c>
    </row>
    <row r="1236" spans="1:8" ht="18" customHeight="1">
      <c r="A1236" s="190">
        <v>42262</v>
      </c>
      <c r="B1236" s="190" t="s">
        <v>160</v>
      </c>
      <c r="C1236" s="188" t="s">
        <v>915</v>
      </c>
      <c r="D1236" s="191"/>
      <c r="E1236" s="191">
        <v>2508000</v>
      </c>
      <c r="F1236" s="192">
        <f t="shared" si="39"/>
        <v>214491000</v>
      </c>
      <c r="G1236" s="187"/>
      <c r="H1236" s="179">
        <f t="shared" si="40"/>
        <v>9</v>
      </c>
    </row>
    <row r="1237" spans="1:8" ht="18" customHeight="1">
      <c r="A1237" s="190">
        <v>42262</v>
      </c>
      <c r="B1237" s="190" t="s">
        <v>197</v>
      </c>
      <c r="C1237" s="188" t="s">
        <v>916</v>
      </c>
      <c r="D1237" s="191"/>
      <c r="E1237" s="191">
        <v>20000000</v>
      </c>
      <c r="F1237" s="192">
        <f t="shared" si="39"/>
        <v>194491000</v>
      </c>
      <c r="G1237" s="187"/>
      <c r="H1237" s="179">
        <f t="shared" si="40"/>
        <v>9</v>
      </c>
    </row>
    <row r="1238" spans="1:8" ht="18" customHeight="1">
      <c r="A1238" s="190">
        <v>42262</v>
      </c>
      <c r="B1238" s="190" t="s">
        <v>145</v>
      </c>
      <c r="C1238" s="188" t="s">
        <v>210</v>
      </c>
      <c r="D1238" s="191"/>
      <c r="E1238" s="191">
        <v>16500000</v>
      </c>
      <c r="F1238" s="192">
        <f t="shared" si="39"/>
        <v>177991000</v>
      </c>
      <c r="G1238" s="187"/>
      <c r="H1238" s="179">
        <f t="shared" si="40"/>
        <v>9</v>
      </c>
    </row>
    <row r="1239" spans="1:8" ht="18" customHeight="1">
      <c r="A1239" s="190">
        <v>42262</v>
      </c>
      <c r="B1239" s="190" t="s">
        <v>176</v>
      </c>
      <c r="C1239" s="188" t="s">
        <v>223</v>
      </c>
      <c r="D1239" s="191"/>
      <c r="E1239" s="191">
        <v>3003000</v>
      </c>
      <c r="F1239" s="192">
        <f t="shared" si="39"/>
        <v>174988000</v>
      </c>
      <c r="G1239" s="187"/>
      <c r="H1239" s="179">
        <f t="shared" si="40"/>
        <v>9</v>
      </c>
    </row>
    <row r="1240" spans="1:8" ht="18" customHeight="1">
      <c r="A1240" s="190">
        <v>42262</v>
      </c>
      <c r="B1240" s="190" t="s">
        <v>203</v>
      </c>
      <c r="C1240" s="188" t="s">
        <v>862</v>
      </c>
      <c r="D1240" s="191"/>
      <c r="E1240" s="191">
        <v>15000000</v>
      </c>
      <c r="F1240" s="192">
        <f t="shared" si="39"/>
        <v>159988000</v>
      </c>
      <c r="G1240" s="187"/>
      <c r="H1240" s="179">
        <f t="shared" si="40"/>
        <v>9</v>
      </c>
    </row>
    <row r="1241" spans="1:8" ht="18" customHeight="1">
      <c r="A1241" s="190">
        <v>42265</v>
      </c>
      <c r="B1241" s="190" t="s">
        <v>160</v>
      </c>
      <c r="C1241" s="188" t="s">
        <v>915</v>
      </c>
      <c r="D1241" s="191"/>
      <c r="E1241" s="191">
        <v>3675000</v>
      </c>
      <c r="F1241" s="192">
        <f t="shared" si="39"/>
        <v>156313000</v>
      </c>
      <c r="G1241" s="187"/>
      <c r="H1241" s="179">
        <f t="shared" si="40"/>
        <v>9</v>
      </c>
    </row>
    <row r="1242" spans="1:8" ht="18" customHeight="1">
      <c r="A1242" s="190">
        <v>42265</v>
      </c>
      <c r="B1242" s="190" t="s">
        <v>1051</v>
      </c>
      <c r="C1242" s="188" t="s">
        <v>917</v>
      </c>
      <c r="D1242" s="191"/>
      <c r="E1242" s="191">
        <v>1975000</v>
      </c>
      <c r="F1242" s="192">
        <f t="shared" si="39"/>
        <v>154338000</v>
      </c>
      <c r="G1242" s="187"/>
      <c r="H1242" s="179">
        <f t="shared" si="40"/>
        <v>9</v>
      </c>
    </row>
    <row r="1243" spans="1:8" ht="18" customHeight="1">
      <c r="A1243" s="190">
        <v>42266</v>
      </c>
      <c r="B1243" s="190" t="s">
        <v>50</v>
      </c>
      <c r="C1243" s="188" t="s">
        <v>154</v>
      </c>
      <c r="D1243" s="191">
        <v>1250000000</v>
      </c>
      <c r="E1243" s="191"/>
      <c r="F1243" s="192">
        <f t="shared" si="39"/>
        <v>1404338000</v>
      </c>
      <c r="G1243" s="187"/>
      <c r="H1243" s="179">
        <f t="shared" si="40"/>
        <v>9</v>
      </c>
    </row>
    <row r="1244" spans="1:8" ht="18" customHeight="1">
      <c r="A1244" s="190">
        <v>42266</v>
      </c>
      <c r="B1244" s="190" t="s">
        <v>197</v>
      </c>
      <c r="C1244" s="188" t="s">
        <v>156</v>
      </c>
      <c r="D1244" s="191"/>
      <c r="E1244" s="191">
        <v>200000000</v>
      </c>
      <c r="F1244" s="192">
        <f t="shared" si="39"/>
        <v>1204338000</v>
      </c>
      <c r="G1244" s="187"/>
      <c r="H1244" s="179">
        <f t="shared" si="40"/>
        <v>9</v>
      </c>
    </row>
    <row r="1245" spans="1:8" ht="18" customHeight="1">
      <c r="A1245" s="190">
        <v>42266</v>
      </c>
      <c r="B1245" s="190" t="s">
        <v>50</v>
      </c>
      <c r="C1245" s="188" t="s">
        <v>156</v>
      </c>
      <c r="D1245" s="191"/>
      <c r="E1245" s="191">
        <v>25000000</v>
      </c>
      <c r="F1245" s="192">
        <f t="shared" si="39"/>
        <v>1179338000</v>
      </c>
      <c r="G1245" s="187"/>
      <c r="H1245" s="179">
        <f t="shared" si="40"/>
        <v>9</v>
      </c>
    </row>
    <row r="1246" spans="1:8" ht="18" customHeight="1">
      <c r="A1246" s="190">
        <v>42266</v>
      </c>
      <c r="B1246" s="190" t="s">
        <v>307</v>
      </c>
      <c r="C1246" s="188" t="s">
        <v>918</v>
      </c>
      <c r="D1246" s="191"/>
      <c r="E1246" s="191">
        <v>3000000</v>
      </c>
      <c r="F1246" s="192">
        <f t="shared" si="39"/>
        <v>1176338000</v>
      </c>
      <c r="G1246" s="187"/>
      <c r="H1246" s="179">
        <f t="shared" si="40"/>
        <v>9</v>
      </c>
    </row>
    <row r="1247" spans="1:8" ht="18" customHeight="1">
      <c r="A1247" s="190">
        <v>42266</v>
      </c>
      <c r="B1247" s="190" t="s">
        <v>147</v>
      </c>
      <c r="C1247" s="188" t="s">
        <v>360</v>
      </c>
      <c r="D1247" s="191"/>
      <c r="E1247" s="191">
        <v>50017000</v>
      </c>
      <c r="F1247" s="192">
        <f t="shared" si="39"/>
        <v>1126321000</v>
      </c>
      <c r="G1247" s="187" t="s">
        <v>473</v>
      </c>
      <c r="H1247" s="179">
        <f t="shared" si="40"/>
        <v>9</v>
      </c>
    </row>
    <row r="1248" spans="1:8" ht="18" customHeight="1">
      <c r="A1248" s="190">
        <v>42266</v>
      </c>
      <c r="B1248" s="190" t="s">
        <v>147</v>
      </c>
      <c r="C1248" s="188" t="s">
        <v>845</v>
      </c>
      <c r="D1248" s="191"/>
      <c r="E1248" s="191">
        <v>11597000</v>
      </c>
      <c r="F1248" s="192">
        <f t="shared" si="39"/>
        <v>1114724000</v>
      </c>
      <c r="G1248" s="187" t="s">
        <v>473</v>
      </c>
      <c r="H1248" s="179">
        <f t="shared" si="40"/>
        <v>9</v>
      </c>
    </row>
    <row r="1249" spans="1:8" ht="18" customHeight="1">
      <c r="A1249" s="190">
        <v>42266</v>
      </c>
      <c r="B1249" s="190" t="s">
        <v>158</v>
      </c>
      <c r="C1249" s="188" t="s">
        <v>919</v>
      </c>
      <c r="D1249" s="191"/>
      <c r="E1249" s="191">
        <v>302517000</v>
      </c>
      <c r="F1249" s="192">
        <f t="shared" si="39"/>
        <v>812207000</v>
      </c>
      <c r="G1249" s="187"/>
      <c r="H1249" s="179">
        <f t="shared" si="40"/>
        <v>9</v>
      </c>
    </row>
    <row r="1250" spans="1:8" ht="18" customHeight="1">
      <c r="A1250" s="190">
        <v>42266</v>
      </c>
      <c r="B1250" s="190" t="s">
        <v>145</v>
      </c>
      <c r="C1250" s="188" t="s">
        <v>920</v>
      </c>
      <c r="D1250" s="191"/>
      <c r="E1250" s="191">
        <v>120000</v>
      </c>
      <c r="F1250" s="192">
        <f t="shared" si="39"/>
        <v>812087000</v>
      </c>
      <c r="G1250" s="187"/>
      <c r="H1250" s="179">
        <f t="shared" si="40"/>
        <v>9</v>
      </c>
    </row>
    <row r="1251" spans="1:8" ht="18" customHeight="1">
      <c r="A1251" s="190">
        <v>42266</v>
      </c>
      <c r="B1251" s="190" t="s">
        <v>168</v>
      </c>
      <c r="C1251" s="188" t="s">
        <v>170</v>
      </c>
      <c r="D1251" s="191"/>
      <c r="E1251" s="191">
        <v>100000000</v>
      </c>
      <c r="F1251" s="192">
        <f t="shared" si="39"/>
        <v>712087000</v>
      </c>
      <c r="G1251" s="187"/>
      <c r="H1251" s="179">
        <f t="shared" si="40"/>
        <v>9</v>
      </c>
    </row>
    <row r="1252" spans="1:8" ht="18" customHeight="1">
      <c r="A1252" s="190">
        <v>42266</v>
      </c>
      <c r="B1252" s="190" t="s">
        <v>168</v>
      </c>
      <c r="C1252" s="188" t="s">
        <v>900</v>
      </c>
      <c r="D1252" s="191"/>
      <c r="E1252" s="191">
        <v>77600000</v>
      </c>
      <c r="F1252" s="192">
        <f t="shared" si="39"/>
        <v>634487000</v>
      </c>
      <c r="G1252" s="187"/>
      <c r="H1252" s="179">
        <f t="shared" si="40"/>
        <v>9</v>
      </c>
    </row>
    <row r="1253" spans="1:8" ht="18" customHeight="1">
      <c r="A1253" s="190">
        <v>42266</v>
      </c>
      <c r="B1253" s="190" t="s">
        <v>145</v>
      </c>
      <c r="C1253" s="188" t="s">
        <v>921</v>
      </c>
      <c r="D1253" s="191"/>
      <c r="E1253" s="191">
        <v>44988000</v>
      </c>
      <c r="F1253" s="192">
        <f t="shared" si="39"/>
        <v>589499000</v>
      </c>
      <c r="G1253" s="187"/>
      <c r="H1253" s="179">
        <f t="shared" si="40"/>
        <v>9</v>
      </c>
    </row>
    <row r="1254" spans="1:8" ht="18" customHeight="1">
      <c r="A1254" s="190">
        <v>42268</v>
      </c>
      <c r="B1254" s="190" t="s">
        <v>145</v>
      </c>
      <c r="C1254" s="188" t="s">
        <v>740</v>
      </c>
      <c r="D1254" s="191"/>
      <c r="E1254" s="191">
        <v>1360000</v>
      </c>
      <c r="F1254" s="192">
        <f t="shared" si="39"/>
        <v>588139000</v>
      </c>
      <c r="G1254" s="187"/>
      <c r="H1254" s="179">
        <f t="shared" si="40"/>
        <v>9</v>
      </c>
    </row>
    <row r="1255" spans="1:8" ht="18" customHeight="1">
      <c r="A1255" s="190">
        <v>42268</v>
      </c>
      <c r="B1255" s="190" t="s">
        <v>268</v>
      </c>
      <c r="C1255" s="188" t="s">
        <v>523</v>
      </c>
      <c r="D1255" s="191"/>
      <c r="E1255" s="191">
        <v>10100000</v>
      </c>
      <c r="F1255" s="192">
        <f t="shared" si="39"/>
        <v>578039000</v>
      </c>
      <c r="G1255" s="187"/>
      <c r="H1255" s="179">
        <f t="shared" si="40"/>
        <v>9</v>
      </c>
    </row>
    <row r="1256" spans="1:8" ht="18" customHeight="1">
      <c r="A1256" s="190">
        <v>42268</v>
      </c>
      <c r="B1256" s="190" t="s">
        <v>176</v>
      </c>
      <c r="C1256" s="188" t="s">
        <v>177</v>
      </c>
      <c r="D1256" s="191"/>
      <c r="E1256" s="191">
        <v>4675000</v>
      </c>
      <c r="F1256" s="192">
        <f t="shared" si="39"/>
        <v>573364000</v>
      </c>
      <c r="G1256" s="187"/>
      <c r="H1256" s="179">
        <f t="shared" si="40"/>
        <v>9</v>
      </c>
    </row>
    <row r="1257" spans="1:8" ht="18" customHeight="1">
      <c r="A1257" s="190">
        <v>42268</v>
      </c>
      <c r="B1257" s="190" t="s">
        <v>831</v>
      </c>
      <c r="C1257" s="188" t="s">
        <v>449</v>
      </c>
      <c r="D1257" s="191"/>
      <c r="E1257" s="191">
        <v>290000</v>
      </c>
      <c r="F1257" s="192">
        <f t="shared" si="39"/>
        <v>573074000</v>
      </c>
      <c r="G1257" s="187"/>
      <c r="H1257" s="179">
        <f t="shared" si="40"/>
        <v>9</v>
      </c>
    </row>
    <row r="1258" spans="1:8" ht="18" customHeight="1">
      <c r="A1258" s="190">
        <v>42268</v>
      </c>
      <c r="B1258" s="190" t="s">
        <v>145</v>
      </c>
      <c r="C1258" s="188" t="s">
        <v>942</v>
      </c>
      <c r="D1258" s="191"/>
      <c r="E1258" s="191">
        <v>630000</v>
      </c>
      <c r="F1258" s="192">
        <f t="shared" si="39"/>
        <v>572444000</v>
      </c>
      <c r="G1258" s="187"/>
      <c r="H1258" s="179">
        <f t="shared" si="40"/>
        <v>9</v>
      </c>
    </row>
    <row r="1259" spans="1:8" ht="18" customHeight="1">
      <c r="A1259" s="190">
        <v>42268</v>
      </c>
      <c r="B1259" s="190" t="s">
        <v>147</v>
      </c>
      <c r="C1259" s="188" t="s">
        <v>704</v>
      </c>
      <c r="D1259" s="191"/>
      <c r="E1259" s="191">
        <v>55855000</v>
      </c>
      <c r="F1259" s="192">
        <f t="shared" si="39"/>
        <v>516589000</v>
      </c>
      <c r="G1259" s="187"/>
      <c r="H1259" s="179">
        <f t="shared" si="40"/>
        <v>9</v>
      </c>
    </row>
    <row r="1260" spans="1:8" ht="18" customHeight="1">
      <c r="A1260" s="190">
        <v>42268</v>
      </c>
      <c r="B1260" s="190" t="s">
        <v>147</v>
      </c>
      <c r="C1260" s="188" t="s">
        <v>894</v>
      </c>
      <c r="D1260" s="191"/>
      <c r="E1260" s="191">
        <v>88890000</v>
      </c>
      <c r="F1260" s="192">
        <f t="shared" si="39"/>
        <v>427699000</v>
      </c>
      <c r="G1260" s="187"/>
      <c r="H1260" s="179">
        <f t="shared" si="40"/>
        <v>9</v>
      </c>
    </row>
    <row r="1261" spans="1:8" ht="18" customHeight="1">
      <c r="A1261" s="190">
        <v>42268</v>
      </c>
      <c r="B1261" s="190" t="s">
        <v>147</v>
      </c>
      <c r="C1261" s="188" t="s">
        <v>652</v>
      </c>
      <c r="D1261" s="191"/>
      <c r="E1261" s="191">
        <v>86364000</v>
      </c>
      <c r="F1261" s="192">
        <f t="shared" si="39"/>
        <v>341335000</v>
      </c>
      <c r="G1261" s="187"/>
      <c r="H1261" s="179">
        <f t="shared" si="40"/>
        <v>9</v>
      </c>
    </row>
    <row r="1262" spans="1:8" ht="18" customHeight="1">
      <c r="A1262" s="190">
        <v>42268</v>
      </c>
      <c r="B1262" s="190" t="s">
        <v>1051</v>
      </c>
      <c r="C1262" s="188" t="s">
        <v>943</v>
      </c>
      <c r="D1262" s="191"/>
      <c r="E1262" s="191">
        <v>500000</v>
      </c>
      <c r="F1262" s="192">
        <f t="shared" si="39"/>
        <v>340835000</v>
      </c>
      <c r="G1262" s="187"/>
      <c r="H1262" s="179">
        <f t="shared" si="40"/>
        <v>9</v>
      </c>
    </row>
    <row r="1263" spans="1:8" ht="18" customHeight="1">
      <c r="A1263" s="190">
        <v>42268</v>
      </c>
      <c r="B1263" s="190" t="s">
        <v>178</v>
      </c>
      <c r="C1263" s="188" t="s">
        <v>723</v>
      </c>
      <c r="D1263" s="191"/>
      <c r="E1263" s="191">
        <v>2402000</v>
      </c>
      <c r="F1263" s="192">
        <f t="shared" si="39"/>
        <v>338433000</v>
      </c>
      <c r="G1263" s="187"/>
      <c r="H1263" s="179">
        <f t="shared" si="40"/>
        <v>9</v>
      </c>
    </row>
    <row r="1264" spans="1:8" ht="18" customHeight="1">
      <c r="A1264" s="190">
        <v>42268</v>
      </c>
      <c r="B1264" s="190" t="s">
        <v>831</v>
      </c>
      <c r="C1264" s="188" t="s">
        <v>944</v>
      </c>
      <c r="D1264" s="191"/>
      <c r="E1264" s="191">
        <v>934000</v>
      </c>
      <c r="F1264" s="192">
        <f t="shared" si="39"/>
        <v>337499000</v>
      </c>
      <c r="G1264" s="187"/>
      <c r="H1264" s="179">
        <f t="shared" si="40"/>
        <v>9</v>
      </c>
    </row>
    <row r="1265" spans="1:8" ht="18" customHeight="1">
      <c r="A1265" s="190">
        <v>42268</v>
      </c>
      <c r="B1265" s="190" t="s">
        <v>151</v>
      </c>
      <c r="C1265" s="188" t="s">
        <v>762</v>
      </c>
      <c r="D1265" s="191"/>
      <c r="E1265" s="191">
        <v>1000000</v>
      </c>
      <c r="F1265" s="192">
        <f t="shared" si="39"/>
        <v>336499000</v>
      </c>
      <c r="G1265" s="187"/>
      <c r="H1265" s="179">
        <f t="shared" si="40"/>
        <v>9</v>
      </c>
    </row>
    <row r="1266" spans="1:8" ht="18" customHeight="1">
      <c r="A1266" s="190">
        <v>42268</v>
      </c>
      <c r="B1266" s="190" t="s">
        <v>1051</v>
      </c>
      <c r="C1266" s="188" t="s">
        <v>945</v>
      </c>
      <c r="D1266" s="191"/>
      <c r="E1266" s="191">
        <v>525000</v>
      </c>
      <c r="F1266" s="192">
        <f t="shared" si="39"/>
        <v>335974000</v>
      </c>
      <c r="G1266" s="187"/>
      <c r="H1266" s="179">
        <f t="shared" si="40"/>
        <v>9</v>
      </c>
    </row>
    <row r="1267" spans="1:8" ht="18" customHeight="1">
      <c r="A1267" s="190">
        <v>42271</v>
      </c>
      <c r="B1267" s="190" t="s">
        <v>1052</v>
      </c>
      <c r="C1267" s="188" t="s">
        <v>946</v>
      </c>
      <c r="D1267" s="191"/>
      <c r="E1267" s="191">
        <v>650000</v>
      </c>
      <c r="F1267" s="192">
        <f t="shared" si="39"/>
        <v>335324000</v>
      </c>
      <c r="G1267" s="187"/>
      <c r="H1267" s="179">
        <f t="shared" si="40"/>
        <v>9</v>
      </c>
    </row>
    <row r="1268" spans="1:8" ht="18" customHeight="1">
      <c r="A1268" s="190">
        <v>42271</v>
      </c>
      <c r="B1268" s="190" t="s">
        <v>178</v>
      </c>
      <c r="C1268" s="188" t="s">
        <v>947</v>
      </c>
      <c r="D1268" s="191"/>
      <c r="E1268" s="191">
        <v>342000</v>
      </c>
      <c r="F1268" s="192">
        <f t="shared" si="39"/>
        <v>334982000</v>
      </c>
      <c r="G1268" s="187"/>
      <c r="H1268" s="179">
        <f t="shared" si="40"/>
        <v>9</v>
      </c>
    </row>
    <row r="1269" spans="1:8" ht="18" customHeight="1">
      <c r="A1269" s="190">
        <v>42271</v>
      </c>
      <c r="B1269" s="190" t="s">
        <v>948</v>
      </c>
      <c r="C1269" s="188" t="s">
        <v>949</v>
      </c>
      <c r="D1269" s="191"/>
      <c r="E1269" s="191">
        <v>39778000</v>
      </c>
      <c r="F1269" s="192">
        <f t="shared" si="39"/>
        <v>295204000</v>
      </c>
      <c r="G1269" s="187"/>
      <c r="H1269" s="179">
        <f t="shared" si="40"/>
        <v>9</v>
      </c>
    </row>
    <row r="1270" spans="1:8" ht="18" customHeight="1">
      <c r="A1270" s="190">
        <v>42271</v>
      </c>
      <c r="B1270" s="190" t="s">
        <v>160</v>
      </c>
      <c r="C1270" s="188" t="s">
        <v>950</v>
      </c>
      <c r="D1270" s="191"/>
      <c r="E1270" s="191">
        <v>5610000</v>
      </c>
      <c r="F1270" s="192">
        <f t="shared" si="39"/>
        <v>289594000</v>
      </c>
      <c r="G1270" s="187"/>
      <c r="H1270" s="179">
        <f t="shared" si="40"/>
        <v>9</v>
      </c>
    </row>
    <row r="1271" spans="1:8" ht="18" customHeight="1">
      <c r="A1271" s="190">
        <v>42271</v>
      </c>
      <c r="B1271" s="190" t="s">
        <v>145</v>
      </c>
      <c r="C1271" s="188" t="s">
        <v>951</v>
      </c>
      <c r="D1271" s="191"/>
      <c r="E1271" s="191">
        <v>1500000</v>
      </c>
      <c r="F1271" s="192">
        <f t="shared" si="39"/>
        <v>288094000</v>
      </c>
      <c r="G1271" s="187"/>
      <c r="H1271" s="179">
        <f t="shared" si="40"/>
        <v>9</v>
      </c>
    </row>
    <row r="1272" spans="1:8" ht="18" customHeight="1">
      <c r="A1272" s="190">
        <v>42271</v>
      </c>
      <c r="B1272" s="190" t="s">
        <v>1051</v>
      </c>
      <c r="C1272" s="188" t="s">
        <v>952</v>
      </c>
      <c r="D1272" s="191"/>
      <c r="E1272" s="191">
        <v>576000</v>
      </c>
      <c r="F1272" s="192">
        <f t="shared" si="39"/>
        <v>287518000</v>
      </c>
      <c r="G1272" s="187"/>
      <c r="H1272" s="179">
        <f t="shared" si="40"/>
        <v>9</v>
      </c>
    </row>
    <row r="1273" spans="1:8" ht="18" customHeight="1">
      <c r="A1273" s="190">
        <v>42272</v>
      </c>
      <c r="B1273" s="190" t="s">
        <v>831</v>
      </c>
      <c r="C1273" s="188" t="s">
        <v>953</v>
      </c>
      <c r="D1273" s="191"/>
      <c r="E1273" s="191">
        <v>10000000</v>
      </c>
      <c r="F1273" s="192">
        <f t="shared" si="39"/>
        <v>277518000</v>
      </c>
      <c r="G1273" s="187"/>
      <c r="H1273" s="179">
        <f t="shared" si="40"/>
        <v>9</v>
      </c>
    </row>
    <row r="1274" spans="1:8" ht="18" customHeight="1">
      <c r="A1274" s="190">
        <v>42272</v>
      </c>
      <c r="B1274" s="190" t="s">
        <v>831</v>
      </c>
      <c r="C1274" s="188" t="s">
        <v>653</v>
      </c>
      <c r="D1274" s="191"/>
      <c r="E1274" s="191">
        <v>3639000</v>
      </c>
      <c r="F1274" s="192">
        <f t="shared" si="39"/>
        <v>273879000</v>
      </c>
      <c r="G1274" s="187"/>
      <c r="H1274" s="179">
        <f t="shared" si="40"/>
        <v>9</v>
      </c>
    </row>
    <row r="1275" spans="1:8" ht="18" customHeight="1">
      <c r="A1275" s="190">
        <v>42272</v>
      </c>
      <c r="B1275" s="190" t="s">
        <v>183</v>
      </c>
      <c r="C1275" s="188" t="s">
        <v>954</v>
      </c>
      <c r="D1275" s="191">
        <v>1000000</v>
      </c>
      <c r="E1275" s="191"/>
      <c r="F1275" s="192">
        <f t="shared" si="39"/>
        <v>274879000</v>
      </c>
      <c r="G1275" s="187"/>
      <c r="H1275" s="179">
        <f t="shared" si="40"/>
        <v>9</v>
      </c>
    </row>
    <row r="1276" spans="1:8" ht="18" customHeight="1">
      <c r="A1276" s="190">
        <v>42272</v>
      </c>
      <c r="B1276" s="190" t="s">
        <v>145</v>
      </c>
      <c r="C1276" s="188" t="s">
        <v>955</v>
      </c>
      <c r="D1276" s="191"/>
      <c r="E1276" s="191">
        <v>1200000</v>
      </c>
      <c r="F1276" s="192">
        <f t="shared" si="39"/>
        <v>273679000</v>
      </c>
      <c r="G1276" s="187"/>
      <c r="H1276" s="179">
        <f t="shared" si="40"/>
        <v>9</v>
      </c>
    </row>
    <row r="1277" spans="1:8" ht="18" customHeight="1">
      <c r="A1277" s="190">
        <v>42272</v>
      </c>
      <c r="B1277" s="190" t="s">
        <v>151</v>
      </c>
      <c r="C1277" s="188" t="s">
        <v>956</v>
      </c>
      <c r="D1277" s="191"/>
      <c r="E1277" s="191">
        <v>255000</v>
      </c>
      <c r="F1277" s="192">
        <f t="shared" si="39"/>
        <v>273424000</v>
      </c>
      <c r="G1277" s="187"/>
      <c r="H1277" s="179">
        <f t="shared" si="40"/>
        <v>9</v>
      </c>
    </row>
    <row r="1278" spans="1:8" ht="18" customHeight="1">
      <c r="A1278" s="190">
        <v>42272</v>
      </c>
      <c r="B1278" s="190" t="s">
        <v>145</v>
      </c>
      <c r="C1278" s="188" t="s">
        <v>957</v>
      </c>
      <c r="D1278" s="191"/>
      <c r="E1278" s="191">
        <v>875000</v>
      </c>
      <c r="F1278" s="192">
        <f t="shared" si="39"/>
        <v>272549000</v>
      </c>
      <c r="G1278" s="187"/>
      <c r="H1278" s="179">
        <f t="shared" si="40"/>
        <v>9</v>
      </c>
    </row>
    <row r="1279" spans="1:8" ht="18" customHeight="1">
      <c r="A1279" s="190">
        <v>42275</v>
      </c>
      <c r="B1279" s="190" t="s">
        <v>622</v>
      </c>
      <c r="C1279" s="188" t="s">
        <v>958</v>
      </c>
      <c r="D1279" s="191">
        <v>250000000</v>
      </c>
      <c r="E1279" s="191"/>
      <c r="F1279" s="192">
        <f t="shared" si="39"/>
        <v>522549000</v>
      </c>
      <c r="G1279" s="187"/>
      <c r="H1279" s="179">
        <f t="shared" si="40"/>
        <v>9</v>
      </c>
    </row>
    <row r="1280" spans="1:8" ht="18" customHeight="1">
      <c r="A1280" s="190">
        <v>42275</v>
      </c>
      <c r="B1280" s="190" t="s">
        <v>147</v>
      </c>
      <c r="C1280" s="188" t="s">
        <v>959</v>
      </c>
      <c r="D1280" s="191"/>
      <c r="E1280" s="191">
        <v>88282000</v>
      </c>
      <c r="F1280" s="192">
        <f t="shared" si="39"/>
        <v>434267000</v>
      </c>
      <c r="G1280" s="187"/>
      <c r="H1280" s="179">
        <f t="shared" si="40"/>
        <v>9</v>
      </c>
    </row>
    <row r="1281" spans="1:8" ht="18" customHeight="1">
      <c r="A1281" s="190">
        <v>42275</v>
      </c>
      <c r="B1281" s="190" t="s">
        <v>145</v>
      </c>
      <c r="C1281" s="188" t="s">
        <v>960</v>
      </c>
      <c r="D1281" s="191"/>
      <c r="E1281" s="191">
        <v>800000</v>
      </c>
      <c r="F1281" s="192">
        <f t="shared" si="39"/>
        <v>433467000</v>
      </c>
      <c r="G1281" s="187"/>
      <c r="H1281" s="179">
        <f t="shared" si="40"/>
        <v>9</v>
      </c>
    </row>
    <row r="1282" spans="1:8" ht="18" customHeight="1">
      <c r="A1282" s="190">
        <v>42275</v>
      </c>
      <c r="B1282" s="190" t="s">
        <v>197</v>
      </c>
      <c r="C1282" s="188" t="s">
        <v>156</v>
      </c>
      <c r="D1282" s="191"/>
      <c r="E1282" s="191">
        <v>400000000</v>
      </c>
      <c r="F1282" s="192">
        <f t="shared" si="39"/>
        <v>33467000</v>
      </c>
      <c r="G1282" s="187"/>
      <c r="H1282" s="179">
        <f t="shared" si="40"/>
        <v>9</v>
      </c>
    </row>
    <row r="1283" spans="1:8" ht="18" customHeight="1">
      <c r="A1283" s="190">
        <v>42275</v>
      </c>
      <c r="B1283" s="190" t="s">
        <v>1051</v>
      </c>
      <c r="C1283" s="188" t="s">
        <v>961</v>
      </c>
      <c r="D1283" s="191"/>
      <c r="E1283" s="191">
        <v>1807000</v>
      </c>
      <c r="F1283" s="192">
        <f t="shared" si="39"/>
        <v>31660000</v>
      </c>
      <c r="G1283" s="187"/>
      <c r="H1283" s="179">
        <f t="shared" si="40"/>
        <v>9</v>
      </c>
    </row>
    <row r="1284" spans="1:8" ht="18" customHeight="1">
      <c r="A1284" s="190">
        <v>42275</v>
      </c>
      <c r="B1284" s="190" t="s">
        <v>145</v>
      </c>
      <c r="C1284" s="188" t="s">
        <v>962</v>
      </c>
      <c r="D1284" s="191"/>
      <c r="E1284" s="191">
        <v>220000</v>
      </c>
      <c r="F1284" s="192">
        <f t="shared" si="39"/>
        <v>31440000</v>
      </c>
      <c r="G1284" s="187"/>
      <c r="H1284" s="179">
        <f t="shared" si="40"/>
        <v>9</v>
      </c>
    </row>
    <row r="1285" spans="1:8" ht="18" customHeight="1">
      <c r="A1285" s="190">
        <v>42275</v>
      </c>
      <c r="B1285" s="190" t="s">
        <v>145</v>
      </c>
      <c r="C1285" s="188" t="s">
        <v>963</v>
      </c>
      <c r="D1285" s="191"/>
      <c r="E1285" s="191">
        <v>500000</v>
      </c>
      <c r="F1285" s="192">
        <f t="shared" si="39"/>
        <v>30940000</v>
      </c>
      <c r="G1285" s="187"/>
      <c r="H1285" s="179">
        <f t="shared" si="40"/>
        <v>9</v>
      </c>
    </row>
    <row r="1286" spans="1:8" ht="18" customHeight="1">
      <c r="A1286" s="190">
        <v>42275</v>
      </c>
      <c r="B1286" s="190" t="s">
        <v>197</v>
      </c>
      <c r="C1286" s="188" t="s">
        <v>964</v>
      </c>
      <c r="D1286" s="191"/>
      <c r="E1286" s="191">
        <v>5000000</v>
      </c>
      <c r="F1286" s="192">
        <f t="shared" si="39"/>
        <v>25940000</v>
      </c>
      <c r="G1286" s="187"/>
      <c r="H1286" s="179">
        <f t="shared" si="40"/>
        <v>9</v>
      </c>
    </row>
    <row r="1287" spans="1:8" ht="18" customHeight="1">
      <c r="A1287" s="190">
        <v>42275</v>
      </c>
      <c r="B1287" s="190" t="s">
        <v>145</v>
      </c>
      <c r="C1287" s="188" t="s">
        <v>411</v>
      </c>
      <c r="D1287" s="191"/>
      <c r="E1287" s="191">
        <v>280000</v>
      </c>
      <c r="F1287" s="192">
        <f t="shared" si="39"/>
        <v>25660000</v>
      </c>
      <c r="G1287" s="187"/>
      <c r="H1287" s="179">
        <f t="shared" si="40"/>
        <v>9</v>
      </c>
    </row>
    <row r="1288" spans="1:8" ht="18" customHeight="1">
      <c r="A1288" s="190">
        <v>42277</v>
      </c>
      <c r="B1288" s="190" t="s">
        <v>183</v>
      </c>
      <c r="C1288" s="188" t="s">
        <v>965</v>
      </c>
      <c r="D1288" s="191"/>
      <c r="E1288" s="191">
        <v>1500000</v>
      </c>
      <c r="F1288" s="192">
        <f t="shared" si="39"/>
        <v>24160000</v>
      </c>
      <c r="G1288" s="187"/>
      <c r="H1288" s="179">
        <f t="shared" si="40"/>
        <v>9</v>
      </c>
    </row>
    <row r="1289" spans="1:8" ht="18" customHeight="1">
      <c r="A1289" s="190">
        <v>42277</v>
      </c>
      <c r="B1289" s="190" t="s">
        <v>1052</v>
      </c>
      <c r="C1289" s="188" t="s">
        <v>966</v>
      </c>
      <c r="D1289" s="191"/>
      <c r="E1289" s="191">
        <v>50000</v>
      </c>
      <c r="F1289" s="192">
        <f t="shared" si="39"/>
        <v>24110000</v>
      </c>
      <c r="G1289" s="187"/>
      <c r="H1289" s="179">
        <f t="shared" si="40"/>
        <v>9</v>
      </c>
    </row>
    <row r="1290" spans="1:8" ht="18" customHeight="1">
      <c r="A1290" s="190">
        <v>42278</v>
      </c>
      <c r="B1290" s="190" t="s">
        <v>50</v>
      </c>
      <c r="C1290" s="188" t="s">
        <v>154</v>
      </c>
      <c r="D1290" s="191">
        <v>2000000000</v>
      </c>
      <c r="E1290" s="191"/>
      <c r="F1290" s="192">
        <f t="shared" si="39"/>
        <v>2024110000</v>
      </c>
      <c r="G1290" s="187"/>
      <c r="H1290" s="179">
        <f t="shared" si="40"/>
        <v>10</v>
      </c>
    </row>
    <row r="1291" spans="1:8" ht="18" customHeight="1">
      <c r="A1291" s="190">
        <v>42278</v>
      </c>
      <c r="B1291" s="190" t="s">
        <v>50</v>
      </c>
      <c r="C1291" s="188" t="s">
        <v>156</v>
      </c>
      <c r="D1291" s="191"/>
      <c r="E1291" s="191">
        <v>2000000000</v>
      </c>
      <c r="F1291" s="192">
        <f t="shared" si="39"/>
        <v>24110000</v>
      </c>
      <c r="G1291" s="187"/>
      <c r="H1291" s="179">
        <f t="shared" si="40"/>
        <v>10</v>
      </c>
    </row>
    <row r="1292" spans="1:8" ht="18" customHeight="1">
      <c r="A1292" s="190">
        <v>42278</v>
      </c>
      <c r="B1292" s="190" t="s">
        <v>183</v>
      </c>
      <c r="C1292" s="188" t="s">
        <v>967</v>
      </c>
      <c r="D1292" s="191">
        <v>5000000</v>
      </c>
      <c r="E1292" s="191"/>
      <c r="F1292" s="192">
        <f t="shared" si="39"/>
        <v>29110000</v>
      </c>
      <c r="G1292" s="187"/>
      <c r="H1292" s="179">
        <f t="shared" si="40"/>
        <v>10</v>
      </c>
    </row>
    <row r="1293" spans="1:8" ht="18" customHeight="1">
      <c r="A1293" s="190">
        <v>42278</v>
      </c>
      <c r="B1293" s="190" t="s">
        <v>1052</v>
      </c>
      <c r="C1293" s="188" t="s">
        <v>968</v>
      </c>
      <c r="D1293" s="191"/>
      <c r="E1293" s="191">
        <v>5354000</v>
      </c>
      <c r="F1293" s="192">
        <f t="shared" si="39"/>
        <v>23756000</v>
      </c>
      <c r="G1293" s="187"/>
      <c r="H1293" s="179">
        <f t="shared" si="40"/>
        <v>10</v>
      </c>
    </row>
    <row r="1294" spans="1:8" ht="18" customHeight="1">
      <c r="A1294" s="190">
        <v>42278</v>
      </c>
      <c r="B1294" s="190" t="s">
        <v>50</v>
      </c>
      <c r="C1294" s="188" t="s">
        <v>154</v>
      </c>
      <c r="D1294" s="191">
        <v>150000000</v>
      </c>
      <c r="E1294" s="191"/>
      <c r="F1294" s="192">
        <f t="shared" si="39"/>
        <v>173756000</v>
      </c>
      <c r="G1294" s="187"/>
      <c r="H1294" s="179">
        <f t="shared" si="40"/>
        <v>10</v>
      </c>
    </row>
    <row r="1295" spans="1:8" ht="18" customHeight="1">
      <c r="A1295" s="190">
        <v>42278</v>
      </c>
      <c r="B1295" s="190" t="s">
        <v>183</v>
      </c>
      <c r="C1295" s="188" t="s">
        <v>621</v>
      </c>
      <c r="D1295" s="191"/>
      <c r="E1295" s="191">
        <v>5000000</v>
      </c>
      <c r="F1295" s="192">
        <f t="shared" ref="F1295:F1360" si="41">IF(C1295&lt;&gt;"",F1294+D1295-E1295,0)</f>
        <v>168756000</v>
      </c>
      <c r="G1295" s="187"/>
      <c r="H1295" s="179">
        <f t="shared" ref="H1295:H1360" si="42">IF(A1295&lt;&gt;"",MONTH(A1295),"")</f>
        <v>10</v>
      </c>
    </row>
    <row r="1296" spans="1:8" ht="18" customHeight="1">
      <c r="A1296" s="190">
        <v>42278</v>
      </c>
      <c r="B1296" s="190" t="s">
        <v>147</v>
      </c>
      <c r="C1296" s="188" t="s">
        <v>360</v>
      </c>
      <c r="D1296" s="191"/>
      <c r="E1296" s="191">
        <v>40017000</v>
      </c>
      <c r="F1296" s="192">
        <f t="shared" si="41"/>
        <v>128739000</v>
      </c>
      <c r="G1296" s="187"/>
      <c r="H1296" s="179">
        <f t="shared" si="42"/>
        <v>10</v>
      </c>
    </row>
    <row r="1297" spans="1:8" ht="18" customHeight="1">
      <c r="A1297" s="190">
        <v>42278</v>
      </c>
      <c r="B1297" s="190" t="s">
        <v>1157</v>
      </c>
      <c r="C1297" s="188" t="s">
        <v>390</v>
      </c>
      <c r="D1297" s="191"/>
      <c r="E1297" s="191">
        <v>1570000</v>
      </c>
      <c r="F1297" s="192">
        <f t="shared" si="41"/>
        <v>127169000</v>
      </c>
      <c r="G1297" s="187"/>
      <c r="H1297" s="179">
        <f t="shared" si="42"/>
        <v>10</v>
      </c>
    </row>
    <row r="1298" spans="1:8" ht="18" customHeight="1">
      <c r="A1298" s="190">
        <v>42278</v>
      </c>
      <c r="B1298" s="190" t="s">
        <v>197</v>
      </c>
      <c r="C1298" s="188" t="s">
        <v>262</v>
      </c>
      <c r="D1298" s="191"/>
      <c r="E1298" s="191">
        <v>11000000</v>
      </c>
      <c r="F1298" s="192">
        <f t="shared" si="41"/>
        <v>116169000</v>
      </c>
      <c r="G1298" s="187"/>
      <c r="H1298" s="179">
        <f t="shared" si="42"/>
        <v>10</v>
      </c>
    </row>
    <row r="1299" spans="1:8" ht="18" customHeight="1">
      <c r="A1299" s="190">
        <v>42278</v>
      </c>
      <c r="B1299" s="190" t="s">
        <v>145</v>
      </c>
      <c r="C1299" s="188" t="s">
        <v>969</v>
      </c>
      <c r="D1299" s="191"/>
      <c r="E1299" s="191">
        <v>2000000</v>
      </c>
      <c r="F1299" s="192">
        <f t="shared" si="41"/>
        <v>114169000</v>
      </c>
      <c r="G1299" s="187"/>
      <c r="H1299" s="179">
        <f t="shared" si="42"/>
        <v>10</v>
      </c>
    </row>
    <row r="1300" spans="1:8" ht="18" customHeight="1">
      <c r="A1300" s="190">
        <v>42278</v>
      </c>
      <c r="B1300" s="190" t="s">
        <v>183</v>
      </c>
      <c r="C1300" s="188" t="s">
        <v>970</v>
      </c>
      <c r="D1300" s="191">
        <v>1500000</v>
      </c>
      <c r="E1300" s="191"/>
      <c r="F1300" s="192">
        <f t="shared" si="41"/>
        <v>115669000</v>
      </c>
      <c r="G1300" s="187"/>
      <c r="H1300" s="179">
        <f t="shared" si="42"/>
        <v>10</v>
      </c>
    </row>
    <row r="1301" spans="1:8" ht="18" customHeight="1">
      <c r="A1301" s="190">
        <v>42278</v>
      </c>
      <c r="B1301" s="190" t="s">
        <v>151</v>
      </c>
      <c r="C1301" s="188" t="s">
        <v>971</v>
      </c>
      <c r="D1301" s="191"/>
      <c r="E1301" s="191">
        <v>2167000</v>
      </c>
      <c r="F1301" s="192">
        <f t="shared" si="41"/>
        <v>113502000</v>
      </c>
      <c r="G1301" s="187"/>
      <c r="H1301" s="179">
        <f t="shared" si="42"/>
        <v>10</v>
      </c>
    </row>
    <row r="1302" spans="1:8" ht="18" customHeight="1">
      <c r="A1302" s="190">
        <v>42279</v>
      </c>
      <c r="B1302" s="190" t="s">
        <v>50</v>
      </c>
      <c r="C1302" s="188" t="s">
        <v>154</v>
      </c>
      <c r="D1302" s="191">
        <v>2000000000</v>
      </c>
      <c r="E1302" s="191"/>
      <c r="F1302" s="192">
        <f t="shared" si="41"/>
        <v>2113502000</v>
      </c>
      <c r="G1302" s="187"/>
      <c r="H1302" s="179">
        <f t="shared" si="42"/>
        <v>10</v>
      </c>
    </row>
    <row r="1303" spans="1:8" ht="18" customHeight="1">
      <c r="A1303" s="190">
        <v>42279</v>
      </c>
      <c r="B1303" s="190" t="s">
        <v>197</v>
      </c>
      <c r="C1303" s="188" t="s">
        <v>847</v>
      </c>
      <c r="D1303" s="191">
        <v>200000000</v>
      </c>
      <c r="E1303" s="191"/>
      <c r="F1303" s="192">
        <f t="shared" si="41"/>
        <v>2313502000</v>
      </c>
      <c r="G1303" s="187"/>
      <c r="H1303" s="179">
        <f t="shared" si="42"/>
        <v>10</v>
      </c>
    </row>
    <row r="1304" spans="1:8" ht="18" customHeight="1">
      <c r="A1304" s="190">
        <v>42279</v>
      </c>
      <c r="B1304" s="190" t="s">
        <v>831</v>
      </c>
      <c r="C1304" s="188" t="s">
        <v>972</v>
      </c>
      <c r="D1304" s="191"/>
      <c r="E1304" s="191">
        <v>10000000</v>
      </c>
      <c r="F1304" s="192">
        <f t="shared" si="41"/>
        <v>2303502000</v>
      </c>
      <c r="G1304" s="187"/>
      <c r="H1304" s="179">
        <f t="shared" si="42"/>
        <v>10</v>
      </c>
    </row>
    <row r="1305" spans="1:8" ht="18" customHeight="1">
      <c r="A1305" s="190">
        <v>42279</v>
      </c>
      <c r="B1305" s="190" t="s">
        <v>831</v>
      </c>
      <c r="C1305" s="188" t="s">
        <v>973</v>
      </c>
      <c r="D1305" s="191"/>
      <c r="E1305" s="191">
        <v>5000000</v>
      </c>
      <c r="F1305" s="192">
        <f t="shared" si="41"/>
        <v>2298502000</v>
      </c>
      <c r="G1305" s="187"/>
      <c r="H1305" s="179">
        <f t="shared" si="42"/>
        <v>10</v>
      </c>
    </row>
    <row r="1306" spans="1:8" ht="18" customHeight="1">
      <c r="A1306" s="190">
        <v>42279</v>
      </c>
      <c r="B1306" s="190" t="s">
        <v>197</v>
      </c>
      <c r="C1306" s="188" t="s">
        <v>156</v>
      </c>
      <c r="D1306" s="191"/>
      <c r="E1306" s="191">
        <v>600000000</v>
      </c>
      <c r="F1306" s="192">
        <f t="shared" si="41"/>
        <v>1698502000</v>
      </c>
      <c r="G1306" s="187"/>
      <c r="H1306" s="179">
        <f t="shared" si="42"/>
        <v>10</v>
      </c>
    </row>
    <row r="1307" spans="1:8" ht="18" customHeight="1">
      <c r="A1307" s="190">
        <v>42279</v>
      </c>
      <c r="B1307" s="190" t="s">
        <v>50</v>
      </c>
      <c r="C1307" s="188" t="s">
        <v>155</v>
      </c>
      <c r="D1307" s="191"/>
      <c r="E1307" s="191">
        <v>250000000</v>
      </c>
      <c r="F1307" s="192">
        <f t="shared" si="41"/>
        <v>1448502000</v>
      </c>
      <c r="G1307" s="187"/>
      <c r="H1307" s="179">
        <f t="shared" si="42"/>
        <v>10</v>
      </c>
    </row>
    <row r="1308" spans="1:8" ht="18" customHeight="1">
      <c r="A1308" s="190">
        <v>42279</v>
      </c>
      <c r="B1308" s="190" t="s">
        <v>831</v>
      </c>
      <c r="C1308" s="188" t="s">
        <v>544</v>
      </c>
      <c r="D1308" s="191"/>
      <c r="E1308" s="191">
        <v>443000</v>
      </c>
      <c r="F1308" s="192">
        <f t="shared" si="41"/>
        <v>1448059000</v>
      </c>
      <c r="G1308" s="187"/>
      <c r="H1308" s="179">
        <f t="shared" si="42"/>
        <v>10</v>
      </c>
    </row>
    <row r="1309" spans="1:8" ht="18" customHeight="1">
      <c r="A1309" s="190">
        <v>42279</v>
      </c>
      <c r="B1309" s="190" t="s">
        <v>197</v>
      </c>
      <c r="C1309" s="188" t="s">
        <v>974</v>
      </c>
      <c r="D1309" s="191"/>
      <c r="E1309" s="191">
        <v>66170000</v>
      </c>
      <c r="F1309" s="192">
        <f t="shared" si="41"/>
        <v>1381889000</v>
      </c>
      <c r="G1309" s="187"/>
      <c r="H1309" s="179">
        <f t="shared" si="42"/>
        <v>10</v>
      </c>
    </row>
    <row r="1310" spans="1:8" ht="18" customHeight="1">
      <c r="A1310" s="190">
        <v>42279</v>
      </c>
      <c r="B1310" s="190" t="s">
        <v>176</v>
      </c>
      <c r="C1310" s="188" t="s">
        <v>177</v>
      </c>
      <c r="D1310" s="191"/>
      <c r="E1310" s="191">
        <v>4073000</v>
      </c>
      <c r="F1310" s="192">
        <f t="shared" si="41"/>
        <v>1377816000</v>
      </c>
      <c r="G1310" s="187"/>
      <c r="H1310" s="179">
        <f t="shared" si="42"/>
        <v>10</v>
      </c>
    </row>
    <row r="1311" spans="1:8" ht="18" customHeight="1">
      <c r="A1311" s="190">
        <v>42279</v>
      </c>
      <c r="B1311" s="190" t="s">
        <v>158</v>
      </c>
      <c r="C1311" s="188" t="s">
        <v>975</v>
      </c>
      <c r="D1311" s="191"/>
      <c r="E1311" s="191">
        <v>91626000</v>
      </c>
      <c r="F1311" s="192">
        <f t="shared" si="41"/>
        <v>1286190000</v>
      </c>
      <c r="G1311" s="187"/>
      <c r="H1311" s="179">
        <f t="shared" si="42"/>
        <v>10</v>
      </c>
    </row>
    <row r="1312" spans="1:8" ht="18" customHeight="1">
      <c r="A1312" s="190">
        <v>42279</v>
      </c>
      <c r="B1312" s="190" t="s">
        <v>197</v>
      </c>
      <c r="C1312" s="188" t="s">
        <v>699</v>
      </c>
      <c r="D1312" s="191"/>
      <c r="E1312" s="191">
        <v>18180000</v>
      </c>
      <c r="F1312" s="192">
        <f t="shared" si="41"/>
        <v>1268010000</v>
      </c>
      <c r="G1312" s="187"/>
      <c r="H1312" s="179">
        <f t="shared" si="42"/>
        <v>10</v>
      </c>
    </row>
    <row r="1313" spans="1:8" ht="18" customHeight="1">
      <c r="A1313" s="190">
        <v>42279</v>
      </c>
      <c r="B1313" s="190" t="s">
        <v>183</v>
      </c>
      <c r="C1313" s="188" t="s">
        <v>976</v>
      </c>
      <c r="D1313" s="191">
        <v>1000000</v>
      </c>
      <c r="E1313" s="191"/>
      <c r="F1313" s="192">
        <f t="shared" si="41"/>
        <v>1269010000</v>
      </c>
      <c r="G1313" s="187"/>
      <c r="H1313" s="179">
        <f t="shared" si="42"/>
        <v>10</v>
      </c>
    </row>
    <row r="1314" spans="1:8" ht="18" customHeight="1">
      <c r="A1314" s="190">
        <v>42279</v>
      </c>
      <c r="B1314" s="190" t="s">
        <v>160</v>
      </c>
      <c r="C1314" s="188" t="s">
        <v>977</v>
      </c>
      <c r="D1314" s="191"/>
      <c r="E1314" s="191">
        <v>15271000</v>
      </c>
      <c r="F1314" s="192">
        <f t="shared" si="41"/>
        <v>1253739000</v>
      </c>
      <c r="G1314" s="187"/>
      <c r="H1314" s="179">
        <f t="shared" si="42"/>
        <v>10</v>
      </c>
    </row>
    <row r="1315" spans="1:8" ht="18" customHeight="1">
      <c r="A1315" s="190">
        <v>42279</v>
      </c>
      <c r="B1315" s="190" t="s">
        <v>176</v>
      </c>
      <c r="C1315" s="188" t="s">
        <v>223</v>
      </c>
      <c r="D1315" s="191"/>
      <c r="E1315" s="191">
        <v>4040000</v>
      </c>
      <c r="F1315" s="192">
        <f t="shared" si="41"/>
        <v>1249699000</v>
      </c>
      <c r="G1315" s="187"/>
      <c r="H1315" s="179">
        <f t="shared" si="42"/>
        <v>10</v>
      </c>
    </row>
    <row r="1316" spans="1:8" ht="18" customHeight="1">
      <c r="A1316" s="190">
        <v>42282</v>
      </c>
      <c r="B1316" s="190" t="s">
        <v>183</v>
      </c>
      <c r="C1316" s="188" t="s">
        <v>978</v>
      </c>
      <c r="D1316" s="191"/>
      <c r="E1316" s="191">
        <v>2000000</v>
      </c>
      <c r="F1316" s="192">
        <f t="shared" si="41"/>
        <v>1247699000</v>
      </c>
      <c r="G1316" s="187"/>
      <c r="H1316" s="179">
        <f t="shared" si="42"/>
        <v>10</v>
      </c>
    </row>
    <row r="1317" spans="1:8" ht="18" customHeight="1">
      <c r="A1317" s="190">
        <v>42282</v>
      </c>
      <c r="B1317" s="190" t="s">
        <v>197</v>
      </c>
      <c r="C1317" s="188" t="s">
        <v>699</v>
      </c>
      <c r="D1317" s="191"/>
      <c r="E1317" s="191">
        <v>6150000</v>
      </c>
      <c r="F1317" s="192">
        <f t="shared" si="41"/>
        <v>1241549000</v>
      </c>
      <c r="G1317" s="187"/>
      <c r="H1317" s="179">
        <f t="shared" si="42"/>
        <v>10</v>
      </c>
    </row>
    <row r="1318" spans="1:8" ht="18" customHeight="1">
      <c r="A1318" s="190">
        <v>42282</v>
      </c>
      <c r="B1318" s="190" t="s">
        <v>1157</v>
      </c>
      <c r="C1318" s="188" t="s">
        <v>979</v>
      </c>
      <c r="D1318" s="191"/>
      <c r="E1318" s="191">
        <v>65000</v>
      </c>
      <c r="F1318" s="192">
        <f t="shared" si="41"/>
        <v>1241484000</v>
      </c>
      <c r="G1318" s="187"/>
      <c r="H1318" s="179">
        <f t="shared" si="42"/>
        <v>10</v>
      </c>
    </row>
    <row r="1319" spans="1:8" ht="18" customHeight="1">
      <c r="A1319" s="190">
        <v>42282</v>
      </c>
      <c r="B1319" s="190" t="s">
        <v>183</v>
      </c>
      <c r="C1319" s="188" t="s">
        <v>980</v>
      </c>
      <c r="D1319" s="191"/>
      <c r="E1319" s="191">
        <v>6000000</v>
      </c>
      <c r="F1319" s="192">
        <f t="shared" si="41"/>
        <v>1235484000</v>
      </c>
      <c r="G1319" s="187"/>
      <c r="H1319" s="179">
        <f t="shared" si="42"/>
        <v>10</v>
      </c>
    </row>
    <row r="1320" spans="1:8" ht="18" customHeight="1">
      <c r="A1320" s="190">
        <v>42283</v>
      </c>
      <c r="B1320" s="190" t="s">
        <v>151</v>
      </c>
      <c r="C1320" s="188" t="s">
        <v>981</v>
      </c>
      <c r="D1320" s="191"/>
      <c r="E1320" s="191">
        <v>4000000</v>
      </c>
      <c r="F1320" s="192">
        <f t="shared" si="41"/>
        <v>1231484000</v>
      </c>
      <c r="G1320" s="187"/>
      <c r="H1320" s="179">
        <f t="shared" si="42"/>
        <v>10</v>
      </c>
    </row>
    <row r="1321" spans="1:8" ht="18" customHeight="1">
      <c r="A1321" s="190">
        <v>42283</v>
      </c>
      <c r="B1321" s="190" t="s">
        <v>147</v>
      </c>
      <c r="C1321" s="188" t="s">
        <v>706</v>
      </c>
      <c r="D1321" s="191"/>
      <c r="E1321" s="191">
        <v>216920000</v>
      </c>
      <c r="F1321" s="192">
        <f t="shared" si="41"/>
        <v>1014564000</v>
      </c>
      <c r="G1321" s="187"/>
      <c r="H1321" s="179">
        <f t="shared" si="42"/>
        <v>10</v>
      </c>
    </row>
    <row r="1322" spans="1:8" ht="18" customHeight="1">
      <c r="A1322" s="190">
        <v>42283</v>
      </c>
      <c r="B1322" s="190" t="s">
        <v>147</v>
      </c>
      <c r="C1322" s="188" t="s">
        <v>982</v>
      </c>
      <c r="D1322" s="191"/>
      <c r="E1322" s="191">
        <v>300000000</v>
      </c>
      <c r="F1322" s="192">
        <f t="shared" si="41"/>
        <v>714564000</v>
      </c>
      <c r="G1322" s="187"/>
      <c r="H1322" s="179">
        <f t="shared" si="42"/>
        <v>10</v>
      </c>
    </row>
    <row r="1323" spans="1:8" ht="18" customHeight="1">
      <c r="A1323" s="190">
        <v>42283</v>
      </c>
      <c r="B1323" s="190" t="s">
        <v>174</v>
      </c>
      <c r="C1323" s="188" t="s">
        <v>983</v>
      </c>
      <c r="D1323" s="191"/>
      <c r="E1323" s="191">
        <v>104247000</v>
      </c>
      <c r="F1323" s="192">
        <f t="shared" si="41"/>
        <v>610317000</v>
      </c>
      <c r="G1323" s="187"/>
      <c r="H1323" s="179">
        <f t="shared" si="42"/>
        <v>10</v>
      </c>
    </row>
    <row r="1324" spans="1:8" ht="18" customHeight="1">
      <c r="A1324" s="190">
        <v>42283</v>
      </c>
      <c r="B1324" s="190" t="s">
        <v>168</v>
      </c>
      <c r="C1324" s="188" t="s">
        <v>170</v>
      </c>
      <c r="D1324" s="191"/>
      <c r="E1324" s="191">
        <v>110000000</v>
      </c>
      <c r="F1324" s="192">
        <f t="shared" si="41"/>
        <v>500317000</v>
      </c>
      <c r="G1324" s="187"/>
      <c r="H1324" s="179">
        <f t="shared" si="42"/>
        <v>10</v>
      </c>
    </row>
    <row r="1325" spans="1:8" ht="18" customHeight="1">
      <c r="A1325" s="190">
        <v>42283</v>
      </c>
      <c r="B1325" s="190" t="s">
        <v>168</v>
      </c>
      <c r="C1325" s="188" t="s">
        <v>900</v>
      </c>
      <c r="D1325" s="191"/>
      <c r="E1325" s="191">
        <v>78100000</v>
      </c>
      <c r="F1325" s="192">
        <f t="shared" si="41"/>
        <v>422217000</v>
      </c>
      <c r="G1325" s="187"/>
      <c r="H1325" s="179">
        <f t="shared" si="42"/>
        <v>10</v>
      </c>
    </row>
    <row r="1326" spans="1:8" ht="18" customHeight="1">
      <c r="A1326" s="190">
        <v>42284</v>
      </c>
      <c r="B1326" s="190" t="s">
        <v>268</v>
      </c>
      <c r="C1326" s="188" t="s">
        <v>523</v>
      </c>
      <c r="D1326" s="191"/>
      <c r="E1326" s="191">
        <v>4800000</v>
      </c>
      <c r="F1326" s="192">
        <f t="shared" si="41"/>
        <v>417417000</v>
      </c>
      <c r="G1326" s="187"/>
      <c r="H1326" s="179">
        <f t="shared" si="42"/>
        <v>10</v>
      </c>
    </row>
    <row r="1327" spans="1:8" ht="18" customHeight="1">
      <c r="A1327" s="190">
        <v>42284</v>
      </c>
      <c r="B1327" s="190" t="s">
        <v>168</v>
      </c>
      <c r="C1327" s="188" t="s">
        <v>318</v>
      </c>
      <c r="D1327" s="191"/>
      <c r="E1327" s="191">
        <v>10000000</v>
      </c>
      <c r="F1327" s="192">
        <f t="shared" si="41"/>
        <v>407417000</v>
      </c>
      <c r="G1327" s="187"/>
      <c r="H1327" s="179">
        <f t="shared" si="42"/>
        <v>10</v>
      </c>
    </row>
    <row r="1328" spans="1:8" ht="18" customHeight="1">
      <c r="A1328" s="190">
        <v>42284</v>
      </c>
      <c r="B1328" s="190" t="s">
        <v>197</v>
      </c>
      <c r="C1328" s="188" t="s">
        <v>984</v>
      </c>
      <c r="D1328" s="191"/>
      <c r="E1328" s="191">
        <v>10000000</v>
      </c>
      <c r="F1328" s="192">
        <f t="shared" si="41"/>
        <v>397417000</v>
      </c>
      <c r="G1328" s="187"/>
      <c r="H1328" s="179">
        <f t="shared" si="42"/>
        <v>10</v>
      </c>
    </row>
    <row r="1329" spans="1:8" ht="18" customHeight="1">
      <c r="A1329" s="190">
        <v>42284</v>
      </c>
      <c r="B1329" s="190" t="s">
        <v>183</v>
      </c>
      <c r="C1329" s="188" t="s">
        <v>986</v>
      </c>
      <c r="D1329" s="191">
        <v>6000000</v>
      </c>
      <c r="E1329" s="191"/>
      <c r="F1329" s="192">
        <f t="shared" si="41"/>
        <v>403417000</v>
      </c>
      <c r="G1329" s="187"/>
      <c r="H1329" s="179">
        <f t="shared" si="42"/>
        <v>10</v>
      </c>
    </row>
    <row r="1330" spans="1:8" ht="18" customHeight="1">
      <c r="A1330" s="190">
        <v>42284</v>
      </c>
      <c r="B1330" s="190" t="s">
        <v>197</v>
      </c>
      <c r="C1330" s="188" t="s">
        <v>980</v>
      </c>
      <c r="D1330" s="191"/>
      <c r="E1330" s="191">
        <v>5700000</v>
      </c>
      <c r="F1330" s="192">
        <f t="shared" si="41"/>
        <v>397717000</v>
      </c>
      <c r="G1330" s="187"/>
      <c r="H1330" s="179">
        <f t="shared" si="42"/>
        <v>10</v>
      </c>
    </row>
    <row r="1331" spans="1:8" ht="18" customHeight="1">
      <c r="A1331" s="190">
        <v>42284</v>
      </c>
      <c r="B1331" s="190" t="s">
        <v>203</v>
      </c>
      <c r="C1331" s="188" t="s">
        <v>317</v>
      </c>
      <c r="D1331" s="191"/>
      <c r="E1331" s="191">
        <v>10517000</v>
      </c>
      <c r="F1331" s="192">
        <f t="shared" si="41"/>
        <v>387200000</v>
      </c>
      <c r="G1331" s="187"/>
      <c r="H1331" s="179">
        <f t="shared" si="42"/>
        <v>10</v>
      </c>
    </row>
    <row r="1332" spans="1:8" ht="18" customHeight="1">
      <c r="A1332" s="190">
        <v>42284</v>
      </c>
      <c r="B1332" s="190" t="s">
        <v>147</v>
      </c>
      <c r="C1332" s="188" t="s">
        <v>652</v>
      </c>
      <c r="D1332" s="191"/>
      <c r="E1332" s="191">
        <v>50017000</v>
      </c>
      <c r="F1332" s="192">
        <f t="shared" si="41"/>
        <v>337183000</v>
      </c>
      <c r="G1332" s="187"/>
      <c r="H1332" s="179">
        <f t="shared" si="42"/>
        <v>10</v>
      </c>
    </row>
    <row r="1333" spans="1:8" ht="18" customHeight="1">
      <c r="A1333" s="190">
        <v>42284</v>
      </c>
      <c r="B1333" s="190" t="s">
        <v>147</v>
      </c>
      <c r="C1333" s="188" t="s">
        <v>867</v>
      </c>
      <c r="D1333" s="191"/>
      <c r="E1333" s="191">
        <v>131448000</v>
      </c>
      <c r="F1333" s="192">
        <f t="shared" si="41"/>
        <v>205735000</v>
      </c>
      <c r="G1333" s="187"/>
      <c r="H1333" s="179">
        <f t="shared" si="42"/>
        <v>10</v>
      </c>
    </row>
    <row r="1334" spans="1:8" ht="18" customHeight="1">
      <c r="A1334" s="190">
        <v>42284</v>
      </c>
      <c r="B1334" s="190" t="s">
        <v>197</v>
      </c>
      <c r="C1334" s="188" t="s">
        <v>985</v>
      </c>
      <c r="D1334" s="191"/>
      <c r="E1334" s="191">
        <v>2915000</v>
      </c>
      <c r="F1334" s="192">
        <f t="shared" si="41"/>
        <v>202820000</v>
      </c>
      <c r="G1334" s="187"/>
      <c r="H1334" s="179">
        <f t="shared" si="42"/>
        <v>10</v>
      </c>
    </row>
    <row r="1335" spans="1:8" ht="18" customHeight="1">
      <c r="A1335" s="190">
        <v>42284</v>
      </c>
      <c r="B1335" s="190" t="s">
        <v>145</v>
      </c>
      <c r="C1335" s="188" t="s">
        <v>196</v>
      </c>
      <c r="D1335" s="191"/>
      <c r="E1335" s="191">
        <v>100000</v>
      </c>
      <c r="F1335" s="192">
        <f t="shared" si="41"/>
        <v>202720000</v>
      </c>
      <c r="G1335" s="187"/>
      <c r="H1335" s="179">
        <f t="shared" si="42"/>
        <v>10</v>
      </c>
    </row>
    <row r="1336" spans="1:8" ht="18" customHeight="1">
      <c r="A1336" s="190">
        <v>42286</v>
      </c>
      <c r="B1336" s="190" t="s">
        <v>197</v>
      </c>
      <c r="C1336" s="188" t="s">
        <v>876</v>
      </c>
      <c r="D1336" s="191">
        <v>200000000</v>
      </c>
      <c r="E1336" s="191"/>
      <c r="F1336" s="192">
        <f t="shared" si="41"/>
        <v>402720000</v>
      </c>
      <c r="G1336" s="187"/>
      <c r="H1336" s="179">
        <f t="shared" si="42"/>
        <v>10</v>
      </c>
    </row>
    <row r="1337" spans="1:8" ht="18" customHeight="1">
      <c r="A1337" s="190">
        <v>42286</v>
      </c>
      <c r="B1337" s="190" t="s">
        <v>197</v>
      </c>
      <c r="C1337" s="188" t="s">
        <v>987</v>
      </c>
      <c r="D1337" s="191"/>
      <c r="E1337" s="191">
        <v>5675000</v>
      </c>
      <c r="F1337" s="192">
        <f t="shared" si="41"/>
        <v>397045000</v>
      </c>
      <c r="G1337" s="187"/>
      <c r="H1337" s="179">
        <f t="shared" si="42"/>
        <v>10</v>
      </c>
    </row>
    <row r="1338" spans="1:8" ht="18" customHeight="1">
      <c r="A1338" s="190">
        <v>42286</v>
      </c>
      <c r="B1338" s="190" t="s">
        <v>831</v>
      </c>
      <c r="C1338" s="188" t="s">
        <v>233</v>
      </c>
      <c r="D1338" s="191"/>
      <c r="E1338" s="191">
        <v>109000</v>
      </c>
      <c r="F1338" s="192">
        <f t="shared" si="41"/>
        <v>396936000</v>
      </c>
      <c r="G1338" s="187"/>
      <c r="H1338" s="179">
        <f t="shared" si="42"/>
        <v>10</v>
      </c>
    </row>
    <row r="1339" spans="1:8" ht="18" customHeight="1">
      <c r="A1339" s="190">
        <v>42286</v>
      </c>
      <c r="B1339" s="190" t="s">
        <v>151</v>
      </c>
      <c r="C1339" s="188" t="s">
        <v>596</v>
      </c>
      <c r="D1339" s="191"/>
      <c r="E1339" s="191">
        <v>24400000</v>
      </c>
      <c r="F1339" s="192">
        <f t="shared" si="41"/>
        <v>372536000</v>
      </c>
      <c r="G1339" s="187"/>
      <c r="H1339" s="179">
        <f t="shared" si="42"/>
        <v>10</v>
      </c>
    </row>
    <row r="1340" spans="1:8" ht="18" customHeight="1">
      <c r="A1340" s="190">
        <v>42286</v>
      </c>
      <c r="B1340" s="190" t="s">
        <v>197</v>
      </c>
      <c r="C1340" s="188" t="s">
        <v>846</v>
      </c>
      <c r="D1340" s="191"/>
      <c r="E1340" s="191">
        <v>40000000</v>
      </c>
      <c r="F1340" s="192">
        <f t="shared" si="41"/>
        <v>332536000</v>
      </c>
      <c r="G1340" s="187"/>
      <c r="H1340" s="179">
        <f t="shared" si="42"/>
        <v>10</v>
      </c>
    </row>
    <row r="1341" spans="1:8" ht="18" customHeight="1">
      <c r="A1341" s="190">
        <v>42286</v>
      </c>
      <c r="B1341" s="190" t="s">
        <v>158</v>
      </c>
      <c r="C1341" s="188" t="s">
        <v>356</v>
      </c>
      <c r="D1341" s="191"/>
      <c r="E1341" s="191">
        <v>36000000</v>
      </c>
      <c r="F1341" s="192">
        <f t="shared" si="41"/>
        <v>296536000</v>
      </c>
      <c r="G1341" s="187"/>
      <c r="H1341" s="179">
        <f t="shared" si="42"/>
        <v>10</v>
      </c>
    </row>
    <row r="1342" spans="1:8" ht="18" customHeight="1">
      <c r="A1342" s="190">
        <v>42286</v>
      </c>
      <c r="B1342" s="190" t="s">
        <v>151</v>
      </c>
      <c r="C1342" s="188" t="s">
        <v>988</v>
      </c>
      <c r="D1342" s="191"/>
      <c r="E1342" s="191">
        <v>39168000</v>
      </c>
      <c r="F1342" s="192">
        <f t="shared" si="41"/>
        <v>257368000</v>
      </c>
      <c r="G1342" s="187"/>
      <c r="H1342" s="179">
        <f t="shared" si="42"/>
        <v>10</v>
      </c>
    </row>
    <row r="1343" spans="1:8" ht="18" customHeight="1">
      <c r="A1343" s="190">
        <v>42286</v>
      </c>
      <c r="B1343" s="190" t="s">
        <v>197</v>
      </c>
      <c r="C1343" s="188" t="s">
        <v>989</v>
      </c>
      <c r="D1343" s="191"/>
      <c r="E1343" s="191">
        <v>5000000</v>
      </c>
      <c r="F1343" s="192">
        <f t="shared" si="41"/>
        <v>252368000</v>
      </c>
      <c r="G1343" s="187"/>
      <c r="H1343" s="179">
        <f t="shared" si="42"/>
        <v>10</v>
      </c>
    </row>
    <row r="1344" spans="1:8" ht="18" customHeight="1">
      <c r="A1344" s="190">
        <v>42286</v>
      </c>
      <c r="B1344" s="190" t="s">
        <v>151</v>
      </c>
      <c r="C1344" s="188" t="s">
        <v>990</v>
      </c>
      <c r="D1344" s="191"/>
      <c r="E1344" s="191">
        <v>6611000</v>
      </c>
      <c r="F1344" s="192">
        <f t="shared" si="41"/>
        <v>245757000</v>
      </c>
      <c r="G1344" s="187"/>
      <c r="H1344" s="179">
        <f t="shared" si="42"/>
        <v>10</v>
      </c>
    </row>
    <row r="1345" spans="1:8" ht="18" customHeight="1">
      <c r="A1345" s="190">
        <v>42286</v>
      </c>
      <c r="B1345" s="190" t="s">
        <v>197</v>
      </c>
      <c r="C1345" s="188" t="s">
        <v>991</v>
      </c>
      <c r="D1345" s="191"/>
      <c r="E1345" s="191">
        <v>1000000</v>
      </c>
      <c r="F1345" s="192">
        <f t="shared" si="41"/>
        <v>244757000</v>
      </c>
      <c r="G1345" s="187"/>
      <c r="H1345" s="179">
        <f t="shared" si="42"/>
        <v>10</v>
      </c>
    </row>
    <row r="1346" spans="1:8" ht="18" customHeight="1">
      <c r="A1346" s="190">
        <v>42287</v>
      </c>
      <c r="B1346" s="190" t="s">
        <v>197</v>
      </c>
      <c r="C1346" s="188" t="s">
        <v>992</v>
      </c>
      <c r="D1346" s="191"/>
      <c r="E1346" s="191">
        <v>1900000</v>
      </c>
      <c r="F1346" s="192">
        <f t="shared" si="41"/>
        <v>242857000</v>
      </c>
      <c r="G1346" s="187"/>
      <c r="H1346" s="179">
        <f t="shared" si="42"/>
        <v>10</v>
      </c>
    </row>
    <row r="1347" spans="1:8" ht="18" customHeight="1">
      <c r="A1347" s="190">
        <v>42287</v>
      </c>
      <c r="B1347" s="190" t="s">
        <v>147</v>
      </c>
      <c r="C1347" s="188" t="s">
        <v>360</v>
      </c>
      <c r="D1347" s="191"/>
      <c r="E1347" s="191">
        <v>10017000</v>
      </c>
      <c r="F1347" s="192">
        <f t="shared" si="41"/>
        <v>232840000</v>
      </c>
      <c r="G1347" s="187"/>
      <c r="H1347" s="179">
        <f t="shared" si="42"/>
        <v>10</v>
      </c>
    </row>
    <row r="1348" spans="1:8" ht="18" customHeight="1">
      <c r="A1348" s="190">
        <v>42287</v>
      </c>
      <c r="B1348" s="190" t="s">
        <v>183</v>
      </c>
      <c r="C1348" s="188" t="s">
        <v>993</v>
      </c>
      <c r="D1348" s="191">
        <v>6000000</v>
      </c>
      <c r="E1348" s="191"/>
      <c r="F1348" s="192">
        <f t="shared" si="41"/>
        <v>238840000</v>
      </c>
      <c r="G1348" s="187"/>
      <c r="H1348" s="179">
        <f t="shared" si="42"/>
        <v>10</v>
      </c>
    </row>
    <row r="1349" spans="1:8" ht="18" customHeight="1">
      <c r="A1349" s="190">
        <v>42287</v>
      </c>
      <c r="B1349" s="190" t="s">
        <v>151</v>
      </c>
      <c r="C1349" s="188" t="s">
        <v>994</v>
      </c>
      <c r="D1349" s="191"/>
      <c r="E1349" s="191">
        <v>7173000</v>
      </c>
      <c r="F1349" s="192">
        <f t="shared" si="41"/>
        <v>231667000</v>
      </c>
      <c r="G1349" s="187"/>
      <c r="H1349" s="179">
        <f t="shared" si="42"/>
        <v>10</v>
      </c>
    </row>
    <row r="1350" spans="1:8" ht="18" customHeight="1">
      <c r="A1350" s="190">
        <v>42287</v>
      </c>
      <c r="B1350" s="190" t="s">
        <v>145</v>
      </c>
      <c r="C1350" s="188" t="s">
        <v>150</v>
      </c>
      <c r="D1350" s="191"/>
      <c r="E1350" s="191">
        <v>250000</v>
      </c>
      <c r="F1350" s="192">
        <f t="shared" si="41"/>
        <v>231417000</v>
      </c>
      <c r="G1350" s="187"/>
      <c r="H1350" s="179">
        <f t="shared" si="42"/>
        <v>10</v>
      </c>
    </row>
    <row r="1351" spans="1:8" ht="18" customHeight="1">
      <c r="A1351" s="190">
        <v>42289</v>
      </c>
      <c r="B1351" s="190" t="s">
        <v>183</v>
      </c>
      <c r="C1351" s="188" t="s">
        <v>995</v>
      </c>
      <c r="D1351" s="191"/>
      <c r="E1351" s="191">
        <v>3000000</v>
      </c>
      <c r="F1351" s="192">
        <f t="shared" si="41"/>
        <v>228417000</v>
      </c>
      <c r="G1351" s="187"/>
      <c r="H1351" s="179">
        <f t="shared" si="42"/>
        <v>10</v>
      </c>
    </row>
    <row r="1352" spans="1:8" ht="18" customHeight="1">
      <c r="A1352" s="190">
        <v>42289</v>
      </c>
      <c r="B1352" s="190" t="s">
        <v>147</v>
      </c>
      <c r="C1352" s="188" t="s">
        <v>594</v>
      </c>
      <c r="D1352" s="191"/>
      <c r="E1352" s="191">
        <v>45572000</v>
      </c>
      <c r="F1352" s="192">
        <f t="shared" si="41"/>
        <v>182845000</v>
      </c>
      <c r="G1352" s="187"/>
      <c r="H1352" s="179">
        <f t="shared" si="42"/>
        <v>10</v>
      </c>
    </row>
    <row r="1353" spans="1:8" ht="18" customHeight="1">
      <c r="A1353" s="190">
        <v>42289</v>
      </c>
      <c r="B1353" s="190" t="s">
        <v>203</v>
      </c>
      <c r="C1353" s="188" t="s">
        <v>996</v>
      </c>
      <c r="D1353" s="191"/>
      <c r="E1353" s="191">
        <v>5017000</v>
      </c>
      <c r="F1353" s="192">
        <f t="shared" si="41"/>
        <v>177828000</v>
      </c>
      <c r="G1353" s="187"/>
      <c r="H1353" s="179">
        <f t="shared" si="42"/>
        <v>10</v>
      </c>
    </row>
    <row r="1354" spans="1:8" ht="18" customHeight="1">
      <c r="A1354" s="190">
        <v>42289</v>
      </c>
      <c r="B1354" s="190" t="s">
        <v>183</v>
      </c>
      <c r="C1354" s="188" t="s">
        <v>633</v>
      </c>
      <c r="D1354" s="191"/>
      <c r="E1354" s="191">
        <v>3000000</v>
      </c>
      <c r="F1354" s="192">
        <f t="shared" si="41"/>
        <v>174828000</v>
      </c>
      <c r="G1354" s="187"/>
      <c r="H1354" s="179">
        <f t="shared" si="42"/>
        <v>10</v>
      </c>
    </row>
    <row r="1355" spans="1:8" ht="18" customHeight="1">
      <c r="A1355" s="190">
        <v>42290</v>
      </c>
      <c r="B1355" s="190" t="s">
        <v>50</v>
      </c>
      <c r="C1355" s="188" t="s">
        <v>155</v>
      </c>
      <c r="D1355" s="191"/>
      <c r="E1355" s="191">
        <v>16000000</v>
      </c>
      <c r="F1355" s="192">
        <f t="shared" si="41"/>
        <v>158828000</v>
      </c>
      <c r="G1355" s="187"/>
      <c r="H1355" s="179">
        <f t="shared" si="42"/>
        <v>10</v>
      </c>
    </row>
    <row r="1356" spans="1:8" ht="18" customHeight="1">
      <c r="A1356" s="190">
        <v>42290</v>
      </c>
      <c r="B1356" s="190" t="s">
        <v>197</v>
      </c>
      <c r="C1356" s="188" t="s">
        <v>997</v>
      </c>
      <c r="D1356" s="191"/>
      <c r="E1356" s="191">
        <v>2930000</v>
      </c>
      <c r="F1356" s="192">
        <f t="shared" si="41"/>
        <v>155898000</v>
      </c>
      <c r="G1356" s="187"/>
      <c r="H1356" s="179">
        <f t="shared" si="42"/>
        <v>10</v>
      </c>
    </row>
    <row r="1357" spans="1:8" ht="18" customHeight="1">
      <c r="A1357" s="190">
        <v>42290</v>
      </c>
      <c r="B1357" s="190" t="s">
        <v>183</v>
      </c>
      <c r="C1357" s="188" t="s">
        <v>998</v>
      </c>
      <c r="D1357" s="191">
        <v>3000000</v>
      </c>
      <c r="E1357" s="191"/>
      <c r="F1357" s="192">
        <f t="shared" si="41"/>
        <v>158898000</v>
      </c>
      <c r="G1357" s="187"/>
      <c r="H1357" s="179">
        <f t="shared" si="42"/>
        <v>10</v>
      </c>
    </row>
    <row r="1358" spans="1:8" ht="18" customHeight="1">
      <c r="A1358" s="190">
        <v>42290</v>
      </c>
      <c r="B1358" s="190" t="s">
        <v>151</v>
      </c>
      <c r="C1358" s="188" t="s">
        <v>866</v>
      </c>
      <c r="D1358" s="191"/>
      <c r="E1358" s="191">
        <v>3352000</v>
      </c>
      <c r="F1358" s="192">
        <f t="shared" si="41"/>
        <v>155546000</v>
      </c>
      <c r="G1358" s="187"/>
      <c r="H1358" s="179">
        <f t="shared" si="42"/>
        <v>10</v>
      </c>
    </row>
    <row r="1359" spans="1:8" ht="18" customHeight="1">
      <c r="A1359" s="190">
        <v>42290</v>
      </c>
      <c r="B1359" s="190" t="s">
        <v>197</v>
      </c>
      <c r="C1359" s="188" t="s">
        <v>999</v>
      </c>
      <c r="D1359" s="191"/>
      <c r="E1359" s="191">
        <v>4620000</v>
      </c>
      <c r="F1359" s="192">
        <f t="shared" si="41"/>
        <v>150926000</v>
      </c>
      <c r="G1359" s="187"/>
      <c r="H1359" s="179">
        <f t="shared" si="42"/>
        <v>10</v>
      </c>
    </row>
    <row r="1360" spans="1:8" ht="18" customHeight="1">
      <c r="A1360" s="190">
        <v>42291</v>
      </c>
      <c r="B1360" s="190" t="s">
        <v>50</v>
      </c>
      <c r="C1360" s="188" t="s">
        <v>154</v>
      </c>
      <c r="D1360" s="191">
        <v>350000000</v>
      </c>
      <c r="E1360" s="191"/>
      <c r="F1360" s="192">
        <f t="shared" si="41"/>
        <v>500926000</v>
      </c>
      <c r="G1360" s="187"/>
      <c r="H1360" s="179">
        <f t="shared" si="42"/>
        <v>10</v>
      </c>
    </row>
    <row r="1361" spans="1:8" ht="18" customHeight="1">
      <c r="A1361" s="190">
        <v>42291</v>
      </c>
      <c r="B1361" s="190" t="s">
        <v>197</v>
      </c>
      <c r="C1361" s="188" t="s">
        <v>156</v>
      </c>
      <c r="D1361" s="191"/>
      <c r="E1361" s="191">
        <v>150000000</v>
      </c>
      <c r="F1361" s="192">
        <f t="shared" ref="F1361:F1424" si="43">IF(C1361&lt;&gt;"",F1360+D1361-E1361,0)</f>
        <v>350926000</v>
      </c>
      <c r="G1361" s="187"/>
      <c r="H1361" s="179">
        <f t="shared" ref="H1361:H1424" si="44">IF(A1361&lt;&gt;"",MONTH(A1361),"")</f>
        <v>10</v>
      </c>
    </row>
    <row r="1362" spans="1:8" ht="18" customHeight="1">
      <c r="A1362" s="190">
        <v>42291</v>
      </c>
      <c r="B1362" s="190" t="s">
        <v>160</v>
      </c>
      <c r="C1362" s="188" t="s">
        <v>312</v>
      </c>
      <c r="D1362" s="191"/>
      <c r="E1362" s="191">
        <v>40000000</v>
      </c>
      <c r="F1362" s="192">
        <f t="shared" si="43"/>
        <v>310926000</v>
      </c>
      <c r="G1362" s="187"/>
      <c r="H1362" s="179">
        <f t="shared" si="44"/>
        <v>10</v>
      </c>
    </row>
    <row r="1363" spans="1:8" ht="18" customHeight="1">
      <c r="A1363" s="190">
        <v>42291</v>
      </c>
      <c r="B1363" s="190" t="s">
        <v>197</v>
      </c>
      <c r="C1363" s="188" t="s">
        <v>1000</v>
      </c>
      <c r="D1363" s="191"/>
      <c r="E1363" s="191">
        <v>2227000</v>
      </c>
      <c r="F1363" s="192">
        <f t="shared" si="43"/>
        <v>308699000</v>
      </c>
      <c r="G1363" s="187"/>
      <c r="H1363" s="179">
        <f t="shared" si="44"/>
        <v>10</v>
      </c>
    </row>
    <row r="1364" spans="1:8" ht="18" customHeight="1">
      <c r="A1364" s="190">
        <v>42291</v>
      </c>
      <c r="B1364" s="190" t="s">
        <v>197</v>
      </c>
      <c r="C1364" s="188" t="s">
        <v>1001</v>
      </c>
      <c r="D1364" s="191"/>
      <c r="E1364" s="191">
        <v>24200000</v>
      </c>
      <c r="F1364" s="192">
        <f t="shared" si="43"/>
        <v>284499000</v>
      </c>
      <c r="G1364" s="187"/>
      <c r="H1364" s="179">
        <f t="shared" si="44"/>
        <v>10</v>
      </c>
    </row>
    <row r="1365" spans="1:8" ht="18" customHeight="1">
      <c r="A1365" s="190">
        <v>42291</v>
      </c>
      <c r="B1365" s="190" t="s">
        <v>197</v>
      </c>
      <c r="C1365" s="188" t="s">
        <v>1002</v>
      </c>
      <c r="D1365" s="191"/>
      <c r="E1365" s="191">
        <v>10000000</v>
      </c>
      <c r="F1365" s="192">
        <f t="shared" si="43"/>
        <v>274499000</v>
      </c>
      <c r="G1365" s="187"/>
      <c r="H1365" s="179">
        <f t="shared" si="44"/>
        <v>10</v>
      </c>
    </row>
    <row r="1366" spans="1:8" ht="18" customHeight="1">
      <c r="A1366" s="190">
        <v>42291</v>
      </c>
      <c r="B1366" s="190" t="s">
        <v>197</v>
      </c>
      <c r="C1366" s="188" t="s">
        <v>1003</v>
      </c>
      <c r="D1366" s="191"/>
      <c r="E1366" s="191">
        <v>1400000</v>
      </c>
      <c r="F1366" s="192">
        <f t="shared" si="43"/>
        <v>273099000</v>
      </c>
      <c r="G1366" s="187"/>
      <c r="H1366" s="179">
        <f t="shared" si="44"/>
        <v>10</v>
      </c>
    </row>
    <row r="1367" spans="1:8" ht="18" customHeight="1">
      <c r="A1367" s="190">
        <v>42291</v>
      </c>
      <c r="B1367" s="190" t="s">
        <v>145</v>
      </c>
      <c r="C1367" s="188" t="s">
        <v>411</v>
      </c>
      <c r="D1367" s="191"/>
      <c r="E1367" s="191">
        <v>270000</v>
      </c>
      <c r="F1367" s="192">
        <f t="shared" si="43"/>
        <v>272829000</v>
      </c>
      <c r="G1367" s="187"/>
      <c r="H1367" s="179">
        <f t="shared" si="44"/>
        <v>10</v>
      </c>
    </row>
    <row r="1368" spans="1:8" ht="18" customHeight="1">
      <c r="A1368" s="190">
        <v>42292</v>
      </c>
      <c r="B1368" s="190" t="s">
        <v>307</v>
      </c>
      <c r="C1368" s="188" t="s">
        <v>1004</v>
      </c>
      <c r="D1368" s="191"/>
      <c r="E1368" s="191">
        <v>7000000</v>
      </c>
      <c r="F1368" s="192">
        <f t="shared" si="43"/>
        <v>265829000</v>
      </c>
      <c r="G1368" s="187"/>
      <c r="H1368" s="179">
        <f t="shared" si="44"/>
        <v>10</v>
      </c>
    </row>
    <row r="1369" spans="1:8" ht="18" customHeight="1">
      <c r="A1369" s="190">
        <v>42292</v>
      </c>
      <c r="B1369" s="190" t="s">
        <v>203</v>
      </c>
      <c r="C1369" s="188" t="s">
        <v>204</v>
      </c>
      <c r="D1369" s="191"/>
      <c r="E1369" s="191">
        <v>18017000</v>
      </c>
      <c r="F1369" s="192">
        <f t="shared" si="43"/>
        <v>247812000</v>
      </c>
      <c r="G1369" s="187"/>
      <c r="H1369" s="179">
        <f t="shared" si="44"/>
        <v>10</v>
      </c>
    </row>
    <row r="1370" spans="1:8" ht="18" customHeight="1">
      <c r="A1370" s="190">
        <v>42292</v>
      </c>
      <c r="B1370" s="190" t="s">
        <v>160</v>
      </c>
      <c r="C1370" s="188" t="s">
        <v>977</v>
      </c>
      <c r="D1370" s="191"/>
      <c r="E1370" s="191">
        <v>5310000</v>
      </c>
      <c r="F1370" s="192">
        <f t="shared" si="43"/>
        <v>242502000</v>
      </c>
      <c r="G1370" s="187"/>
      <c r="H1370" s="179">
        <f t="shared" si="44"/>
        <v>10</v>
      </c>
    </row>
    <row r="1371" spans="1:8" ht="18" customHeight="1">
      <c r="A1371" s="190">
        <v>42292</v>
      </c>
      <c r="B1371" s="190" t="s">
        <v>197</v>
      </c>
      <c r="C1371" s="188" t="s">
        <v>1005</v>
      </c>
      <c r="D1371" s="191"/>
      <c r="E1371" s="191">
        <v>2500000</v>
      </c>
      <c r="F1371" s="192">
        <f t="shared" si="43"/>
        <v>240002000</v>
      </c>
      <c r="G1371" s="187"/>
      <c r="H1371" s="179">
        <f t="shared" si="44"/>
        <v>10</v>
      </c>
    </row>
    <row r="1372" spans="1:8" ht="18" customHeight="1">
      <c r="A1372" s="190">
        <v>42292</v>
      </c>
      <c r="B1372" s="190" t="s">
        <v>158</v>
      </c>
      <c r="C1372" s="188" t="s">
        <v>1006</v>
      </c>
      <c r="D1372" s="191"/>
      <c r="E1372" s="191">
        <v>200000</v>
      </c>
      <c r="F1372" s="192">
        <f t="shared" si="43"/>
        <v>239802000</v>
      </c>
      <c r="G1372" s="187"/>
      <c r="H1372" s="179">
        <f t="shared" si="44"/>
        <v>10</v>
      </c>
    </row>
    <row r="1373" spans="1:8" ht="18" customHeight="1">
      <c r="A1373" s="190">
        <v>42292</v>
      </c>
      <c r="B1373" s="190" t="s">
        <v>197</v>
      </c>
      <c r="C1373" s="188" t="s">
        <v>158</v>
      </c>
      <c r="D1373" s="191"/>
      <c r="E1373" s="191">
        <v>38993000</v>
      </c>
      <c r="F1373" s="192">
        <f t="shared" si="43"/>
        <v>200809000</v>
      </c>
      <c r="G1373" s="187"/>
      <c r="H1373" s="179">
        <f t="shared" si="44"/>
        <v>10</v>
      </c>
    </row>
    <row r="1374" spans="1:8" ht="18" customHeight="1">
      <c r="A1374" s="190">
        <v>42292</v>
      </c>
      <c r="B1374" s="190" t="s">
        <v>151</v>
      </c>
      <c r="C1374" s="188" t="s">
        <v>1007</v>
      </c>
      <c r="D1374" s="191"/>
      <c r="E1374" s="191">
        <v>2170000</v>
      </c>
      <c r="F1374" s="192">
        <f t="shared" si="43"/>
        <v>198639000</v>
      </c>
      <c r="G1374" s="187"/>
      <c r="H1374" s="179">
        <f t="shared" si="44"/>
        <v>10</v>
      </c>
    </row>
    <row r="1375" spans="1:8" ht="18" customHeight="1">
      <c r="A1375" s="190">
        <v>42292</v>
      </c>
      <c r="B1375" s="190" t="s">
        <v>622</v>
      </c>
      <c r="C1375" s="188" t="s">
        <v>806</v>
      </c>
      <c r="D1375" s="191">
        <v>70000000</v>
      </c>
      <c r="E1375" s="191"/>
      <c r="F1375" s="192">
        <f t="shared" si="43"/>
        <v>268639000</v>
      </c>
      <c r="G1375" s="187"/>
      <c r="H1375" s="179">
        <f t="shared" si="44"/>
        <v>10</v>
      </c>
    </row>
    <row r="1376" spans="1:8" ht="18" customHeight="1">
      <c r="A1376" s="190">
        <v>42292</v>
      </c>
      <c r="B1376" s="190" t="s">
        <v>197</v>
      </c>
      <c r="C1376" s="188" t="s">
        <v>1008</v>
      </c>
      <c r="D1376" s="191"/>
      <c r="E1376" s="191">
        <v>10000000</v>
      </c>
      <c r="F1376" s="192">
        <f t="shared" si="43"/>
        <v>258639000</v>
      </c>
      <c r="G1376" s="187"/>
      <c r="H1376" s="179">
        <f t="shared" si="44"/>
        <v>10</v>
      </c>
    </row>
    <row r="1377" spans="1:8" ht="18" customHeight="1">
      <c r="A1377" s="190">
        <v>42292</v>
      </c>
      <c r="B1377" s="190" t="s">
        <v>145</v>
      </c>
      <c r="C1377" s="188" t="s">
        <v>1009</v>
      </c>
      <c r="D1377" s="191"/>
      <c r="E1377" s="191">
        <v>550000</v>
      </c>
      <c r="F1377" s="192">
        <f t="shared" si="43"/>
        <v>258089000</v>
      </c>
      <c r="G1377" s="187"/>
      <c r="H1377" s="179">
        <f t="shared" si="44"/>
        <v>10</v>
      </c>
    </row>
    <row r="1378" spans="1:8" ht="18" customHeight="1">
      <c r="A1378" s="190">
        <v>42293</v>
      </c>
      <c r="B1378" s="190" t="s">
        <v>50</v>
      </c>
      <c r="C1378" s="188" t="s">
        <v>154</v>
      </c>
      <c r="D1378" s="191">
        <v>40000000</v>
      </c>
      <c r="E1378" s="191"/>
      <c r="F1378" s="192">
        <f t="shared" si="43"/>
        <v>298089000</v>
      </c>
      <c r="G1378" s="187"/>
      <c r="H1378" s="179">
        <f t="shared" si="44"/>
        <v>10</v>
      </c>
    </row>
    <row r="1379" spans="1:8" ht="18" customHeight="1">
      <c r="A1379" s="190">
        <v>42293</v>
      </c>
      <c r="B1379" s="190" t="s">
        <v>197</v>
      </c>
      <c r="C1379" s="188" t="s">
        <v>1010</v>
      </c>
      <c r="D1379" s="191"/>
      <c r="E1379" s="191">
        <v>20000000</v>
      </c>
      <c r="F1379" s="192">
        <f t="shared" si="43"/>
        <v>278089000</v>
      </c>
      <c r="G1379" s="187"/>
      <c r="H1379" s="179">
        <f t="shared" si="44"/>
        <v>10</v>
      </c>
    </row>
    <row r="1380" spans="1:8" ht="18" customHeight="1">
      <c r="A1380" s="190">
        <v>42293</v>
      </c>
      <c r="B1380" s="190" t="s">
        <v>158</v>
      </c>
      <c r="C1380" s="188" t="s">
        <v>1011</v>
      </c>
      <c r="D1380" s="191"/>
      <c r="E1380" s="191">
        <v>264212000</v>
      </c>
      <c r="F1380" s="192">
        <f t="shared" si="43"/>
        <v>13877000</v>
      </c>
      <c r="G1380" s="187"/>
      <c r="H1380" s="179">
        <f t="shared" si="44"/>
        <v>10</v>
      </c>
    </row>
    <row r="1381" spans="1:8" ht="18" customHeight="1">
      <c r="A1381" s="190">
        <v>42293</v>
      </c>
      <c r="B1381" s="190" t="s">
        <v>178</v>
      </c>
      <c r="C1381" s="188" t="s">
        <v>1012</v>
      </c>
      <c r="D1381" s="191"/>
      <c r="E1381" s="191">
        <v>310000</v>
      </c>
      <c r="F1381" s="192">
        <f t="shared" si="43"/>
        <v>13567000</v>
      </c>
      <c r="G1381" s="187"/>
      <c r="H1381" s="179">
        <f t="shared" si="44"/>
        <v>10</v>
      </c>
    </row>
    <row r="1382" spans="1:8" ht="18" customHeight="1">
      <c r="A1382" s="190">
        <v>42296</v>
      </c>
      <c r="B1382" s="190" t="s">
        <v>1052</v>
      </c>
      <c r="C1382" s="188" t="s">
        <v>1013</v>
      </c>
      <c r="D1382" s="191"/>
      <c r="E1382" s="191">
        <v>22373000</v>
      </c>
      <c r="F1382" s="192">
        <f t="shared" si="43"/>
        <v>-8806000</v>
      </c>
      <c r="G1382" s="187"/>
      <c r="H1382" s="179">
        <f t="shared" si="44"/>
        <v>10</v>
      </c>
    </row>
    <row r="1383" spans="1:8" ht="18" customHeight="1">
      <c r="A1383" s="190">
        <v>42296</v>
      </c>
      <c r="B1383" s="190" t="s">
        <v>147</v>
      </c>
      <c r="C1383" s="188" t="s">
        <v>360</v>
      </c>
      <c r="D1383" s="191"/>
      <c r="E1383" s="191">
        <v>15017000</v>
      </c>
      <c r="F1383" s="192">
        <f t="shared" si="43"/>
        <v>-23823000</v>
      </c>
      <c r="G1383" s="187"/>
      <c r="H1383" s="179">
        <f t="shared" si="44"/>
        <v>10</v>
      </c>
    </row>
    <row r="1384" spans="1:8" ht="18" customHeight="1">
      <c r="A1384" s="190">
        <v>42296</v>
      </c>
      <c r="B1384" s="190" t="s">
        <v>197</v>
      </c>
      <c r="C1384" s="188" t="s">
        <v>1014</v>
      </c>
      <c r="D1384" s="191"/>
      <c r="E1384" s="191">
        <v>4000000</v>
      </c>
      <c r="F1384" s="192">
        <f t="shared" si="43"/>
        <v>-27823000</v>
      </c>
      <c r="G1384" s="187"/>
      <c r="H1384" s="179">
        <f t="shared" si="44"/>
        <v>10</v>
      </c>
    </row>
    <row r="1385" spans="1:8" ht="18" customHeight="1">
      <c r="A1385" s="190">
        <v>42296</v>
      </c>
      <c r="B1385" s="190" t="s">
        <v>831</v>
      </c>
      <c r="C1385" s="188" t="s">
        <v>1015</v>
      </c>
      <c r="D1385" s="191"/>
      <c r="E1385" s="191">
        <v>907000</v>
      </c>
      <c r="F1385" s="192">
        <f t="shared" si="43"/>
        <v>-28730000</v>
      </c>
      <c r="G1385" s="187"/>
      <c r="H1385" s="179">
        <f t="shared" si="44"/>
        <v>10</v>
      </c>
    </row>
    <row r="1386" spans="1:8" ht="18" customHeight="1">
      <c r="A1386" s="190">
        <v>42296</v>
      </c>
      <c r="B1386" s="190" t="s">
        <v>831</v>
      </c>
      <c r="C1386" s="188" t="s">
        <v>449</v>
      </c>
      <c r="D1386" s="191"/>
      <c r="E1386" s="191">
        <v>290000</v>
      </c>
      <c r="F1386" s="192">
        <f t="shared" si="43"/>
        <v>-29020000</v>
      </c>
      <c r="G1386" s="187"/>
      <c r="H1386" s="179">
        <f t="shared" si="44"/>
        <v>10</v>
      </c>
    </row>
    <row r="1387" spans="1:8" ht="18" customHeight="1">
      <c r="A1387" s="190">
        <v>42297</v>
      </c>
      <c r="B1387" s="190" t="s">
        <v>319</v>
      </c>
      <c r="C1387" s="188" t="s">
        <v>626</v>
      </c>
      <c r="D1387" s="191">
        <v>446200000</v>
      </c>
      <c r="E1387" s="191"/>
      <c r="F1387" s="192">
        <f t="shared" si="43"/>
        <v>417180000</v>
      </c>
      <c r="G1387" s="187"/>
      <c r="H1387" s="179">
        <f t="shared" si="44"/>
        <v>10</v>
      </c>
    </row>
    <row r="1388" spans="1:8" ht="18" customHeight="1">
      <c r="A1388" s="190">
        <v>42297</v>
      </c>
      <c r="B1388" s="190" t="s">
        <v>176</v>
      </c>
      <c r="C1388" s="188" t="s">
        <v>177</v>
      </c>
      <c r="D1388" s="191"/>
      <c r="E1388" s="191">
        <v>2577000</v>
      </c>
      <c r="F1388" s="192">
        <f t="shared" si="43"/>
        <v>414603000</v>
      </c>
      <c r="G1388" s="187"/>
      <c r="H1388" s="179">
        <f t="shared" si="44"/>
        <v>10</v>
      </c>
    </row>
    <row r="1389" spans="1:8" ht="18" customHeight="1">
      <c r="A1389" s="190">
        <v>42297</v>
      </c>
      <c r="B1389" s="190" t="s">
        <v>145</v>
      </c>
      <c r="C1389" s="188" t="s">
        <v>1016</v>
      </c>
      <c r="D1389" s="191"/>
      <c r="E1389" s="191">
        <v>585000</v>
      </c>
      <c r="F1389" s="192">
        <f t="shared" si="43"/>
        <v>414018000</v>
      </c>
      <c r="G1389" s="187"/>
      <c r="H1389" s="179">
        <f t="shared" si="44"/>
        <v>10</v>
      </c>
    </row>
    <row r="1390" spans="1:8" ht="18" customHeight="1">
      <c r="A1390" s="190">
        <v>42297</v>
      </c>
      <c r="B1390" s="190" t="s">
        <v>197</v>
      </c>
      <c r="C1390" s="188" t="s">
        <v>1017</v>
      </c>
      <c r="D1390" s="191"/>
      <c r="E1390" s="191">
        <v>6620000</v>
      </c>
      <c r="F1390" s="192">
        <f t="shared" si="43"/>
        <v>407398000</v>
      </c>
      <c r="G1390" s="187"/>
      <c r="H1390" s="179">
        <f t="shared" si="44"/>
        <v>10</v>
      </c>
    </row>
    <row r="1391" spans="1:8" ht="18" customHeight="1">
      <c r="A1391" s="190">
        <v>42297</v>
      </c>
      <c r="B1391" s="190" t="s">
        <v>197</v>
      </c>
      <c r="C1391" s="188" t="s">
        <v>1018</v>
      </c>
      <c r="D1391" s="191"/>
      <c r="E1391" s="191">
        <v>60018000</v>
      </c>
      <c r="F1391" s="192">
        <f t="shared" si="43"/>
        <v>347380000</v>
      </c>
      <c r="G1391" s="187"/>
      <c r="H1391" s="179">
        <f t="shared" si="44"/>
        <v>10</v>
      </c>
    </row>
    <row r="1392" spans="1:8" ht="18" customHeight="1">
      <c r="A1392" s="190">
        <v>42297</v>
      </c>
      <c r="B1392" s="190" t="s">
        <v>158</v>
      </c>
      <c r="C1392" s="188" t="s">
        <v>413</v>
      </c>
      <c r="D1392" s="191"/>
      <c r="E1392" s="191">
        <v>4826000</v>
      </c>
      <c r="F1392" s="192">
        <f t="shared" si="43"/>
        <v>342554000</v>
      </c>
      <c r="G1392" s="187"/>
      <c r="H1392" s="179">
        <f t="shared" si="44"/>
        <v>10</v>
      </c>
    </row>
    <row r="1393" spans="1:8" ht="18" customHeight="1">
      <c r="A1393" s="190">
        <v>42297</v>
      </c>
      <c r="B1393" s="190" t="s">
        <v>147</v>
      </c>
      <c r="C1393" s="188" t="s">
        <v>867</v>
      </c>
      <c r="D1393" s="191"/>
      <c r="E1393" s="191">
        <v>94522000</v>
      </c>
      <c r="F1393" s="192">
        <f t="shared" si="43"/>
        <v>248032000</v>
      </c>
      <c r="G1393" s="187"/>
      <c r="H1393" s="179">
        <f t="shared" si="44"/>
        <v>10</v>
      </c>
    </row>
    <row r="1394" spans="1:8" ht="18" customHeight="1">
      <c r="A1394" s="190">
        <v>42297</v>
      </c>
      <c r="B1394" s="190" t="s">
        <v>147</v>
      </c>
      <c r="C1394" s="188" t="s">
        <v>1019</v>
      </c>
      <c r="D1394" s="191"/>
      <c r="E1394" s="191">
        <v>39112000</v>
      </c>
      <c r="F1394" s="192">
        <f t="shared" si="43"/>
        <v>208920000</v>
      </c>
      <c r="G1394" s="187"/>
      <c r="H1394" s="179">
        <f t="shared" si="44"/>
        <v>10</v>
      </c>
    </row>
    <row r="1395" spans="1:8" ht="18" customHeight="1">
      <c r="A1395" s="190">
        <v>42297</v>
      </c>
      <c r="B1395" s="190" t="s">
        <v>147</v>
      </c>
      <c r="C1395" s="188" t="s">
        <v>652</v>
      </c>
      <c r="D1395" s="191"/>
      <c r="E1395" s="191">
        <v>65528000</v>
      </c>
      <c r="F1395" s="192">
        <f t="shared" si="43"/>
        <v>143392000</v>
      </c>
      <c r="G1395" s="187"/>
      <c r="H1395" s="179">
        <f t="shared" si="44"/>
        <v>10</v>
      </c>
    </row>
    <row r="1396" spans="1:8" ht="18" customHeight="1">
      <c r="A1396" s="190">
        <v>42297</v>
      </c>
      <c r="B1396" s="190" t="s">
        <v>203</v>
      </c>
      <c r="C1396" s="188" t="s">
        <v>875</v>
      </c>
      <c r="D1396" s="191"/>
      <c r="E1396" s="191">
        <v>8017000</v>
      </c>
      <c r="F1396" s="192">
        <f t="shared" si="43"/>
        <v>135375000</v>
      </c>
      <c r="G1396" s="187"/>
      <c r="H1396" s="179">
        <f t="shared" si="44"/>
        <v>10</v>
      </c>
    </row>
    <row r="1397" spans="1:8" ht="18" customHeight="1">
      <c r="A1397" s="190">
        <v>42297</v>
      </c>
      <c r="B1397" s="190" t="s">
        <v>197</v>
      </c>
      <c r="C1397" s="188" t="s">
        <v>1020</v>
      </c>
      <c r="D1397" s="191"/>
      <c r="E1397" s="191">
        <v>10011000</v>
      </c>
      <c r="F1397" s="192">
        <f t="shared" si="43"/>
        <v>125364000</v>
      </c>
      <c r="G1397" s="187"/>
      <c r="H1397" s="179">
        <f t="shared" si="44"/>
        <v>10</v>
      </c>
    </row>
    <row r="1398" spans="1:8" ht="18" customHeight="1">
      <c r="A1398" s="190">
        <v>42298</v>
      </c>
      <c r="B1398" s="190" t="s">
        <v>197</v>
      </c>
      <c r="C1398" s="188" t="s">
        <v>1021</v>
      </c>
      <c r="D1398" s="191"/>
      <c r="E1398" s="191">
        <v>2070000</v>
      </c>
      <c r="F1398" s="192">
        <f t="shared" si="43"/>
        <v>123294000</v>
      </c>
      <c r="G1398" s="187"/>
      <c r="H1398" s="179">
        <f t="shared" si="44"/>
        <v>10</v>
      </c>
    </row>
    <row r="1399" spans="1:8" ht="18" customHeight="1">
      <c r="A1399" s="190">
        <v>42298</v>
      </c>
      <c r="B1399" s="190" t="s">
        <v>145</v>
      </c>
      <c r="C1399" s="188" t="s">
        <v>1022</v>
      </c>
      <c r="D1399" s="191"/>
      <c r="E1399" s="191">
        <v>500000</v>
      </c>
      <c r="F1399" s="192">
        <f t="shared" si="43"/>
        <v>122794000</v>
      </c>
      <c r="G1399" s="187"/>
      <c r="H1399" s="179">
        <f t="shared" si="44"/>
        <v>10</v>
      </c>
    </row>
    <row r="1400" spans="1:8" ht="18" customHeight="1">
      <c r="A1400" s="190">
        <v>42298</v>
      </c>
      <c r="B1400" s="190" t="s">
        <v>197</v>
      </c>
      <c r="C1400" s="188" t="s">
        <v>1023</v>
      </c>
      <c r="D1400" s="191"/>
      <c r="E1400" s="191">
        <v>10706000</v>
      </c>
      <c r="F1400" s="192">
        <f t="shared" si="43"/>
        <v>112088000</v>
      </c>
      <c r="G1400" s="187"/>
      <c r="H1400" s="179">
        <f t="shared" si="44"/>
        <v>10</v>
      </c>
    </row>
    <row r="1401" spans="1:8" ht="18" customHeight="1">
      <c r="A1401" s="190">
        <v>42298</v>
      </c>
      <c r="B1401" s="190" t="s">
        <v>50</v>
      </c>
      <c r="C1401" s="188" t="s">
        <v>156</v>
      </c>
      <c r="D1401" s="191"/>
      <c r="E1401" s="191">
        <v>15000000</v>
      </c>
      <c r="F1401" s="192">
        <f t="shared" si="43"/>
        <v>97088000</v>
      </c>
      <c r="G1401" s="187"/>
      <c r="H1401" s="179">
        <f t="shared" si="44"/>
        <v>10</v>
      </c>
    </row>
    <row r="1402" spans="1:8" ht="18" customHeight="1">
      <c r="A1402" s="190">
        <v>42298</v>
      </c>
      <c r="B1402" s="190" t="s">
        <v>197</v>
      </c>
      <c r="C1402" s="188" t="s">
        <v>1024</v>
      </c>
      <c r="D1402" s="191"/>
      <c r="E1402" s="191">
        <v>3400000</v>
      </c>
      <c r="F1402" s="192">
        <f t="shared" si="43"/>
        <v>93688000</v>
      </c>
      <c r="G1402" s="187"/>
      <c r="H1402" s="179">
        <f t="shared" si="44"/>
        <v>10</v>
      </c>
    </row>
    <row r="1403" spans="1:8" ht="18" customHeight="1">
      <c r="A1403" s="190">
        <v>42298</v>
      </c>
      <c r="B1403" s="190" t="s">
        <v>831</v>
      </c>
      <c r="C1403" s="188" t="s">
        <v>664</v>
      </c>
      <c r="D1403" s="191"/>
      <c r="E1403" s="191">
        <v>687000</v>
      </c>
      <c r="F1403" s="192">
        <f t="shared" si="43"/>
        <v>93001000</v>
      </c>
      <c r="G1403" s="187"/>
      <c r="H1403" s="179">
        <f t="shared" si="44"/>
        <v>10</v>
      </c>
    </row>
    <row r="1404" spans="1:8" ht="18" customHeight="1">
      <c r="A1404" s="190">
        <v>42298</v>
      </c>
      <c r="B1404" s="190" t="s">
        <v>151</v>
      </c>
      <c r="C1404" s="188" t="s">
        <v>334</v>
      </c>
      <c r="D1404" s="191"/>
      <c r="E1404" s="191">
        <v>16500000</v>
      </c>
      <c r="F1404" s="192">
        <f t="shared" si="43"/>
        <v>76501000</v>
      </c>
      <c r="G1404" s="187"/>
      <c r="H1404" s="179">
        <f t="shared" si="44"/>
        <v>10</v>
      </c>
    </row>
    <row r="1405" spans="1:8" ht="18" customHeight="1">
      <c r="A1405" s="190">
        <v>42298</v>
      </c>
      <c r="B1405" s="190" t="s">
        <v>1052</v>
      </c>
      <c r="C1405" s="188" t="s">
        <v>710</v>
      </c>
      <c r="D1405" s="191"/>
      <c r="E1405" s="191">
        <v>50000</v>
      </c>
      <c r="F1405" s="192">
        <f t="shared" si="43"/>
        <v>76451000</v>
      </c>
      <c r="G1405" s="187"/>
      <c r="H1405" s="179">
        <f t="shared" si="44"/>
        <v>10</v>
      </c>
    </row>
    <row r="1406" spans="1:8" ht="18" customHeight="1">
      <c r="A1406" s="190">
        <v>42298</v>
      </c>
      <c r="B1406" s="190" t="s">
        <v>197</v>
      </c>
      <c r="C1406" s="188" t="s">
        <v>1025</v>
      </c>
      <c r="D1406" s="191"/>
      <c r="E1406" s="191">
        <v>1650000</v>
      </c>
      <c r="F1406" s="192">
        <f t="shared" si="43"/>
        <v>74801000</v>
      </c>
      <c r="G1406" s="187"/>
      <c r="H1406" s="179">
        <f t="shared" si="44"/>
        <v>10</v>
      </c>
    </row>
    <row r="1407" spans="1:8" ht="18" customHeight="1">
      <c r="A1407" s="190">
        <v>42298</v>
      </c>
      <c r="B1407" s="190" t="s">
        <v>145</v>
      </c>
      <c r="C1407" s="188" t="s">
        <v>795</v>
      </c>
      <c r="D1407" s="191"/>
      <c r="E1407" s="191">
        <v>300000</v>
      </c>
      <c r="F1407" s="192">
        <f t="shared" si="43"/>
        <v>74501000</v>
      </c>
      <c r="G1407" s="187"/>
      <c r="H1407" s="179">
        <f t="shared" si="44"/>
        <v>10</v>
      </c>
    </row>
    <row r="1408" spans="1:8" ht="18" customHeight="1">
      <c r="A1408" s="190">
        <v>42299</v>
      </c>
      <c r="B1408" s="190" t="s">
        <v>1051</v>
      </c>
      <c r="C1408" s="188" t="s">
        <v>1026</v>
      </c>
      <c r="D1408" s="191"/>
      <c r="E1408" s="191">
        <v>2800000</v>
      </c>
      <c r="F1408" s="192">
        <f t="shared" si="43"/>
        <v>71701000</v>
      </c>
      <c r="G1408" s="187"/>
      <c r="H1408" s="179">
        <f t="shared" si="44"/>
        <v>10</v>
      </c>
    </row>
    <row r="1409" spans="1:8" ht="18" customHeight="1">
      <c r="A1409" s="190">
        <v>42299</v>
      </c>
      <c r="B1409" s="190" t="s">
        <v>168</v>
      </c>
      <c r="C1409" s="188" t="s">
        <v>900</v>
      </c>
      <c r="D1409" s="191">
        <v>339700000</v>
      </c>
      <c r="E1409" s="191"/>
      <c r="F1409" s="192">
        <f t="shared" si="43"/>
        <v>411401000</v>
      </c>
      <c r="G1409" s="187"/>
      <c r="H1409" s="179">
        <f t="shared" si="44"/>
        <v>10</v>
      </c>
    </row>
    <row r="1410" spans="1:8" ht="18" customHeight="1">
      <c r="A1410" s="190">
        <v>42299</v>
      </c>
      <c r="B1410" s="190" t="s">
        <v>197</v>
      </c>
      <c r="C1410" s="188" t="s">
        <v>156</v>
      </c>
      <c r="D1410" s="191"/>
      <c r="E1410" s="191">
        <v>140000000</v>
      </c>
      <c r="F1410" s="192">
        <f t="shared" si="43"/>
        <v>271401000</v>
      </c>
      <c r="G1410" s="187"/>
      <c r="H1410" s="179">
        <f t="shared" si="44"/>
        <v>10</v>
      </c>
    </row>
    <row r="1411" spans="1:8" ht="18" customHeight="1">
      <c r="A1411" s="190">
        <v>42299</v>
      </c>
      <c r="B1411" s="190" t="s">
        <v>147</v>
      </c>
      <c r="C1411" s="188" t="s">
        <v>1027</v>
      </c>
      <c r="D1411" s="191"/>
      <c r="E1411" s="191">
        <v>126795000</v>
      </c>
      <c r="F1411" s="192">
        <f t="shared" si="43"/>
        <v>144606000</v>
      </c>
      <c r="G1411" s="187"/>
      <c r="H1411" s="179">
        <f t="shared" si="44"/>
        <v>10</v>
      </c>
    </row>
    <row r="1412" spans="1:8" ht="18" customHeight="1">
      <c r="A1412" s="190">
        <v>42299</v>
      </c>
      <c r="B1412" s="190" t="s">
        <v>147</v>
      </c>
      <c r="C1412" s="188" t="s">
        <v>148</v>
      </c>
      <c r="D1412" s="191"/>
      <c r="E1412" s="191">
        <v>47600000</v>
      </c>
      <c r="F1412" s="192">
        <f t="shared" si="43"/>
        <v>97006000</v>
      </c>
      <c r="G1412" s="187"/>
      <c r="H1412" s="179">
        <f t="shared" si="44"/>
        <v>10</v>
      </c>
    </row>
    <row r="1413" spans="1:8" ht="18" customHeight="1">
      <c r="A1413" s="190">
        <v>42299</v>
      </c>
      <c r="B1413" s="190" t="s">
        <v>178</v>
      </c>
      <c r="C1413" s="188" t="s">
        <v>723</v>
      </c>
      <c r="D1413" s="191"/>
      <c r="E1413" s="191">
        <v>2016000</v>
      </c>
      <c r="F1413" s="192">
        <f t="shared" si="43"/>
        <v>94990000</v>
      </c>
      <c r="G1413" s="187"/>
      <c r="H1413" s="179">
        <f t="shared" si="44"/>
        <v>10</v>
      </c>
    </row>
    <row r="1414" spans="1:8" ht="18" customHeight="1">
      <c r="A1414" s="190">
        <v>42299</v>
      </c>
      <c r="B1414" s="190" t="s">
        <v>197</v>
      </c>
      <c r="C1414" s="188" t="s">
        <v>1028</v>
      </c>
      <c r="D1414" s="191"/>
      <c r="E1414" s="191">
        <v>3000000</v>
      </c>
      <c r="F1414" s="192">
        <f t="shared" si="43"/>
        <v>91990000</v>
      </c>
      <c r="G1414" s="187"/>
      <c r="H1414" s="179">
        <f t="shared" si="44"/>
        <v>10</v>
      </c>
    </row>
    <row r="1415" spans="1:8" ht="18" customHeight="1">
      <c r="A1415" s="190">
        <v>42300</v>
      </c>
      <c r="B1415" s="190" t="s">
        <v>197</v>
      </c>
      <c r="C1415" s="188" t="s">
        <v>848</v>
      </c>
      <c r="D1415" s="191"/>
      <c r="E1415" s="191">
        <v>43306000</v>
      </c>
      <c r="F1415" s="192">
        <f t="shared" si="43"/>
        <v>48684000</v>
      </c>
      <c r="G1415" s="187"/>
      <c r="H1415" s="179">
        <f t="shared" si="44"/>
        <v>10</v>
      </c>
    </row>
    <row r="1416" spans="1:8" ht="18" customHeight="1">
      <c r="A1416" s="190">
        <v>42300</v>
      </c>
      <c r="B1416" s="190" t="s">
        <v>145</v>
      </c>
      <c r="C1416" s="188" t="s">
        <v>150</v>
      </c>
      <c r="D1416" s="191"/>
      <c r="E1416" s="191">
        <v>230000</v>
      </c>
      <c r="F1416" s="192">
        <f t="shared" si="43"/>
        <v>48454000</v>
      </c>
      <c r="G1416" s="187"/>
      <c r="H1416" s="179">
        <f t="shared" si="44"/>
        <v>10</v>
      </c>
    </row>
    <row r="1417" spans="1:8" ht="18" customHeight="1">
      <c r="A1417" s="190">
        <v>42300</v>
      </c>
      <c r="B1417" s="190" t="s">
        <v>197</v>
      </c>
      <c r="C1417" s="188" t="s">
        <v>699</v>
      </c>
      <c r="D1417" s="191"/>
      <c r="E1417" s="191">
        <v>3850000</v>
      </c>
      <c r="F1417" s="192">
        <f t="shared" si="43"/>
        <v>44604000</v>
      </c>
      <c r="G1417" s="187"/>
      <c r="H1417" s="179">
        <f t="shared" si="44"/>
        <v>10</v>
      </c>
    </row>
    <row r="1418" spans="1:8" ht="18" customHeight="1">
      <c r="A1418" s="190">
        <v>42300</v>
      </c>
      <c r="B1418" s="190" t="s">
        <v>197</v>
      </c>
      <c r="C1418" s="188" t="s">
        <v>1029</v>
      </c>
      <c r="D1418" s="191"/>
      <c r="E1418" s="191">
        <v>17600000</v>
      </c>
      <c r="F1418" s="192">
        <f t="shared" si="43"/>
        <v>27004000</v>
      </c>
      <c r="G1418" s="187"/>
      <c r="H1418" s="179">
        <f t="shared" si="44"/>
        <v>10</v>
      </c>
    </row>
    <row r="1419" spans="1:8" ht="18" customHeight="1">
      <c r="A1419" s="190">
        <v>42300</v>
      </c>
      <c r="B1419" s="190" t="s">
        <v>1157</v>
      </c>
      <c r="C1419" s="188" t="s">
        <v>1030</v>
      </c>
      <c r="D1419" s="191"/>
      <c r="E1419" s="191">
        <v>4222000</v>
      </c>
      <c r="F1419" s="192">
        <f t="shared" si="43"/>
        <v>22782000</v>
      </c>
      <c r="G1419" s="187"/>
      <c r="H1419" s="179">
        <f t="shared" si="44"/>
        <v>10</v>
      </c>
    </row>
    <row r="1420" spans="1:8" ht="18" customHeight="1">
      <c r="A1420" s="190">
        <v>42304</v>
      </c>
      <c r="B1420" s="190" t="s">
        <v>50</v>
      </c>
      <c r="C1420" s="188" t="s">
        <v>154</v>
      </c>
      <c r="D1420" s="191">
        <v>480000000</v>
      </c>
      <c r="E1420" s="191"/>
      <c r="F1420" s="192">
        <f t="shared" si="43"/>
        <v>502782000</v>
      </c>
      <c r="G1420" s="187"/>
      <c r="H1420" s="179">
        <f t="shared" si="44"/>
        <v>10</v>
      </c>
    </row>
    <row r="1421" spans="1:8" ht="18" customHeight="1">
      <c r="A1421" s="190">
        <v>42304</v>
      </c>
      <c r="B1421" s="190" t="s">
        <v>197</v>
      </c>
      <c r="C1421" s="188" t="s">
        <v>156</v>
      </c>
      <c r="D1421" s="191"/>
      <c r="E1421" s="191">
        <v>20000000</v>
      </c>
      <c r="F1421" s="192">
        <f t="shared" si="43"/>
        <v>482782000</v>
      </c>
      <c r="G1421" s="187"/>
      <c r="H1421" s="179">
        <f t="shared" si="44"/>
        <v>10</v>
      </c>
    </row>
    <row r="1422" spans="1:8" ht="18" customHeight="1">
      <c r="A1422" s="190">
        <v>42304</v>
      </c>
      <c r="B1422" s="190" t="s">
        <v>174</v>
      </c>
      <c r="C1422" s="188" t="s">
        <v>1031</v>
      </c>
      <c r="D1422" s="191"/>
      <c r="E1422" s="191">
        <v>59605000</v>
      </c>
      <c r="F1422" s="192">
        <f t="shared" si="43"/>
        <v>423177000</v>
      </c>
      <c r="G1422" s="187"/>
      <c r="H1422" s="179">
        <f t="shared" si="44"/>
        <v>10</v>
      </c>
    </row>
    <row r="1423" spans="1:8" ht="18" customHeight="1">
      <c r="A1423" s="190">
        <v>42304</v>
      </c>
      <c r="B1423" s="190" t="s">
        <v>147</v>
      </c>
      <c r="C1423" s="188" t="s">
        <v>1032</v>
      </c>
      <c r="D1423" s="191"/>
      <c r="E1423" s="191">
        <v>210000000</v>
      </c>
      <c r="F1423" s="192">
        <f t="shared" si="43"/>
        <v>213177000</v>
      </c>
      <c r="G1423" s="187"/>
      <c r="H1423" s="179">
        <f t="shared" si="44"/>
        <v>10</v>
      </c>
    </row>
    <row r="1424" spans="1:8" ht="18" customHeight="1">
      <c r="A1424" s="190">
        <v>42304</v>
      </c>
      <c r="B1424" s="190" t="s">
        <v>174</v>
      </c>
      <c r="C1424" s="188" t="s">
        <v>1033</v>
      </c>
      <c r="D1424" s="191"/>
      <c r="E1424" s="191">
        <v>13000000</v>
      </c>
      <c r="F1424" s="192">
        <f t="shared" si="43"/>
        <v>200177000</v>
      </c>
      <c r="G1424" s="187"/>
      <c r="H1424" s="179">
        <f t="shared" si="44"/>
        <v>10</v>
      </c>
    </row>
    <row r="1425" spans="1:8" ht="18" customHeight="1">
      <c r="A1425" s="190">
        <v>42304</v>
      </c>
      <c r="B1425" s="190" t="s">
        <v>147</v>
      </c>
      <c r="C1425" s="188" t="s">
        <v>166</v>
      </c>
      <c r="D1425" s="191"/>
      <c r="E1425" s="191">
        <v>100000000</v>
      </c>
      <c r="F1425" s="192">
        <f t="shared" ref="F1425:F1488" si="45">IF(C1425&lt;&gt;"",F1424+D1425-E1425,0)</f>
        <v>100177000</v>
      </c>
      <c r="G1425" s="187"/>
      <c r="H1425" s="179">
        <f t="shared" ref="H1425:H1488" si="46">IF(A1425&lt;&gt;"",MONTH(A1425),"")</f>
        <v>10</v>
      </c>
    </row>
    <row r="1426" spans="1:8" ht="18" customHeight="1">
      <c r="A1426" s="190">
        <v>42304</v>
      </c>
      <c r="B1426" s="190" t="s">
        <v>197</v>
      </c>
      <c r="C1426" s="188" t="s">
        <v>1034</v>
      </c>
      <c r="D1426" s="191"/>
      <c r="E1426" s="191">
        <v>14800000</v>
      </c>
      <c r="F1426" s="192">
        <f t="shared" si="45"/>
        <v>85377000</v>
      </c>
      <c r="G1426" s="187"/>
      <c r="H1426" s="179">
        <f t="shared" si="46"/>
        <v>10</v>
      </c>
    </row>
    <row r="1427" spans="1:8" ht="18" customHeight="1">
      <c r="A1427" s="190">
        <v>42304</v>
      </c>
      <c r="B1427" s="190" t="s">
        <v>183</v>
      </c>
      <c r="C1427" s="188" t="s">
        <v>1035</v>
      </c>
      <c r="D1427" s="191">
        <v>2500000</v>
      </c>
      <c r="E1427" s="191"/>
      <c r="F1427" s="192">
        <f t="shared" si="45"/>
        <v>87877000</v>
      </c>
      <c r="G1427" s="187"/>
      <c r="H1427" s="179">
        <f t="shared" si="46"/>
        <v>10</v>
      </c>
    </row>
    <row r="1428" spans="1:8" ht="18" customHeight="1">
      <c r="A1428" s="190">
        <v>42304</v>
      </c>
      <c r="B1428" s="190" t="s">
        <v>197</v>
      </c>
      <c r="C1428" s="188" t="s">
        <v>1036</v>
      </c>
      <c r="D1428" s="191"/>
      <c r="E1428" s="191">
        <v>1900000</v>
      </c>
      <c r="F1428" s="192">
        <f t="shared" si="45"/>
        <v>85977000</v>
      </c>
      <c r="G1428" s="187"/>
      <c r="H1428" s="179">
        <f t="shared" si="46"/>
        <v>10</v>
      </c>
    </row>
    <row r="1429" spans="1:8" ht="18" customHeight="1">
      <c r="A1429" s="190">
        <v>42304</v>
      </c>
      <c r="B1429" s="190" t="s">
        <v>147</v>
      </c>
      <c r="C1429" s="188" t="s">
        <v>360</v>
      </c>
      <c r="D1429" s="191"/>
      <c r="E1429" s="191">
        <v>51317000</v>
      </c>
      <c r="F1429" s="192">
        <f t="shared" si="45"/>
        <v>34660000</v>
      </c>
      <c r="G1429" s="187"/>
      <c r="H1429" s="179">
        <f t="shared" si="46"/>
        <v>10</v>
      </c>
    </row>
    <row r="1430" spans="1:8" ht="18" customHeight="1">
      <c r="A1430" s="190">
        <v>42304</v>
      </c>
      <c r="B1430" s="190" t="s">
        <v>183</v>
      </c>
      <c r="C1430" s="188" t="s">
        <v>1037</v>
      </c>
      <c r="D1430" s="191"/>
      <c r="E1430" s="191">
        <v>3000000</v>
      </c>
      <c r="F1430" s="192">
        <f t="shared" si="45"/>
        <v>31660000</v>
      </c>
      <c r="G1430" s="187"/>
      <c r="H1430" s="179">
        <f t="shared" si="46"/>
        <v>10</v>
      </c>
    </row>
    <row r="1431" spans="1:8" ht="18" customHeight="1">
      <c r="A1431" s="190">
        <v>42304</v>
      </c>
      <c r="B1431" s="190" t="s">
        <v>197</v>
      </c>
      <c r="C1431" s="188" t="s">
        <v>1038</v>
      </c>
      <c r="D1431" s="191"/>
      <c r="E1431" s="191">
        <v>1511000</v>
      </c>
      <c r="F1431" s="192">
        <f t="shared" si="45"/>
        <v>30149000</v>
      </c>
      <c r="G1431" s="187"/>
      <c r="H1431" s="179">
        <f t="shared" si="46"/>
        <v>10</v>
      </c>
    </row>
    <row r="1432" spans="1:8" ht="18" customHeight="1">
      <c r="A1432" s="190">
        <v>42304</v>
      </c>
      <c r="B1432" s="190" t="s">
        <v>176</v>
      </c>
      <c r="C1432" s="188" t="s">
        <v>223</v>
      </c>
      <c r="D1432" s="191"/>
      <c r="E1432" s="191">
        <v>1800000</v>
      </c>
      <c r="F1432" s="192">
        <f t="shared" si="45"/>
        <v>28349000</v>
      </c>
      <c r="G1432" s="187"/>
      <c r="H1432" s="179">
        <f t="shared" si="46"/>
        <v>10</v>
      </c>
    </row>
    <row r="1433" spans="1:8" ht="18" customHeight="1">
      <c r="A1433" s="190">
        <v>42304</v>
      </c>
      <c r="B1433" s="190" t="s">
        <v>197</v>
      </c>
      <c r="C1433" s="188" t="s">
        <v>881</v>
      </c>
      <c r="D1433" s="191"/>
      <c r="E1433" s="191">
        <v>20000000</v>
      </c>
      <c r="F1433" s="192">
        <f t="shared" si="45"/>
        <v>8349000</v>
      </c>
      <c r="G1433" s="187"/>
      <c r="H1433" s="179">
        <f t="shared" si="46"/>
        <v>10</v>
      </c>
    </row>
    <row r="1434" spans="1:8" ht="18" customHeight="1">
      <c r="A1434" s="190">
        <v>42304</v>
      </c>
      <c r="B1434" s="190" t="s">
        <v>1157</v>
      </c>
      <c r="C1434" s="188" t="s">
        <v>606</v>
      </c>
      <c r="D1434" s="191"/>
      <c r="E1434" s="191">
        <v>125000</v>
      </c>
      <c r="F1434" s="192">
        <f t="shared" si="45"/>
        <v>8224000</v>
      </c>
      <c r="G1434" s="187"/>
      <c r="H1434" s="179">
        <f t="shared" si="46"/>
        <v>10</v>
      </c>
    </row>
    <row r="1435" spans="1:8" ht="18" customHeight="1">
      <c r="A1435" s="190">
        <v>42305</v>
      </c>
      <c r="B1435" s="190" t="s">
        <v>622</v>
      </c>
      <c r="C1435" s="188" t="s">
        <v>1039</v>
      </c>
      <c r="D1435" s="191">
        <v>445800000</v>
      </c>
      <c r="E1435" s="191"/>
      <c r="F1435" s="192">
        <f t="shared" si="45"/>
        <v>454024000</v>
      </c>
      <c r="G1435" s="187"/>
      <c r="H1435" s="179">
        <f t="shared" si="46"/>
        <v>10</v>
      </c>
    </row>
    <row r="1436" spans="1:8" ht="18" customHeight="1">
      <c r="A1436" s="190">
        <v>42305</v>
      </c>
      <c r="B1436" s="190" t="s">
        <v>50</v>
      </c>
      <c r="C1436" s="188" t="s">
        <v>154</v>
      </c>
      <c r="D1436" s="191">
        <v>60000000</v>
      </c>
      <c r="E1436" s="191"/>
      <c r="F1436" s="192">
        <f t="shared" si="45"/>
        <v>514024000</v>
      </c>
      <c r="G1436" s="187"/>
      <c r="H1436" s="179">
        <f t="shared" si="46"/>
        <v>10</v>
      </c>
    </row>
    <row r="1437" spans="1:8" ht="18" customHeight="1">
      <c r="A1437" s="190">
        <v>42305</v>
      </c>
      <c r="B1437" s="190" t="s">
        <v>831</v>
      </c>
      <c r="C1437" s="188" t="s">
        <v>653</v>
      </c>
      <c r="D1437" s="191"/>
      <c r="E1437" s="191">
        <v>4010000</v>
      </c>
      <c r="F1437" s="192">
        <f t="shared" si="45"/>
        <v>510014000</v>
      </c>
      <c r="G1437" s="187"/>
      <c r="H1437" s="179">
        <f t="shared" si="46"/>
        <v>10</v>
      </c>
    </row>
    <row r="1438" spans="1:8" ht="18" customHeight="1">
      <c r="A1438" s="190">
        <v>42305</v>
      </c>
      <c r="B1438" s="190" t="s">
        <v>197</v>
      </c>
      <c r="C1438" s="188" t="s">
        <v>980</v>
      </c>
      <c r="D1438" s="191"/>
      <c r="E1438" s="191">
        <v>4600000</v>
      </c>
      <c r="F1438" s="192">
        <f t="shared" si="45"/>
        <v>505414000</v>
      </c>
      <c r="G1438" s="187"/>
      <c r="H1438" s="179">
        <f t="shared" si="46"/>
        <v>10</v>
      </c>
    </row>
    <row r="1439" spans="1:8" ht="18" customHeight="1">
      <c r="A1439" s="190">
        <v>42305</v>
      </c>
      <c r="B1439" s="190" t="s">
        <v>197</v>
      </c>
      <c r="C1439" s="188" t="s">
        <v>156</v>
      </c>
      <c r="D1439" s="191"/>
      <c r="E1439" s="191">
        <v>400000000</v>
      </c>
      <c r="F1439" s="192">
        <f t="shared" si="45"/>
        <v>105414000</v>
      </c>
      <c r="G1439" s="187"/>
      <c r="H1439" s="179">
        <f t="shared" si="46"/>
        <v>10</v>
      </c>
    </row>
    <row r="1440" spans="1:8" ht="18" customHeight="1">
      <c r="A1440" s="190">
        <v>42305</v>
      </c>
      <c r="B1440" s="190" t="s">
        <v>197</v>
      </c>
      <c r="C1440" s="188" t="s">
        <v>1040</v>
      </c>
      <c r="D1440" s="191"/>
      <c r="E1440" s="191">
        <v>10000000</v>
      </c>
      <c r="F1440" s="192">
        <f t="shared" si="45"/>
        <v>95414000</v>
      </c>
      <c r="G1440" s="187"/>
      <c r="H1440" s="179">
        <f t="shared" si="46"/>
        <v>10</v>
      </c>
    </row>
    <row r="1441" spans="1:8" ht="18" customHeight="1">
      <c r="A1441" s="190">
        <v>42305</v>
      </c>
      <c r="B1441" s="190" t="s">
        <v>151</v>
      </c>
      <c r="C1441" s="188" t="s">
        <v>1041</v>
      </c>
      <c r="D1441" s="191"/>
      <c r="E1441" s="191">
        <v>42065000</v>
      </c>
      <c r="F1441" s="192">
        <f t="shared" si="45"/>
        <v>53349000</v>
      </c>
      <c r="G1441" s="187"/>
      <c r="H1441" s="179">
        <f t="shared" si="46"/>
        <v>10</v>
      </c>
    </row>
    <row r="1442" spans="1:8" ht="18" customHeight="1">
      <c r="A1442" s="190">
        <v>42305</v>
      </c>
      <c r="B1442" s="190" t="s">
        <v>831</v>
      </c>
      <c r="C1442" s="188" t="s">
        <v>1042</v>
      </c>
      <c r="D1442" s="191"/>
      <c r="E1442" s="191">
        <v>1390000</v>
      </c>
      <c r="F1442" s="192">
        <f t="shared" si="45"/>
        <v>51959000</v>
      </c>
      <c r="G1442" s="187"/>
      <c r="H1442" s="179">
        <f t="shared" si="46"/>
        <v>10</v>
      </c>
    </row>
    <row r="1443" spans="1:8" ht="18" customHeight="1">
      <c r="A1443" s="190">
        <v>42305</v>
      </c>
      <c r="B1443" s="190" t="s">
        <v>145</v>
      </c>
      <c r="C1443" s="188" t="s">
        <v>150</v>
      </c>
      <c r="D1443" s="191"/>
      <c r="E1443" s="191">
        <v>288000</v>
      </c>
      <c r="F1443" s="192">
        <f t="shared" si="45"/>
        <v>51671000</v>
      </c>
      <c r="G1443" s="187"/>
      <c r="H1443" s="179">
        <f t="shared" si="46"/>
        <v>10</v>
      </c>
    </row>
    <row r="1444" spans="1:8" ht="18" customHeight="1">
      <c r="A1444" s="190">
        <v>42305</v>
      </c>
      <c r="B1444" s="190" t="s">
        <v>1051</v>
      </c>
      <c r="C1444" s="188" t="s">
        <v>598</v>
      </c>
      <c r="D1444" s="191"/>
      <c r="E1444" s="191">
        <v>200000</v>
      </c>
      <c r="F1444" s="192">
        <f t="shared" si="45"/>
        <v>51471000</v>
      </c>
      <c r="G1444" s="187"/>
      <c r="H1444" s="179">
        <f t="shared" si="46"/>
        <v>10</v>
      </c>
    </row>
    <row r="1445" spans="1:8" ht="18" customHeight="1">
      <c r="A1445" s="190">
        <v>42307</v>
      </c>
      <c r="B1445" s="190" t="s">
        <v>183</v>
      </c>
      <c r="C1445" s="188" t="s">
        <v>1043</v>
      </c>
      <c r="D1445" s="191">
        <v>3000000</v>
      </c>
      <c r="E1445" s="191"/>
      <c r="F1445" s="192">
        <f t="shared" si="45"/>
        <v>54471000</v>
      </c>
      <c r="G1445" s="187"/>
      <c r="H1445" s="179">
        <f t="shared" si="46"/>
        <v>10</v>
      </c>
    </row>
    <row r="1446" spans="1:8" ht="18" customHeight="1">
      <c r="A1446" s="190">
        <v>42307</v>
      </c>
      <c r="B1446" s="190" t="s">
        <v>151</v>
      </c>
      <c r="C1446" s="188" t="s">
        <v>1044</v>
      </c>
      <c r="D1446" s="191"/>
      <c r="E1446" s="191">
        <v>4570000</v>
      </c>
      <c r="F1446" s="192">
        <f t="shared" si="45"/>
        <v>49901000</v>
      </c>
      <c r="G1446" s="187"/>
      <c r="H1446" s="179">
        <f t="shared" si="46"/>
        <v>10</v>
      </c>
    </row>
    <row r="1447" spans="1:8" ht="18" customHeight="1">
      <c r="A1447" s="190">
        <v>42307</v>
      </c>
      <c r="B1447" s="190" t="s">
        <v>183</v>
      </c>
      <c r="C1447" s="188" t="s">
        <v>1045</v>
      </c>
      <c r="D1447" s="191"/>
      <c r="E1447" s="191">
        <v>3500000</v>
      </c>
      <c r="F1447" s="192">
        <f t="shared" si="45"/>
        <v>46401000</v>
      </c>
      <c r="G1447" s="187"/>
      <c r="H1447" s="179">
        <f t="shared" si="46"/>
        <v>10</v>
      </c>
    </row>
    <row r="1448" spans="1:8" ht="18" customHeight="1">
      <c r="A1448" s="190">
        <v>42307</v>
      </c>
      <c r="B1448" s="190" t="s">
        <v>197</v>
      </c>
      <c r="C1448" s="188" t="s">
        <v>1046</v>
      </c>
      <c r="D1448" s="191"/>
      <c r="E1448" s="191">
        <v>1850000</v>
      </c>
      <c r="F1448" s="192">
        <f t="shared" si="45"/>
        <v>44551000</v>
      </c>
      <c r="G1448" s="187"/>
      <c r="H1448" s="179">
        <f t="shared" si="46"/>
        <v>10</v>
      </c>
    </row>
    <row r="1449" spans="1:8" ht="18" customHeight="1">
      <c r="A1449" s="190">
        <v>42307</v>
      </c>
      <c r="B1449" s="190" t="s">
        <v>1051</v>
      </c>
      <c r="C1449" s="188" t="s">
        <v>1050</v>
      </c>
      <c r="D1449" s="191"/>
      <c r="E1449" s="191">
        <v>1000000</v>
      </c>
      <c r="F1449" s="192">
        <f t="shared" si="45"/>
        <v>43551000</v>
      </c>
      <c r="G1449" s="187"/>
      <c r="H1449" s="179">
        <f t="shared" si="46"/>
        <v>10</v>
      </c>
    </row>
    <row r="1450" spans="1:8" ht="18" customHeight="1">
      <c r="A1450" s="190">
        <v>42307</v>
      </c>
      <c r="B1450" s="190" t="s">
        <v>160</v>
      </c>
      <c r="C1450" s="188" t="s">
        <v>980</v>
      </c>
      <c r="D1450" s="191"/>
      <c r="E1450" s="191">
        <v>1900000</v>
      </c>
      <c r="F1450" s="192">
        <f t="shared" si="45"/>
        <v>41651000</v>
      </c>
      <c r="G1450" s="187"/>
      <c r="H1450" s="179">
        <f t="shared" si="46"/>
        <v>10</v>
      </c>
    </row>
    <row r="1451" spans="1:8" ht="18" customHeight="1">
      <c r="A1451" s="190">
        <v>42308</v>
      </c>
      <c r="B1451" s="190" t="s">
        <v>183</v>
      </c>
      <c r="C1451" s="188" t="s">
        <v>1054</v>
      </c>
      <c r="D1451" s="191">
        <v>3500000</v>
      </c>
      <c r="E1451" s="191"/>
      <c r="F1451" s="192">
        <f t="shared" si="45"/>
        <v>45151000</v>
      </c>
      <c r="G1451" s="187"/>
      <c r="H1451" s="179">
        <f t="shared" si="46"/>
        <v>10</v>
      </c>
    </row>
    <row r="1452" spans="1:8" ht="18" customHeight="1">
      <c r="A1452" s="190">
        <v>42308</v>
      </c>
      <c r="B1452" s="190" t="s">
        <v>151</v>
      </c>
      <c r="C1452" s="188" t="s">
        <v>1055</v>
      </c>
      <c r="D1452" s="191"/>
      <c r="E1452" s="191">
        <v>5865000</v>
      </c>
      <c r="F1452" s="192">
        <f t="shared" si="45"/>
        <v>39286000</v>
      </c>
      <c r="G1452" s="187"/>
      <c r="H1452" s="179">
        <f t="shared" si="46"/>
        <v>10</v>
      </c>
    </row>
    <row r="1453" spans="1:8" ht="18" customHeight="1">
      <c r="A1453" s="190">
        <v>42308</v>
      </c>
      <c r="B1453" s="190" t="s">
        <v>168</v>
      </c>
      <c r="C1453" s="188" t="s">
        <v>318</v>
      </c>
      <c r="D1453" s="191"/>
      <c r="E1453" s="191">
        <v>10000000</v>
      </c>
      <c r="F1453" s="192">
        <f t="shared" si="45"/>
        <v>29286000</v>
      </c>
      <c r="G1453" s="187"/>
      <c r="H1453" s="179">
        <f t="shared" si="46"/>
        <v>10</v>
      </c>
    </row>
    <row r="1454" spans="1:8" ht="18" customHeight="1">
      <c r="A1454" s="190">
        <v>42308</v>
      </c>
      <c r="B1454" s="190" t="s">
        <v>151</v>
      </c>
      <c r="C1454" s="188" t="s">
        <v>1056</v>
      </c>
      <c r="D1454" s="191"/>
      <c r="E1454" s="191">
        <v>1650000</v>
      </c>
      <c r="F1454" s="192">
        <f t="shared" si="45"/>
        <v>27636000</v>
      </c>
      <c r="G1454" s="187"/>
      <c r="H1454" s="179">
        <f t="shared" si="46"/>
        <v>10</v>
      </c>
    </row>
    <row r="1455" spans="1:8" ht="18" customHeight="1">
      <c r="A1455" s="190">
        <v>42309</v>
      </c>
      <c r="B1455" s="190" t="s">
        <v>145</v>
      </c>
      <c r="C1455" s="188" t="s">
        <v>196</v>
      </c>
      <c r="D1455" s="191"/>
      <c r="E1455" s="191">
        <v>780000</v>
      </c>
      <c r="F1455" s="192">
        <f t="shared" si="45"/>
        <v>26856000</v>
      </c>
      <c r="G1455" s="187"/>
      <c r="H1455" s="179">
        <f t="shared" si="46"/>
        <v>11</v>
      </c>
    </row>
    <row r="1456" spans="1:8" ht="18" customHeight="1">
      <c r="A1456" s="190">
        <v>42309</v>
      </c>
      <c r="B1456" s="190" t="s">
        <v>1157</v>
      </c>
      <c r="C1456" s="188" t="s">
        <v>606</v>
      </c>
      <c r="D1456" s="191"/>
      <c r="E1456" s="191">
        <v>2135000</v>
      </c>
      <c r="F1456" s="192">
        <f t="shared" si="45"/>
        <v>24721000</v>
      </c>
      <c r="G1456" s="187"/>
      <c r="H1456" s="179">
        <f t="shared" si="46"/>
        <v>11</v>
      </c>
    </row>
    <row r="1457" spans="1:8" ht="18" customHeight="1">
      <c r="A1457" s="190">
        <v>42309</v>
      </c>
      <c r="B1457" s="190" t="s">
        <v>831</v>
      </c>
      <c r="C1457" s="188" t="s">
        <v>201</v>
      </c>
      <c r="D1457" s="191"/>
      <c r="E1457" s="191">
        <v>1390000</v>
      </c>
      <c r="F1457" s="192">
        <f t="shared" si="45"/>
        <v>23331000</v>
      </c>
      <c r="G1457" s="187"/>
      <c r="H1457" s="179">
        <f t="shared" si="46"/>
        <v>11</v>
      </c>
    </row>
    <row r="1458" spans="1:8" ht="18" customHeight="1">
      <c r="A1458" s="190">
        <v>42309</v>
      </c>
      <c r="B1458" s="190" t="s">
        <v>1051</v>
      </c>
      <c r="C1458" s="188" t="s">
        <v>1057</v>
      </c>
      <c r="D1458" s="191"/>
      <c r="E1458" s="191">
        <v>400000</v>
      </c>
      <c r="F1458" s="192">
        <f t="shared" si="45"/>
        <v>22931000</v>
      </c>
      <c r="G1458" s="187"/>
      <c r="H1458" s="179">
        <f t="shared" si="46"/>
        <v>11</v>
      </c>
    </row>
    <row r="1459" spans="1:8" ht="18" customHeight="1">
      <c r="A1459" s="190">
        <v>42309</v>
      </c>
      <c r="B1459" s="190" t="s">
        <v>158</v>
      </c>
      <c r="C1459" s="188" t="s">
        <v>1058</v>
      </c>
      <c r="D1459" s="191"/>
      <c r="E1459" s="191">
        <v>10779000</v>
      </c>
      <c r="F1459" s="192">
        <f t="shared" si="45"/>
        <v>12152000</v>
      </c>
      <c r="G1459" s="187"/>
      <c r="H1459" s="179">
        <f t="shared" si="46"/>
        <v>11</v>
      </c>
    </row>
    <row r="1460" spans="1:8" ht="18" customHeight="1">
      <c r="A1460" s="190">
        <v>42309</v>
      </c>
      <c r="B1460" s="190" t="s">
        <v>145</v>
      </c>
      <c r="C1460" s="188" t="s">
        <v>769</v>
      </c>
      <c r="D1460" s="191"/>
      <c r="E1460" s="191">
        <v>4000000</v>
      </c>
      <c r="F1460" s="192">
        <f t="shared" si="45"/>
        <v>8152000</v>
      </c>
      <c r="G1460" s="187"/>
      <c r="H1460" s="179">
        <f t="shared" si="46"/>
        <v>11</v>
      </c>
    </row>
    <row r="1461" spans="1:8" ht="18" customHeight="1">
      <c r="A1461" s="190">
        <v>42311</v>
      </c>
      <c r="B1461" s="190" t="s">
        <v>1059</v>
      </c>
      <c r="C1461" s="188" t="s">
        <v>1060</v>
      </c>
      <c r="D1461" s="191">
        <v>300000000</v>
      </c>
      <c r="E1461" s="191"/>
      <c r="F1461" s="192">
        <f t="shared" si="45"/>
        <v>308152000</v>
      </c>
      <c r="G1461" s="187"/>
      <c r="H1461" s="179">
        <f t="shared" si="46"/>
        <v>11</v>
      </c>
    </row>
    <row r="1462" spans="1:8" ht="18" customHeight="1">
      <c r="A1462" s="190">
        <v>42311</v>
      </c>
      <c r="B1462" s="190" t="s">
        <v>197</v>
      </c>
      <c r="C1462" s="188" t="s">
        <v>1061</v>
      </c>
      <c r="D1462" s="191">
        <v>250000000</v>
      </c>
      <c r="E1462" s="191"/>
      <c r="F1462" s="192">
        <f t="shared" si="45"/>
        <v>558152000</v>
      </c>
      <c r="G1462" s="187"/>
      <c r="H1462" s="179">
        <f t="shared" si="46"/>
        <v>11</v>
      </c>
    </row>
    <row r="1463" spans="1:8" ht="18" customHeight="1">
      <c r="A1463" s="190">
        <v>42311</v>
      </c>
      <c r="B1463" s="190" t="s">
        <v>197</v>
      </c>
      <c r="C1463" s="188" t="s">
        <v>1020</v>
      </c>
      <c r="D1463" s="191"/>
      <c r="E1463" s="191">
        <v>9511000</v>
      </c>
      <c r="F1463" s="192">
        <f t="shared" si="45"/>
        <v>548641000</v>
      </c>
      <c r="G1463" s="187"/>
      <c r="H1463" s="179">
        <f t="shared" si="46"/>
        <v>11</v>
      </c>
    </row>
    <row r="1464" spans="1:8" ht="18" customHeight="1">
      <c r="A1464" s="190">
        <v>42311</v>
      </c>
      <c r="B1464" s="190" t="s">
        <v>147</v>
      </c>
      <c r="C1464" s="188" t="s">
        <v>982</v>
      </c>
      <c r="D1464" s="191"/>
      <c r="E1464" s="191">
        <v>300000000</v>
      </c>
      <c r="F1464" s="192">
        <f t="shared" si="45"/>
        <v>248641000</v>
      </c>
      <c r="G1464" s="187"/>
      <c r="H1464" s="179">
        <f t="shared" si="46"/>
        <v>11</v>
      </c>
    </row>
    <row r="1465" spans="1:8" ht="18" customHeight="1">
      <c r="A1465" s="190">
        <v>42311</v>
      </c>
      <c r="B1465" s="190" t="s">
        <v>1051</v>
      </c>
      <c r="C1465" s="188" t="s">
        <v>1062</v>
      </c>
      <c r="D1465" s="191"/>
      <c r="E1465" s="191">
        <v>600000</v>
      </c>
      <c r="F1465" s="192">
        <f t="shared" si="45"/>
        <v>248041000</v>
      </c>
      <c r="G1465" s="187"/>
      <c r="H1465" s="179">
        <f t="shared" si="46"/>
        <v>11</v>
      </c>
    </row>
    <row r="1466" spans="1:8" ht="18" customHeight="1">
      <c r="A1466" s="190">
        <v>42311</v>
      </c>
      <c r="B1466" s="190" t="s">
        <v>147</v>
      </c>
      <c r="C1466" s="188" t="s">
        <v>1063</v>
      </c>
      <c r="D1466" s="191"/>
      <c r="E1466" s="191">
        <v>50000000</v>
      </c>
      <c r="F1466" s="192">
        <f t="shared" si="45"/>
        <v>198041000</v>
      </c>
      <c r="G1466" s="187"/>
      <c r="H1466" s="179">
        <f t="shared" si="46"/>
        <v>11</v>
      </c>
    </row>
    <row r="1467" spans="1:8" ht="18" customHeight="1">
      <c r="A1467" s="190">
        <v>42311</v>
      </c>
      <c r="B1467" s="190" t="s">
        <v>147</v>
      </c>
      <c r="C1467" s="188" t="s">
        <v>360</v>
      </c>
      <c r="D1467" s="191"/>
      <c r="E1467" s="191">
        <v>30017000</v>
      </c>
      <c r="F1467" s="192">
        <f t="shared" si="45"/>
        <v>168024000</v>
      </c>
      <c r="G1467" s="187"/>
      <c r="H1467" s="179">
        <f t="shared" si="46"/>
        <v>11</v>
      </c>
    </row>
    <row r="1468" spans="1:8" ht="18" customHeight="1">
      <c r="A1468" s="190">
        <v>42311</v>
      </c>
      <c r="B1468" s="190" t="s">
        <v>147</v>
      </c>
      <c r="C1468" s="188" t="s">
        <v>1063</v>
      </c>
      <c r="D1468" s="191"/>
      <c r="E1468" s="191">
        <v>100030000</v>
      </c>
      <c r="F1468" s="192">
        <f t="shared" si="45"/>
        <v>67994000</v>
      </c>
      <c r="G1468" s="187"/>
      <c r="H1468" s="179">
        <f t="shared" si="46"/>
        <v>11</v>
      </c>
    </row>
    <row r="1469" spans="1:8" ht="18" customHeight="1">
      <c r="A1469" s="190">
        <v>42312</v>
      </c>
      <c r="B1469" s="190" t="s">
        <v>145</v>
      </c>
      <c r="C1469" s="188" t="s">
        <v>1064</v>
      </c>
      <c r="D1469" s="191"/>
      <c r="E1469" s="191">
        <v>1000000</v>
      </c>
      <c r="F1469" s="192">
        <f t="shared" si="45"/>
        <v>66994000</v>
      </c>
      <c r="G1469" s="187"/>
      <c r="H1469" s="179">
        <f t="shared" si="46"/>
        <v>11</v>
      </c>
    </row>
    <row r="1470" spans="1:8" ht="18" customHeight="1">
      <c r="A1470" s="190">
        <v>42312</v>
      </c>
      <c r="B1470" s="190" t="s">
        <v>197</v>
      </c>
      <c r="C1470" s="188" t="s">
        <v>1065</v>
      </c>
      <c r="D1470" s="191"/>
      <c r="E1470" s="191">
        <v>50000000</v>
      </c>
      <c r="F1470" s="192">
        <f t="shared" si="45"/>
        <v>16994000</v>
      </c>
      <c r="G1470" s="187"/>
      <c r="H1470" s="179">
        <f t="shared" si="46"/>
        <v>11</v>
      </c>
    </row>
    <row r="1471" spans="1:8" ht="18" customHeight="1">
      <c r="A1471" s="190">
        <v>42312</v>
      </c>
      <c r="B1471" s="190" t="s">
        <v>1051</v>
      </c>
      <c r="C1471" s="188" t="s">
        <v>1066</v>
      </c>
      <c r="D1471" s="191"/>
      <c r="E1471" s="191">
        <v>2000000</v>
      </c>
      <c r="F1471" s="192">
        <f t="shared" si="45"/>
        <v>14994000</v>
      </c>
      <c r="G1471" s="187"/>
      <c r="H1471" s="179">
        <f t="shared" si="46"/>
        <v>11</v>
      </c>
    </row>
    <row r="1472" spans="1:8" ht="18" customHeight="1">
      <c r="A1472" s="190">
        <v>42312</v>
      </c>
      <c r="B1472" s="190" t="s">
        <v>183</v>
      </c>
      <c r="C1472" s="188" t="s">
        <v>1067</v>
      </c>
      <c r="D1472" s="191"/>
      <c r="E1472" s="191">
        <v>2000000</v>
      </c>
      <c r="F1472" s="192">
        <f t="shared" si="45"/>
        <v>12994000</v>
      </c>
      <c r="G1472" s="187"/>
      <c r="H1472" s="179">
        <f t="shared" si="46"/>
        <v>11</v>
      </c>
    </row>
    <row r="1473" spans="1:8" ht="18" customHeight="1">
      <c r="A1473" s="190">
        <v>42312</v>
      </c>
      <c r="B1473" s="190" t="s">
        <v>145</v>
      </c>
      <c r="C1473" s="188" t="s">
        <v>1068</v>
      </c>
      <c r="D1473" s="191"/>
      <c r="E1473" s="191">
        <v>180000</v>
      </c>
      <c r="F1473" s="192">
        <f t="shared" si="45"/>
        <v>12814000</v>
      </c>
      <c r="G1473" s="187"/>
      <c r="H1473" s="179">
        <f t="shared" si="46"/>
        <v>11</v>
      </c>
    </row>
    <row r="1474" spans="1:8" ht="18" customHeight="1">
      <c r="A1474" s="190">
        <v>42313</v>
      </c>
      <c r="B1474" s="190" t="s">
        <v>176</v>
      </c>
      <c r="C1474" s="188" t="s">
        <v>177</v>
      </c>
      <c r="D1474" s="191"/>
      <c r="E1474" s="191">
        <v>4408000</v>
      </c>
      <c r="F1474" s="192">
        <f t="shared" si="45"/>
        <v>8406000</v>
      </c>
      <c r="G1474" s="187"/>
      <c r="H1474" s="179">
        <f t="shared" si="46"/>
        <v>11</v>
      </c>
    </row>
    <row r="1475" spans="1:8" ht="18" customHeight="1">
      <c r="A1475" s="190">
        <v>42313</v>
      </c>
      <c r="B1475" s="190" t="s">
        <v>831</v>
      </c>
      <c r="C1475" s="188" t="s">
        <v>1069</v>
      </c>
      <c r="D1475" s="191"/>
      <c r="E1475" s="191">
        <v>540000</v>
      </c>
      <c r="F1475" s="192">
        <f t="shared" si="45"/>
        <v>7866000</v>
      </c>
      <c r="G1475" s="187"/>
      <c r="H1475" s="179">
        <f t="shared" si="46"/>
        <v>11</v>
      </c>
    </row>
    <row r="1476" spans="1:8" ht="18" customHeight="1">
      <c r="A1476" s="190">
        <v>42313</v>
      </c>
      <c r="B1476" s="190" t="s">
        <v>151</v>
      </c>
      <c r="C1476" s="188" t="s">
        <v>1070</v>
      </c>
      <c r="D1476" s="191"/>
      <c r="E1476" s="191">
        <v>300000</v>
      </c>
      <c r="F1476" s="192">
        <f t="shared" si="45"/>
        <v>7566000</v>
      </c>
      <c r="G1476" s="187"/>
      <c r="H1476" s="179">
        <f t="shared" si="46"/>
        <v>11</v>
      </c>
    </row>
    <row r="1477" spans="1:8" ht="18" customHeight="1">
      <c r="A1477" s="190">
        <v>42313</v>
      </c>
      <c r="B1477" s="190" t="s">
        <v>178</v>
      </c>
      <c r="C1477" s="188" t="s">
        <v>1071</v>
      </c>
      <c r="D1477" s="191"/>
      <c r="E1477" s="191">
        <v>926000</v>
      </c>
      <c r="F1477" s="192">
        <f t="shared" si="45"/>
        <v>6640000</v>
      </c>
      <c r="G1477" s="187"/>
      <c r="H1477" s="179">
        <f t="shared" si="46"/>
        <v>11</v>
      </c>
    </row>
    <row r="1478" spans="1:8" ht="18" customHeight="1">
      <c r="A1478" s="190">
        <v>42313</v>
      </c>
      <c r="B1478" s="190" t="s">
        <v>183</v>
      </c>
      <c r="C1478" s="188" t="s">
        <v>1072</v>
      </c>
      <c r="D1478" s="191">
        <v>2000000</v>
      </c>
      <c r="E1478" s="191"/>
      <c r="F1478" s="192">
        <f t="shared" si="45"/>
        <v>8640000</v>
      </c>
      <c r="G1478" s="187"/>
      <c r="H1478" s="179">
        <f t="shared" si="46"/>
        <v>11</v>
      </c>
    </row>
    <row r="1479" spans="1:8" ht="18" customHeight="1">
      <c r="A1479" s="190">
        <v>42313</v>
      </c>
      <c r="B1479" s="190" t="s">
        <v>151</v>
      </c>
      <c r="C1479" s="188" t="s">
        <v>1067</v>
      </c>
      <c r="D1479" s="191"/>
      <c r="E1479" s="191">
        <v>2100000</v>
      </c>
      <c r="F1479" s="192">
        <f t="shared" si="45"/>
        <v>6540000</v>
      </c>
      <c r="G1479" s="187"/>
      <c r="H1479" s="179">
        <f t="shared" si="46"/>
        <v>11</v>
      </c>
    </row>
    <row r="1480" spans="1:8" ht="18" customHeight="1">
      <c r="A1480" s="190">
        <v>42314</v>
      </c>
      <c r="B1480" s="190" t="s">
        <v>183</v>
      </c>
      <c r="C1480" s="188" t="s">
        <v>1073</v>
      </c>
      <c r="D1480" s="191">
        <v>1000000</v>
      </c>
      <c r="E1480" s="191"/>
      <c r="F1480" s="192">
        <f t="shared" si="45"/>
        <v>7540000</v>
      </c>
      <c r="G1480" s="187"/>
      <c r="H1480" s="179">
        <f t="shared" si="46"/>
        <v>11</v>
      </c>
    </row>
    <row r="1481" spans="1:8" ht="18" customHeight="1">
      <c r="A1481" s="190">
        <v>42314</v>
      </c>
      <c r="B1481" s="190" t="s">
        <v>1051</v>
      </c>
      <c r="C1481" s="188" t="s">
        <v>1074</v>
      </c>
      <c r="D1481" s="191"/>
      <c r="E1481" s="191">
        <v>509000</v>
      </c>
      <c r="F1481" s="192">
        <f t="shared" si="45"/>
        <v>7031000</v>
      </c>
      <c r="G1481" s="187"/>
      <c r="H1481" s="179">
        <f t="shared" si="46"/>
        <v>11</v>
      </c>
    </row>
    <row r="1482" spans="1:8" ht="18" customHeight="1">
      <c r="A1482" s="190">
        <v>42314</v>
      </c>
      <c r="B1482" s="190" t="s">
        <v>1051</v>
      </c>
      <c r="C1482" s="188" t="s">
        <v>1075</v>
      </c>
      <c r="D1482" s="191"/>
      <c r="E1482" s="191">
        <v>945000</v>
      </c>
      <c r="F1482" s="192">
        <f t="shared" si="45"/>
        <v>6086000</v>
      </c>
      <c r="G1482" s="187"/>
      <c r="H1482" s="179">
        <f t="shared" si="46"/>
        <v>11</v>
      </c>
    </row>
    <row r="1483" spans="1:8" ht="18" customHeight="1">
      <c r="A1483" s="190">
        <v>42314</v>
      </c>
      <c r="B1483" s="190" t="s">
        <v>268</v>
      </c>
      <c r="C1483" s="188" t="s">
        <v>1076</v>
      </c>
      <c r="D1483" s="191"/>
      <c r="E1483" s="191">
        <v>4500000</v>
      </c>
      <c r="F1483" s="192">
        <f t="shared" si="45"/>
        <v>1586000</v>
      </c>
      <c r="G1483" s="187"/>
      <c r="H1483" s="179">
        <f t="shared" si="46"/>
        <v>11</v>
      </c>
    </row>
    <row r="1484" spans="1:8" ht="18" customHeight="1">
      <c r="A1484" s="190">
        <v>42314</v>
      </c>
      <c r="B1484" s="190" t="s">
        <v>831</v>
      </c>
      <c r="C1484" s="188" t="s">
        <v>1077</v>
      </c>
      <c r="D1484" s="191"/>
      <c r="E1484" s="191">
        <v>500000</v>
      </c>
      <c r="F1484" s="192">
        <f t="shared" si="45"/>
        <v>1086000</v>
      </c>
      <c r="G1484" s="187"/>
      <c r="H1484" s="179">
        <f t="shared" si="46"/>
        <v>11</v>
      </c>
    </row>
    <row r="1485" spans="1:8" ht="18" customHeight="1">
      <c r="A1485" s="190">
        <v>42317</v>
      </c>
      <c r="B1485" s="190" t="s">
        <v>622</v>
      </c>
      <c r="C1485" s="188" t="s">
        <v>592</v>
      </c>
      <c r="D1485" s="191">
        <v>480000000</v>
      </c>
      <c r="E1485" s="191"/>
      <c r="F1485" s="192">
        <f t="shared" si="45"/>
        <v>481086000</v>
      </c>
      <c r="G1485" s="187"/>
      <c r="H1485" s="179">
        <f t="shared" si="46"/>
        <v>11</v>
      </c>
    </row>
    <row r="1486" spans="1:8" ht="18" customHeight="1">
      <c r="A1486" s="190">
        <v>42317</v>
      </c>
      <c r="B1486" s="190" t="s">
        <v>145</v>
      </c>
      <c r="C1486" s="188" t="s">
        <v>1078</v>
      </c>
      <c r="D1486" s="191"/>
      <c r="E1486" s="191">
        <v>350000</v>
      </c>
      <c r="F1486" s="192">
        <f t="shared" si="45"/>
        <v>480736000</v>
      </c>
      <c r="G1486" s="187"/>
      <c r="H1486" s="179">
        <f t="shared" si="46"/>
        <v>11</v>
      </c>
    </row>
    <row r="1487" spans="1:8" ht="18" customHeight="1">
      <c r="A1487" s="190">
        <v>42317</v>
      </c>
      <c r="B1487" s="190" t="s">
        <v>197</v>
      </c>
      <c r="C1487" s="188" t="s">
        <v>1079</v>
      </c>
      <c r="D1487" s="191"/>
      <c r="E1487" s="191">
        <v>10000000</v>
      </c>
      <c r="F1487" s="192">
        <f t="shared" si="45"/>
        <v>470736000</v>
      </c>
      <c r="G1487" s="187"/>
      <c r="H1487" s="179">
        <f t="shared" si="46"/>
        <v>11</v>
      </c>
    </row>
    <row r="1488" spans="1:8" ht="18" customHeight="1">
      <c r="A1488" s="190">
        <v>42317</v>
      </c>
      <c r="B1488" s="190" t="s">
        <v>197</v>
      </c>
      <c r="C1488" s="188" t="s">
        <v>1080</v>
      </c>
      <c r="D1488" s="191"/>
      <c r="E1488" s="191">
        <v>28534000</v>
      </c>
      <c r="F1488" s="192">
        <f t="shared" si="45"/>
        <v>442202000</v>
      </c>
      <c r="G1488" s="187"/>
      <c r="H1488" s="179">
        <f t="shared" si="46"/>
        <v>11</v>
      </c>
    </row>
    <row r="1489" spans="1:8" ht="18" customHeight="1">
      <c r="A1489" s="190">
        <v>42317</v>
      </c>
      <c r="B1489" s="190" t="s">
        <v>197</v>
      </c>
      <c r="C1489" s="188" t="s">
        <v>1081</v>
      </c>
      <c r="D1489" s="191"/>
      <c r="E1489" s="191">
        <v>5000000</v>
      </c>
      <c r="F1489" s="192">
        <f t="shared" ref="F1489:F1552" si="47">IF(C1489&lt;&gt;"",F1488+D1489-E1489,0)</f>
        <v>437202000</v>
      </c>
      <c r="G1489" s="187"/>
      <c r="H1489" s="179">
        <f t="shared" ref="H1489:H1552" si="48">IF(A1489&lt;&gt;"",MONTH(A1489),"")</f>
        <v>11</v>
      </c>
    </row>
    <row r="1490" spans="1:8" ht="18" customHeight="1">
      <c r="A1490" s="190">
        <v>42318</v>
      </c>
      <c r="B1490" s="190" t="s">
        <v>168</v>
      </c>
      <c r="C1490" s="188" t="s">
        <v>170</v>
      </c>
      <c r="D1490" s="191">
        <v>71620000</v>
      </c>
      <c r="E1490" s="191"/>
      <c r="F1490" s="192">
        <f t="shared" si="47"/>
        <v>508822000</v>
      </c>
      <c r="G1490" s="187"/>
      <c r="H1490" s="179">
        <f t="shared" si="48"/>
        <v>11</v>
      </c>
    </row>
    <row r="1491" spans="1:8" ht="18" customHeight="1">
      <c r="A1491" s="190">
        <v>42318</v>
      </c>
      <c r="B1491" s="190" t="s">
        <v>147</v>
      </c>
      <c r="C1491" s="188" t="s">
        <v>236</v>
      </c>
      <c r="D1491" s="191"/>
      <c r="E1491" s="191">
        <v>100000000</v>
      </c>
      <c r="F1491" s="192">
        <f t="shared" si="47"/>
        <v>408822000</v>
      </c>
      <c r="G1491" s="187"/>
      <c r="H1491" s="179">
        <f t="shared" si="48"/>
        <v>11</v>
      </c>
    </row>
    <row r="1492" spans="1:8" ht="18" customHeight="1">
      <c r="A1492" s="190">
        <v>42318</v>
      </c>
      <c r="B1492" s="190" t="s">
        <v>147</v>
      </c>
      <c r="C1492" s="188" t="s">
        <v>1082</v>
      </c>
      <c r="D1492" s="191"/>
      <c r="E1492" s="191">
        <v>90861000</v>
      </c>
      <c r="F1492" s="192">
        <f t="shared" si="47"/>
        <v>317961000</v>
      </c>
      <c r="G1492" s="187"/>
      <c r="H1492" s="179">
        <f t="shared" si="48"/>
        <v>11</v>
      </c>
    </row>
    <row r="1493" spans="1:8" ht="18" customHeight="1">
      <c r="A1493" s="190">
        <v>42318</v>
      </c>
      <c r="B1493" s="190" t="s">
        <v>147</v>
      </c>
      <c r="C1493" s="188" t="s">
        <v>1063</v>
      </c>
      <c r="D1493" s="191"/>
      <c r="E1493" s="191">
        <v>52417000</v>
      </c>
      <c r="F1493" s="192">
        <f t="shared" si="47"/>
        <v>265544000</v>
      </c>
      <c r="G1493" s="187"/>
      <c r="H1493" s="179">
        <f t="shared" si="48"/>
        <v>11</v>
      </c>
    </row>
    <row r="1494" spans="1:8" ht="18" customHeight="1">
      <c r="A1494" s="190">
        <v>42318</v>
      </c>
      <c r="B1494" s="190" t="s">
        <v>151</v>
      </c>
      <c r="C1494" s="188" t="s">
        <v>1083</v>
      </c>
      <c r="D1494" s="191"/>
      <c r="E1494" s="191">
        <v>19964000</v>
      </c>
      <c r="F1494" s="192">
        <f t="shared" si="47"/>
        <v>245580000</v>
      </c>
      <c r="G1494" s="187"/>
      <c r="H1494" s="179">
        <f t="shared" si="48"/>
        <v>11</v>
      </c>
    </row>
    <row r="1495" spans="1:8" ht="18" customHeight="1">
      <c r="A1495" s="190">
        <v>42318</v>
      </c>
      <c r="B1495" s="190" t="s">
        <v>197</v>
      </c>
      <c r="C1495" s="188" t="s">
        <v>419</v>
      </c>
      <c r="D1495" s="191"/>
      <c r="E1495" s="191">
        <v>260000</v>
      </c>
      <c r="F1495" s="192">
        <f t="shared" si="47"/>
        <v>245320000</v>
      </c>
      <c r="G1495" s="187"/>
      <c r="H1495" s="179">
        <f t="shared" si="48"/>
        <v>11</v>
      </c>
    </row>
    <row r="1496" spans="1:8" ht="18" customHeight="1">
      <c r="A1496" s="190">
        <v>42318</v>
      </c>
      <c r="B1496" s="190" t="s">
        <v>183</v>
      </c>
      <c r="C1496" s="188" t="s">
        <v>1084</v>
      </c>
      <c r="D1496" s="191"/>
      <c r="E1496" s="191">
        <v>3000000</v>
      </c>
      <c r="F1496" s="192">
        <f t="shared" si="47"/>
        <v>242320000</v>
      </c>
      <c r="G1496" s="187"/>
      <c r="H1496" s="179">
        <f t="shared" si="48"/>
        <v>11</v>
      </c>
    </row>
    <row r="1497" spans="1:8" ht="18" customHeight="1">
      <c r="A1497" s="190">
        <v>42318</v>
      </c>
      <c r="B1497" s="190" t="s">
        <v>151</v>
      </c>
      <c r="C1497" s="188" t="s">
        <v>1085</v>
      </c>
      <c r="D1497" s="191"/>
      <c r="E1497" s="191">
        <v>10000000</v>
      </c>
      <c r="F1497" s="192">
        <f t="shared" si="47"/>
        <v>232320000</v>
      </c>
      <c r="G1497" s="187"/>
      <c r="H1497" s="179">
        <f t="shared" si="48"/>
        <v>11</v>
      </c>
    </row>
    <row r="1498" spans="1:8" ht="18" customHeight="1">
      <c r="A1498" s="190">
        <v>42319</v>
      </c>
      <c r="B1498" s="190" t="s">
        <v>197</v>
      </c>
      <c r="C1498" s="188" t="s">
        <v>882</v>
      </c>
      <c r="D1498" s="191"/>
      <c r="E1498" s="191">
        <v>20000000</v>
      </c>
      <c r="F1498" s="192">
        <f t="shared" si="47"/>
        <v>212320000</v>
      </c>
      <c r="G1498" s="187"/>
      <c r="H1498" s="179">
        <f t="shared" si="48"/>
        <v>11</v>
      </c>
    </row>
    <row r="1499" spans="1:8" ht="18" customHeight="1">
      <c r="A1499" s="190">
        <v>42319</v>
      </c>
      <c r="B1499" s="190" t="s">
        <v>197</v>
      </c>
      <c r="C1499" s="188" t="s">
        <v>156</v>
      </c>
      <c r="D1499" s="191"/>
      <c r="E1499" s="191">
        <v>50000000</v>
      </c>
      <c r="F1499" s="192">
        <f t="shared" si="47"/>
        <v>162320000</v>
      </c>
      <c r="G1499" s="187"/>
      <c r="H1499" s="179">
        <f t="shared" si="48"/>
        <v>11</v>
      </c>
    </row>
    <row r="1500" spans="1:8" ht="18" customHeight="1">
      <c r="A1500" s="190">
        <v>42319</v>
      </c>
      <c r="B1500" s="190" t="s">
        <v>50</v>
      </c>
      <c r="C1500" s="188" t="s">
        <v>155</v>
      </c>
      <c r="D1500" s="191"/>
      <c r="E1500" s="191">
        <v>60000000</v>
      </c>
      <c r="F1500" s="192">
        <f t="shared" si="47"/>
        <v>102320000</v>
      </c>
      <c r="G1500" s="187"/>
      <c r="H1500" s="179">
        <f t="shared" si="48"/>
        <v>11</v>
      </c>
    </row>
    <row r="1501" spans="1:8" ht="18" customHeight="1">
      <c r="A1501" s="190">
        <v>42319</v>
      </c>
      <c r="B1501" s="190" t="s">
        <v>145</v>
      </c>
      <c r="C1501" s="188" t="s">
        <v>962</v>
      </c>
      <c r="D1501" s="191"/>
      <c r="E1501" s="191">
        <v>280000</v>
      </c>
      <c r="F1501" s="192">
        <f t="shared" si="47"/>
        <v>102040000</v>
      </c>
      <c r="G1501" s="187"/>
      <c r="H1501" s="179">
        <f t="shared" si="48"/>
        <v>11</v>
      </c>
    </row>
    <row r="1502" spans="1:8" ht="18" customHeight="1">
      <c r="A1502" s="190">
        <v>42319</v>
      </c>
      <c r="B1502" s="190" t="s">
        <v>178</v>
      </c>
      <c r="C1502" s="188" t="s">
        <v>1086</v>
      </c>
      <c r="D1502" s="191"/>
      <c r="E1502" s="191">
        <v>443000</v>
      </c>
      <c r="F1502" s="192">
        <f t="shared" si="47"/>
        <v>101597000</v>
      </c>
      <c r="G1502" s="187"/>
      <c r="H1502" s="179">
        <f t="shared" si="48"/>
        <v>11</v>
      </c>
    </row>
    <row r="1503" spans="1:8" ht="18" customHeight="1">
      <c r="A1503" s="190">
        <v>42319</v>
      </c>
      <c r="B1503" s="190" t="s">
        <v>151</v>
      </c>
      <c r="C1503" s="188" t="s">
        <v>1087</v>
      </c>
      <c r="D1503" s="191"/>
      <c r="E1503" s="191">
        <v>86000</v>
      </c>
      <c r="F1503" s="192">
        <f t="shared" si="47"/>
        <v>101511000</v>
      </c>
      <c r="G1503" s="187"/>
      <c r="H1503" s="179">
        <f t="shared" si="48"/>
        <v>11</v>
      </c>
    </row>
    <row r="1504" spans="1:8" ht="18" customHeight="1">
      <c r="A1504" s="190">
        <v>42319</v>
      </c>
      <c r="B1504" s="190" t="s">
        <v>1052</v>
      </c>
      <c r="C1504" s="188" t="s">
        <v>1088</v>
      </c>
      <c r="D1504" s="191"/>
      <c r="E1504" s="191">
        <v>5060000</v>
      </c>
      <c r="F1504" s="192">
        <f t="shared" si="47"/>
        <v>96451000</v>
      </c>
      <c r="G1504" s="187"/>
      <c r="H1504" s="179">
        <f t="shared" si="48"/>
        <v>11</v>
      </c>
    </row>
    <row r="1505" spans="1:8" ht="18" customHeight="1">
      <c r="A1505" s="190">
        <v>42319</v>
      </c>
      <c r="B1505" s="190" t="s">
        <v>183</v>
      </c>
      <c r="C1505" s="188" t="s">
        <v>1089</v>
      </c>
      <c r="D1505" s="191">
        <v>2800000</v>
      </c>
      <c r="E1505" s="191"/>
      <c r="F1505" s="192">
        <f t="shared" si="47"/>
        <v>99251000</v>
      </c>
      <c r="G1505" s="187"/>
      <c r="H1505" s="179">
        <f t="shared" si="48"/>
        <v>11</v>
      </c>
    </row>
    <row r="1506" spans="1:8" ht="18" customHeight="1">
      <c r="A1506" s="190">
        <v>42319</v>
      </c>
      <c r="B1506" s="190" t="s">
        <v>183</v>
      </c>
      <c r="C1506" s="188" t="s">
        <v>1091</v>
      </c>
      <c r="D1506" s="191">
        <v>945000</v>
      </c>
      <c r="E1506" s="191"/>
      <c r="F1506" s="192">
        <f t="shared" si="47"/>
        <v>100196000</v>
      </c>
      <c r="G1506" s="187"/>
      <c r="H1506" s="179">
        <f t="shared" si="48"/>
        <v>11</v>
      </c>
    </row>
    <row r="1507" spans="1:8" ht="18" customHeight="1">
      <c r="A1507" s="190">
        <v>42319</v>
      </c>
      <c r="B1507" s="190" t="s">
        <v>1051</v>
      </c>
      <c r="C1507" s="188" t="s">
        <v>1092</v>
      </c>
      <c r="D1507" s="191"/>
      <c r="E1507" s="191">
        <v>1050000</v>
      </c>
      <c r="F1507" s="192">
        <f t="shared" si="47"/>
        <v>99146000</v>
      </c>
      <c r="G1507" s="187"/>
      <c r="H1507" s="179">
        <f t="shared" si="48"/>
        <v>11</v>
      </c>
    </row>
    <row r="1508" spans="1:8" ht="18" customHeight="1">
      <c r="A1508" s="190">
        <v>42319</v>
      </c>
      <c r="B1508" s="190" t="s">
        <v>1051</v>
      </c>
      <c r="C1508" s="188" t="s">
        <v>1093</v>
      </c>
      <c r="D1508" s="191"/>
      <c r="E1508" s="191">
        <v>2741000</v>
      </c>
      <c r="F1508" s="192">
        <f t="shared" si="47"/>
        <v>96405000</v>
      </c>
      <c r="G1508" s="187"/>
      <c r="H1508" s="179">
        <f t="shared" si="48"/>
        <v>11</v>
      </c>
    </row>
    <row r="1509" spans="1:8" ht="18" customHeight="1">
      <c r="A1509" s="190">
        <v>42319</v>
      </c>
      <c r="B1509" s="190" t="s">
        <v>183</v>
      </c>
      <c r="C1509" s="188" t="s">
        <v>1094</v>
      </c>
      <c r="D1509" s="191">
        <v>3000000</v>
      </c>
      <c r="E1509" s="191"/>
      <c r="F1509" s="192">
        <f t="shared" si="47"/>
        <v>99405000</v>
      </c>
      <c r="G1509" s="187"/>
      <c r="H1509" s="179">
        <f t="shared" si="48"/>
        <v>11</v>
      </c>
    </row>
    <row r="1510" spans="1:8" ht="18" customHeight="1">
      <c r="A1510" s="190">
        <v>42319</v>
      </c>
      <c r="B1510" s="190" t="s">
        <v>151</v>
      </c>
      <c r="C1510" s="188" t="s">
        <v>1084</v>
      </c>
      <c r="D1510" s="191"/>
      <c r="E1510" s="191">
        <v>3402000</v>
      </c>
      <c r="F1510" s="192">
        <f t="shared" si="47"/>
        <v>96003000</v>
      </c>
      <c r="G1510" s="187"/>
      <c r="H1510" s="179">
        <f t="shared" si="48"/>
        <v>11</v>
      </c>
    </row>
    <row r="1511" spans="1:8" ht="18" customHeight="1">
      <c r="A1511" s="190">
        <v>42319</v>
      </c>
      <c r="B1511" s="190" t="s">
        <v>151</v>
      </c>
      <c r="C1511" s="188" t="s">
        <v>1095</v>
      </c>
      <c r="D1511" s="191"/>
      <c r="E1511" s="191">
        <v>1122000</v>
      </c>
      <c r="F1511" s="192">
        <f t="shared" si="47"/>
        <v>94881000</v>
      </c>
      <c r="G1511" s="187"/>
      <c r="H1511" s="179">
        <f t="shared" si="48"/>
        <v>11</v>
      </c>
    </row>
    <row r="1512" spans="1:8" ht="18" customHeight="1">
      <c r="A1512" s="190">
        <v>42320</v>
      </c>
      <c r="B1512" s="190" t="s">
        <v>197</v>
      </c>
      <c r="C1512" s="188" t="s">
        <v>1096</v>
      </c>
      <c r="D1512" s="191"/>
      <c r="E1512" s="191">
        <v>9000000</v>
      </c>
      <c r="F1512" s="192">
        <f t="shared" si="47"/>
        <v>85881000</v>
      </c>
      <c r="G1512" s="187"/>
      <c r="H1512" s="179">
        <f t="shared" si="48"/>
        <v>11</v>
      </c>
    </row>
    <row r="1513" spans="1:8" ht="18" customHeight="1">
      <c r="A1513" s="190">
        <v>42320</v>
      </c>
      <c r="B1513" s="190" t="s">
        <v>147</v>
      </c>
      <c r="C1513" s="188" t="s">
        <v>1097</v>
      </c>
      <c r="D1513" s="191"/>
      <c r="E1513" s="191">
        <v>77440000</v>
      </c>
      <c r="F1513" s="192">
        <f t="shared" si="47"/>
        <v>8441000</v>
      </c>
      <c r="G1513" s="187"/>
      <c r="H1513" s="179">
        <f t="shared" si="48"/>
        <v>11</v>
      </c>
    </row>
    <row r="1514" spans="1:8" ht="18" customHeight="1">
      <c r="A1514" s="190">
        <v>42320</v>
      </c>
      <c r="B1514" s="190" t="s">
        <v>183</v>
      </c>
      <c r="C1514" s="188" t="s">
        <v>1098</v>
      </c>
      <c r="D1514" s="191"/>
      <c r="E1514" s="191">
        <v>2000000</v>
      </c>
      <c r="F1514" s="192">
        <f t="shared" si="47"/>
        <v>6441000</v>
      </c>
      <c r="G1514" s="187"/>
      <c r="H1514" s="179">
        <f t="shared" si="48"/>
        <v>11</v>
      </c>
    </row>
    <row r="1515" spans="1:8" ht="18" customHeight="1">
      <c r="A1515" s="190">
        <v>42320</v>
      </c>
      <c r="B1515" s="190" t="s">
        <v>145</v>
      </c>
      <c r="C1515" s="188" t="s">
        <v>1099</v>
      </c>
      <c r="D1515" s="191"/>
      <c r="E1515" s="191">
        <v>204000</v>
      </c>
      <c r="F1515" s="192">
        <f t="shared" si="47"/>
        <v>6237000</v>
      </c>
      <c r="G1515" s="187"/>
      <c r="H1515" s="179">
        <f t="shared" si="48"/>
        <v>11</v>
      </c>
    </row>
    <row r="1516" spans="1:8" ht="18" customHeight="1">
      <c r="A1516" s="190">
        <v>42321</v>
      </c>
      <c r="B1516" s="190" t="s">
        <v>50</v>
      </c>
      <c r="C1516" s="188" t="s">
        <v>154</v>
      </c>
      <c r="D1516" s="191">
        <v>1850000000</v>
      </c>
      <c r="E1516" s="191"/>
      <c r="F1516" s="192">
        <f t="shared" si="47"/>
        <v>1856237000</v>
      </c>
      <c r="G1516" s="187"/>
      <c r="H1516" s="179">
        <f t="shared" si="48"/>
        <v>11</v>
      </c>
    </row>
    <row r="1517" spans="1:8" ht="18" customHeight="1">
      <c r="A1517" s="190">
        <v>42321</v>
      </c>
      <c r="B1517" s="190" t="s">
        <v>197</v>
      </c>
      <c r="C1517" s="188" t="s">
        <v>156</v>
      </c>
      <c r="D1517" s="191"/>
      <c r="E1517" s="191">
        <v>50000000</v>
      </c>
      <c r="F1517" s="192">
        <f t="shared" si="47"/>
        <v>1806237000</v>
      </c>
      <c r="G1517" s="187"/>
      <c r="H1517" s="179">
        <f t="shared" si="48"/>
        <v>11</v>
      </c>
    </row>
    <row r="1518" spans="1:8" ht="18" customHeight="1">
      <c r="A1518" s="190">
        <v>42321</v>
      </c>
      <c r="B1518" s="190" t="s">
        <v>831</v>
      </c>
      <c r="C1518" s="188" t="s">
        <v>886</v>
      </c>
      <c r="D1518" s="191"/>
      <c r="E1518" s="191">
        <v>23800000</v>
      </c>
      <c r="F1518" s="192">
        <f t="shared" si="47"/>
        <v>1782437000</v>
      </c>
      <c r="G1518" s="187"/>
      <c r="H1518" s="179">
        <f t="shared" si="48"/>
        <v>11</v>
      </c>
    </row>
    <row r="1519" spans="1:8" ht="18" customHeight="1">
      <c r="A1519" s="190">
        <v>42321</v>
      </c>
      <c r="B1519" s="190" t="s">
        <v>622</v>
      </c>
      <c r="C1519" s="188" t="s">
        <v>1100</v>
      </c>
      <c r="D1519" s="191"/>
      <c r="E1519" s="191">
        <v>452800000</v>
      </c>
      <c r="F1519" s="192">
        <f t="shared" si="47"/>
        <v>1329637000</v>
      </c>
      <c r="G1519" s="187"/>
      <c r="H1519" s="179">
        <f t="shared" si="48"/>
        <v>11</v>
      </c>
    </row>
    <row r="1520" spans="1:8" ht="18" customHeight="1">
      <c r="A1520" s="190">
        <v>42321</v>
      </c>
      <c r="B1520" s="190" t="s">
        <v>197</v>
      </c>
      <c r="C1520" s="188" t="s">
        <v>1101</v>
      </c>
      <c r="D1520" s="191"/>
      <c r="E1520" s="191">
        <v>400500000</v>
      </c>
      <c r="F1520" s="192">
        <f t="shared" si="47"/>
        <v>929137000</v>
      </c>
      <c r="G1520" s="187"/>
      <c r="H1520" s="179">
        <f t="shared" si="48"/>
        <v>11</v>
      </c>
    </row>
    <row r="1521" spans="1:8" ht="18" customHeight="1">
      <c r="A1521" s="190">
        <v>42322</v>
      </c>
      <c r="B1521" s="190" t="s">
        <v>147</v>
      </c>
      <c r="C1521" s="188" t="s">
        <v>959</v>
      </c>
      <c r="D1521" s="191"/>
      <c r="E1521" s="191">
        <v>200000000</v>
      </c>
      <c r="F1521" s="192">
        <f t="shared" si="47"/>
        <v>729137000</v>
      </c>
      <c r="G1521" s="187"/>
      <c r="H1521" s="179">
        <f t="shared" si="48"/>
        <v>11</v>
      </c>
    </row>
    <row r="1522" spans="1:8" ht="18" customHeight="1">
      <c r="A1522" s="190">
        <v>42322</v>
      </c>
      <c r="B1522" s="190" t="s">
        <v>147</v>
      </c>
      <c r="C1522" s="188" t="s">
        <v>360</v>
      </c>
      <c r="D1522" s="191"/>
      <c r="E1522" s="191">
        <v>40017000</v>
      </c>
      <c r="F1522" s="192">
        <f t="shared" si="47"/>
        <v>689120000</v>
      </c>
      <c r="G1522" s="187"/>
      <c r="H1522" s="179">
        <f t="shared" si="48"/>
        <v>11</v>
      </c>
    </row>
    <row r="1523" spans="1:8" ht="18" customHeight="1">
      <c r="A1523" s="190">
        <v>42322</v>
      </c>
      <c r="B1523" s="190" t="s">
        <v>147</v>
      </c>
      <c r="C1523" s="188" t="s">
        <v>897</v>
      </c>
      <c r="D1523" s="191"/>
      <c r="E1523" s="191">
        <v>100000000</v>
      </c>
      <c r="F1523" s="192">
        <f t="shared" si="47"/>
        <v>589120000</v>
      </c>
      <c r="G1523" s="187"/>
      <c r="H1523" s="179">
        <f t="shared" si="48"/>
        <v>11</v>
      </c>
    </row>
    <row r="1524" spans="1:8" ht="18" customHeight="1">
      <c r="A1524" s="190">
        <v>42322</v>
      </c>
      <c r="B1524" s="190" t="s">
        <v>147</v>
      </c>
      <c r="C1524" s="188" t="s">
        <v>652</v>
      </c>
      <c r="D1524" s="191"/>
      <c r="E1524" s="191">
        <v>60017000</v>
      </c>
      <c r="F1524" s="192">
        <f t="shared" si="47"/>
        <v>529103000</v>
      </c>
      <c r="G1524" s="187"/>
      <c r="H1524" s="179">
        <f t="shared" si="48"/>
        <v>11</v>
      </c>
    </row>
    <row r="1525" spans="1:8" ht="18" customHeight="1">
      <c r="A1525" s="190">
        <v>42322</v>
      </c>
      <c r="B1525" s="190" t="s">
        <v>145</v>
      </c>
      <c r="C1525" s="188" t="s">
        <v>962</v>
      </c>
      <c r="D1525" s="191"/>
      <c r="E1525" s="191">
        <v>255000</v>
      </c>
      <c r="F1525" s="192">
        <f t="shared" si="47"/>
        <v>528848000</v>
      </c>
      <c r="G1525" s="187"/>
      <c r="H1525" s="179">
        <f t="shared" si="48"/>
        <v>11</v>
      </c>
    </row>
    <row r="1526" spans="1:8" ht="18" customHeight="1">
      <c r="A1526" s="190">
        <v>42322</v>
      </c>
      <c r="B1526" s="190" t="s">
        <v>151</v>
      </c>
      <c r="C1526" s="188" t="s">
        <v>1102</v>
      </c>
      <c r="D1526" s="191"/>
      <c r="E1526" s="191">
        <v>2172000</v>
      </c>
      <c r="F1526" s="192">
        <f t="shared" si="47"/>
        <v>526676000</v>
      </c>
      <c r="G1526" s="187"/>
      <c r="H1526" s="179">
        <f t="shared" si="48"/>
        <v>11</v>
      </c>
    </row>
    <row r="1527" spans="1:8" ht="18" customHeight="1">
      <c r="A1527" s="190">
        <v>42322</v>
      </c>
      <c r="B1527" s="190" t="s">
        <v>160</v>
      </c>
      <c r="C1527" s="188" t="s">
        <v>1103</v>
      </c>
      <c r="D1527" s="191"/>
      <c r="E1527" s="191">
        <v>1710000</v>
      </c>
      <c r="F1527" s="192">
        <f t="shared" si="47"/>
        <v>524966000</v>
      </c>
      <c r="G1527" s="187"/>
      <c r="H1527" s="179">
        <f t="shared" si="48"/>
        <v>11</v>
      </c>
    </row>
    <row r="1528" spans="1:8" ht="18" customHeight="1">
      <c r="A1528" s="190">
        <v>42322</v>
      </c>
      <c r="B1528" s="190" t="s">
        <v>158</v>
      </c>
      <c r="C1528" s="188" t="s">
        <v>1104</v>
      </c>
      <c r="D1528" s="191"/>
      <c r="E1528" s="191">
        <v>329942000</v>
      </c>
      <c r="F1528" s="192">
        <f t="shared" si="47"/>
        <v>195024000</v>
      </c>
      <c r="G1528" s="187"/>
      <c r="H1528" s="179">
        <f t="shared" si="48"/>
        <v>11</v>
      </c>
    </row>
    <row r="1529" spans="1:8" ht="18" customHeight="1">
      <c r="A1529" s="190">
        <v>42322</v>
      </c>
      <c r="B1529" s="190" t="s">
        <v>203</v>
      </c>
      <c r="C1529" s="188" t="s">
        <v>996</v>
      </c>
      <c r="D1529" s="191"/>
      <c r="E1529" s="191">
        <v>5017000</v>
      </c>
      <c r="F1529" s="192">
        <f t="shared" si="47"/>
        <v>190007000</v>
      </c>
      <c r="G1529" s="187"/>
      <c r="H1529" s="179">
        <f t="shared" si="48"/>
        <v>11</v>
      </c>
    </row>
    <row r="1530" spans="1:8" ht="18" customHeight="1">
      <c r="A1530" s="190">
        <v>42322</v>
      </c>
      <c r="B1530" s="190" t="s">
        <v>151</v>
      </c>
      <c r="C1530" s="188" t="s">
        <v>417</v>
      </c>
      <c r="D1530" s="191"/>
      <c r="E1530" s="191">
        <v>1584000</v>
      </c>
      <c r="F1530" s="192">
        <f t="shared" si="47"/>
        <v>188423000</v>
      </c>
      <c r="G1530" s="187"/>
      <c r="H1530" s="179">
        <f t="shared" si="48"/>
        <v>11</v>
      </c>
    </row>
    <row r="1531" spans="1:8" ht="18" customHeight="1">
      <c r="A1531" s="190">
        <v>42322</v>
      </c>
      <c r="B1531" s="190" t="s">
        <v>203</v>
      </c>
      <c r="C1531" s="188" t="s">
        <v>218</v>
      </c>
      <c r="D1531" s="191"/>
      <c r="E1531" s="191">
        <v>27000000</v>
      </c>
      <c r="F1531" s="192">
        <f t="shared" si="47"/>
        <v>161423000</v>
      </c>
      <c r="G1531" s="187"/>
      <c r="H1531" s="179">
        <f t="shared" si="48"/>
        <v>11</v>
      </c>
    </row>
    <row r="1532" spans="1:8" ht="18" customHeight="1">
      <c r="A1532" s="190">
        <v>42322</v>
      </c>
      <c r="B1532" s="190" t="s">
        <v>145</v>
      </c>
      <c r="C1532" s="188" t="s">
        <v>1105</v>
      </c>
      <c r="D1532" s="191"/>
      <c r="E1532" s="191">
        <v>1600000</v>
      </c>
      <c r="F1532" s="192">
        <f t="shared" si="47"/>
        <v>159823000</v>
      </c>
      <c r="G1532" s="187"/>
      <c r="H1532" s="179">
        <f t="shared" si="48"/>
        <v>11</v>
      </c>
    </row>
    <row r="1533" spans="1:8" ht="18" customHeight="1">
      <c r="A1533" s="190">
        <v>42324</v>
      </c>
      <c r="B1533" s="190" t="s">
        <v>158</v>
      </c>
      <c r="C1533" s="188" t="s">
        <v>1106</v>
      </c>
      <c r="D1533" s="191"/>
      <c r="E1533" s="191">
        <v>500000</v>
      </c>
      <c r="F1533" s="192">
        <f t="shared" si="47"/>
        <v>159323000</v>
      </c>
      <c r="G1533" s="187"/>
      <c r="H1533" s="179">
        <f t="shared" si="48"/>
        <v>11</v>
      </c>
    </row>
    <row r="1534" spans="1:8" ht="18" customHeight="1">
      <c r="A1534" s="190">
        <v>42324</v>
      </c>
      <c r="B1534" s="190" t="s">
        <v>174</v>
      </c>
      <c r="C1534" s="188" t="s">
        <v>983</v>
      </c>
      <c r="D1534" s="191"/>
      <c r="E1534" s="191">
        <v>130410000</v>
      </c>
      <c r="F1534" s="192">
        <f t="shared" si="47"/>
        <v>28913000</v>
      </c>
      <c r="G1534" s="187"/>
      <c r="H1534" s="179">
        <f t="shared" si="48"/>
        <v>11</v>
      </c>
    </row>
    <row r="1535" spans="1:8" ht="18" customHeight="1">
      <c r="A1535" s="190">
        <v>42324</v>
      </c>
      <c r="B1535" s="190" t="s">
        <v>203</v>
      </c>
      <c r="C1535" s="188" t="s">
        <v>317</v>
      </c>
      <c r="D1535" s="191"/>
      <c r="E1535" s="191">
        <v>10517000</v>
      </c>
      <c r="F1535" s="192">
        <f t="shared" si="47"/>
        <v>18396000</v>
      </c>
      <c r="G1535" s="187"/>
      <c r="H1535" s="179">
        <f t="shared" si="48"/>
        <v>11</v>
      </c>
    </row>
    <row r="1536" spans="1:8" ht="18" customHeight="1">
      <c r="A1536" s="190">
        <v>42324</v>
      </c>
      <c r="B1536" s="190" t="s">
        <v>1051</v>
      </c>
      <c r="C1536" s="188" t="s">
        <v>1107</v>
      </c>
      <c r="D1536" s="191"/>
      <c r="E1536" s="191">
        <v>375000</v>
      </c>
      <c r="F1536" s="192">
        <f t="shared" si="47"/>
        <v>18021000</v>
      </c>
      <c r="G1536" s="187"/>
      <c r="H1536" s="179">
        <f t="shared" si="48"/>
        <v>11</v>
      </c>
    </row>
    <row r="1537" spans="1:8" ht="18" customHeight="1">
      <c r="A1537" s="190">
        <v>42324</v>
      </c>
      <c r="B1537" s="190" t="s">
        <v>197</v>
      </c>
      <c r="C1537" s="188" t="s">
        <v>1034</v>
      </c>
      <c r="D1537" s="191"/>
      <c r="E1537" s="191">
        <v>9000000</v>
      </c>
      <c r="F1537" s="192">
        <f t="shared" si="47"/>
        <v>9021000</v>
      </c>
      <c r="G1537" s="187"/>
      <c r="H1537" s="179">
        <f t="shared" si="48"/>
        <v>11</v>
      </c>
    </row>
    <row r="1538" spans="1:8" ht="18" customHeight="1">
      <c r="A1538" s="190">
        <v>42325</v>
      </c>
      <c r="B1538" s="190" t="s">
        <v>197</v>
      </c>
      <c r="C1538" s="188" t="s">
        <v>1108</v>
      </c>
      <c r="D1538" s="191"/>
      <c r="E1538" s="191">
        <v>2871000</v>
      </c>
      <c r="F1538" s="192">
        <f t="shared" si="47"/>
        <v>6150000</v>
      </c>
      <c r="G1538" s="187"/>
      <c r="H1538" s="179">
        <f t="shared" si="48"/>
        <v>11</v>
      </c>
    </row>
    <row r="1539" spans="1:8" ht="18" customHeight="1">
      <c r="A1539" s="190">
        <v>42326</v>
      </c>
      <c r="B1539" s="190" t="s">
        <v>622</v>
      </c>
      <c r="C1539" s="188" t="s">
        <v>1109</v>
      </c>
      <c r="D1539" s="191">
        <v>453400000</v>
      </c>
      <c r="E1539" s="191"/>
      <c r="F1539" s="192">
        <f t="shared" si="47"/>
        <v>459550000</v>
      </c>
      <c r="G1539" s="187"/>
      <c r="H1539" s="179">
        <f t="shared" si="48"/>
        <v>11</v>
      </c>
    </row>
    <row r="1540" spans="1:8" ht="18" customHeight="1">
      <c r="A1540" s="190">
        <v>42326</v>
      </c>
      <c r="B1540" s="190" t="s">
        <v>183</v>
      </c>
      <c r="C1540" s="188" t="s">
        <v>1110</v>
      </c>
      <c r="D1540" s="191"/>
      <c r="E1540" s="191">
        <v>10000000</v>
      </c>
      <c r="F1540" s="192">
        <f t="shared" si="47"/>
        <v>449550000</v>
      </c>
      <c r="G1540" s="187"/>
      <c r="H1540" s="179">
        <f t="shared" si="48"/>
        <v>11</v>
      </c>
    </row>
    <row r="1541" spans="1:8" ht="18" customHeight="1">
      <c r="A1541" s="190">
        <v>42326</v>
      </c>
      <c r="B1541" s="190" t="s">
        <v>176</v>
      </c>
      <c r="C1541" s="188" t="s">
        <v>223</v>
      </c>
      <c r="D1541" s="191"/>
      <c r="E1541" s="191">
        <v>1683000</v>
      </c>
      <c r="F1541" s="192">
        <f t="shared" si="47"/>
        <v>447867000</v>
      </c>
      <c r="G1541" s="187"/>
      <c r="H1541" s="179">
        <f t="shared" si="48"/>
        <v>11</v>
      </c>
    </row>
    <row r="1542" spans="1:8" ht="18" customHeight="1">
      <c r="A1542" s="190">
        <v>42326</v>
      </c>
      <c r="B1542" s="190" t="s">
        <v>176</v>
      </c>
      <c r="C1542" s="188" t="s">
        <v>177</v>
      </c>
      <c r="D1542" s="191"/>
      <c r="E1542" s="191">
        <v>3717000</v>
      </c>
      <c r="F1542" s="192">
        <f t="shared" si="47"/>
        <v>444150000</v>
      </c>
      <c r="G1542" s="187"/>
      <c r="H1542" s="179">
        <f t="shared" si="48"/>
        <v>11</v>
      </c>
    </row>
    <row r="1543" spans="1:8" ht="18" customHeight="1">
      <c r="A1543" s="190">
        <v>42326</v>
      </c>
      <c r="B1543" s="190" t="s">
        <v>1051</v>
      </c>
      <c r="C1543" s="188" t="s">
        <v>1111</v>
      </c>
      <c r="D1543" s="191"/>
      <c r="E1543" s="191">
        <v>207000</v>
      </c>
      <c r="F1543" s="192">
        <f t="shared" si="47"/>
        <v>443943000</v>
      </c>
      <c r="G1543" s="187"/>
      <c r="H1543" s="179">
        <f t="shared" si="48"/>
        <v>11</v>
      </c>
    </row>
    <row r="1544" spans="1:8" ht="18" customHeight="1">
      <c r="A1544" s="190">
        <v>42326</v>
      </c>
      <c r="B1544" s="190" t="s">
        <v>197</v>
      </c>
      <c r="C1544" s="188" t="s">
        <v>1112</v>
      </c>
      <c r="D1544" s="191"/>
      <c r="E1544" s="191">
        <v>280000</v>
      </c>
      <c r="F1544" s="192">
        <f t="shared" si="47"/>
        <v>443663000</v>
      </c>
      <c r="G1544" s="187"/>
      <c r="H1544" s="179">
        <f t="shared" si="48"/>
        <v>11</v>
      </c>
    </row>
    <row r="1545" spans="1:8" ht="18" customHeight="1">
      <c r="A1545" s="190">
        <v>42326</v>
      </c>
      <c r="B1545" s="190" t="s">
        <v>145</v>
      </c>
      <c r="C1545" s="188" t="s">
        <v>412</v>
      </c>
      <c r="D1545" s="191"/>
      <c r="E1545" s="191">
        <v>1562000</v>
      </c>
      <c r="F1545" s="192">
        <f t="shared" si="47"/>
        <v>442101000</v>
      </c>
      <c r="G1545" s="187"/>
      <c r="H1545" s="179">
        <f t="shared" si="48"/>
        <v>11</v>
      </c>
    </row>
    <row r="1546" spans="1:8" ht="18" customHeight="1">
      <c r="A1546" s="190">
        <v>42326</v>
      </c>
      <c r="B1546" s="190" t="s">
        <v>151</v>
      </c>
      <c r="C1546" s="188" t="s">
        <v>1113</v>
      </c>
      <c r="D1546" s="191"/>
      <c r="E1546" s="191">
        <v>1000000</v>
      </c>
      <c r="F1546" s="192">
        <f t="shared" si="47"/>
        <v>441101000</v>
      </c>
      <c r="G1546" s="187"/>
      <c r="H1546" s="179">
        <f t="shared" si="48"/>
        <v>11</v>
      </c>
    </row>
    <row r="1547" spans="1:8" ht="18" customHeight="1">
      <c r="A1547" s="190">
        <v>42327</v>
      </c>
      <c r="B1547" s="190" t="s">
        <v>50</v>
      </c>
      <c r="C1547" s="188" t="s">
        <v>156</v>
      </c>
      <c r="D1547" s="191"/>
      <c r="E1547" s="191">
        <v>25000000</v>
      </c>
      <c r="F1547" s="192">
        <f t="shared" si="47"/>
        <v>416101000</v>
      </c>
      <c r="G1547" s="187"/>
      <c r="H1547" s="179">
        <f t="shared" si="48"/>
        <v>11</v>
      </c>
    </row>
    <row r="1548" spans="1:8" ht="18" customHeight="1">
      <c r="A1548" s="190">
        <v>42327</v>
      </c>
      <c r="B1548" s="190" t="s">
        <v>197</v>
      </c>
      <c r="C1548" s="188" t="s">
        <v>1114</v>
      </c>
      <c r="D1548" s="191"/>
      <c r="E1548" s="191">
        <v>50017000</v>
      </c>
      <c r="F1548" s="192">
        <f t="shared" si="47"/>
        <v>366084000</v>
      </c>
      <c r="G1548" s="187"/>
      <c r="H1548" s="179">
        <f t="shared" si="48"/>
        <v>11</v>
      </c>
    </row>
    <row r="1549" spans="1:8" ht="18" customHeight="1">
      <c r="A1549" s="190">
        <v>42327</v>
      </c>
      <c r="B1549" s="190" t="s">
        <v>151</v>
      </c>
      <c r="C1549" s="188" t="s">
        <v>1115</v>
      </c>
      <c r="D1549" s="191"/>
      <c r="E1549" s="191">
        <v>16500000</v>
      </c>
      <c r="F1549" s="192">
        <f t="shared" si="47"/>
        <v>349584000</v>
      </c>
      <c r="G1549" s="187"/>
      <c r="H1549" s="179">
        <f t="shared" si="48"/>
        <v>11</v>
      </c>
    </row>
    <row r="1550" spans="1:8" ht="18" customHeight="1">
      <c r="A1550" s="190">
        <v>42327</v>
      </c>
      <c r="B1550" s="190" t="s">
        <v>831</v>
      </c>
      <c r="C1550" s="188" t="s">
        <v>201</v>
      </c>
      <c r="D1550" s="191"/>
      <c r="E1550" s="191">
        <v>1454000</v>
      </c>
      <c r="F1550" s="192">
        <f t="shared" si="47"/>
        <v>348130000</v>
      </c>
      <c r="G1550" s="187"/>
      <c r="H1550" s="179">
        <f t="shared" si="48"/>
        <v>11</v>
      </c>
    </row>
    <row r="1551" spans="1:8" ht="18" customHeight="1">
      <c r="A1551" s="190">
        <v>42327</v>
      </c>
      <c r="B1551" s="190" t="s">
        <v>147</v>
      </c>
      <c r="C1551" s="188" t="s">
        <v>236</v>
      </c>
      <c r="D1551" s="191"/>
      <c r="E1551" s="191">
        <v>100000000</v>
      </c>
      <c r="F1551" s="192">
        <f t="shared" si="47"/>
        <v>248130000</v>
      </c>
      <c r="G1551" s="187"/>
      <c r="H1551" s="179">
        <f t="shared" si="48"/>
        <v>11</v>
      </c>
    </row>
    <row r="1552" spans="1:8" ht="18" customHeight="1">
      <c r="A1552" s="190">
        <v>42327</v>
      </c>
      <c r="B1552" s="190" t="s">
        <v>147</v>
      </c>
      <c r="C1552" s="188" t="s">
        <v>335</v>
      </c>
      <c r="D1552" s="191"/>
      <c r="E1552" s="191">
        <v>100000000</v>
      </c>
      <c r="F1552" s="192">
        <f t="shared" si="47"/>
        <v>148130000</v>
      </c>
      <c r="G1552" s="187"/>
      <c r="H1552" s="179">
        <f t="shared" si="48"/>
        <v>11</v>
      </c>
    </row>
    <row r="1553" spans="1:8" ht="18" customHeight="1">
      <c r="A1553" s="190">
        <v>42327</v>
      </c>
      <c r="B1553" s="190" t="s">
        <v>160</v>
      </c>
      <c r="C1553" s="188" t="s">
        <v>1103</v>
      </c>
      <c r="D1553" s="191"/>
      <c r="E1553" s="191">
        <v>600000</v>
      </c>
      <c r="F1553" s="192">
        <f t="shared" ref="F1553:F1616" si="49">IF(C1553&lt;&gt;"",F1552+D1553-E1553,0)</f>
        <v>147530000</v>
      </c>
      <c r="G1553" s="187"/>
      <c r="H1553" s="179">
        <f t="shared" ref="H1553:H1616" si="50">IF(A1553&lt;&gt;"",MONTH(A1553),"")</f>
        <v>11</v>
      </c>
    </row>
    <row r="1554" spans="1:8" ht="18" customHeight="1">
      <c r="A1554" s="190">
        <v>42328</v>
      </c>
      <c r="B1554" s="190" t="s">
        <v>197</v>
      </c>
      <c r="C1554" s="188" t="s">
        <v>985</v>
      </c>
      <c r="D1554" s="191"/>
      <c r="E1554" s="191">
        <v>7370000</v>
      </c>
      <c r="F1554" s="192">
        <f t="shared" si="49"/>
        <v>140160000</v>
      </c>
      <c r="G1554" s="187"/>
      <c r="H1554" s="179">
        <f t="shared" si="50"/>
        <v>11</v>
      </c>
    </row>
    <row r="1555" spans="1:8" ht="18" customHeight="1">
      <c r="A1555" s="190">
        <v>42328</v>
      </c>
      <c r="B1555" s="190" t="s">
        <v>831</v>
      </c>
      <c r="C1555" s="188" t="s">
        <v>1116</v>
      </c>
      <c r="D1555" s="191"/>
      <c r="E1555" s="191">
        <v>2597000</v>
      </c>
      <c r="F1555" s="192">
        <f t="shared" si="49"/>
        <v>137563000</v>
      </c>
      <c r="G1555" s="187"/>
      <c r="H1555" s="179">
        <f t="shared" si="50"/>
        <v>11</v>
      </c>
    </row>
    <row r="1556" spans="1:8" ht="18" customHeight="1">
      <c r="A1556" s="190">
        <v>42328</v>
      </c>
      <c r="B1556" s="190" t="s">
        <v>50</v>
      </c>
      <c r="C1556" s="188" t="s">
        <v>155</v>
      </c>
      <c r="D1556" s="191"/>
      <c r="E1556" s="191">
        <v>45000000</v>
      </c>
      <c r="F1556" s="192">
        <f t="shared" si="49"/>
        <v>92563000</v>
      </c>
      <c r="G1556" s="187"/>
      <c r="H1556" s="179">
        <f t="shared" si="50"/>
        <v>11</v>
      </c>
    </row>
    <row r="1557" spans="1:8" ht="18" customHeight="1">
      <c r="A1557" s="190">
        <v>42328</v>
      </c>
      <c r="B1557" s="190" t="s">
        <v>147</v>
      </c>
      <c r="C1557" s="188" t="s">
        <v>182</v>
      </c>
      <c r="D1557" s="191"/>
      <c r="E1557" s="191">
        <v>70035000</v>
      </c>
      <c r="F1557" s="192">
        <f t="shared" si="49"/>
        <v>22528000</v>
      </c>
      <c r="G1557" s="187"/>
      <c r="H1557" s="179">
        <f t="shared" si="50"/>
        <v>11</v>
      </c>
    </row>
    <row r="1558" spans="1:8" ht="18" customHeight="1">
      <c r="A1558" s="190">
        <v>42328</v>
      </c>
      <c r="B1558" s="190" t="s">
        <v>145</v>
      </c>
      <c r="C1558" s="188" t="s">
        <v>1117</v>
      </c>
      <c r="D1558" s="191"/>
      <c r="E1558" s="191">
        <v>100000</v>
      </c>
      <c r="F1558" s="192">
        <f t="shared" si="49"/>
        <v>22428000</v>
      </c>
      <c r="G1558" s="187"/>
      <c r="H1558" s="179">
        <f t="shared" si="50"/>
        <v>11</v>
      </c>
    </row>
    <row r="1559" spans="1:8" ht="18" customHeight="1">
      <c r="A1559" s="190">
        <v>42328</v>
      </c>
      <c r="B1559" s="190" t="s">
        <v>268</v>
      </c>
      <c r="C1559" s="188" t="s">
        <v>523</v>
      </c>
      <c r="D1559" s="191"/>
      <c r="E1559" s="191">
        <v>13200000</v>
      </c>
      <c r="F1559" s="192">
        <f t="shared" si="49"/>
        <v>9228000</v>
      </c>
      <c r="G1559" s="187"/>
      <c r="H1559" s="179">
        <f t="shared" si="50"/>
        <v>11</v>
      </c>
    </row>
    <row r="1560" spans="1:8" ht="18" customHeight="1">
      <c r="A1560" s="190">
        <v>42329</v>
      </c>
      <c r="B1560" s="190" t="s">
        <v>50</v>
      </c>
      <c r="C1560" s="188" t="s">
        <v>154</v>
      </c>
      <c r="D1560" s="191">
        <v>1370000000</v>
      </c>
      <c r="E1560" s="191"/>
      <c r="F1560" s="192">
        <f t="shared" si="49"/>
        <v>1379228000</v>
      </c>
      <c r="G1560" s="187"/>
      <c r="H1560" s="179">
        <f t="shared" si="50"/>
        <v>11</v>
      </c>
    </row>
    <row r="1561" spans="1:8" ht="18" customHeight="1">
      <c r="A1561" s="190">
        <v>42329</v>
      </c>
      <c r="B1561" s="190" t="s">
        <v>197</v>
      </c>
      <c r="C1561" s="188" t="s">
        <v>156</v>
      </c>
      <c r="D1561" s="191"/>
      <c r="E1561" s="191">
        <v>165000000</v>
      </c>
      <c r="F1561" s="192">
        <f t="shared" si="49"/>
        <v>1214228000</v>
      </c>
      <c r="G1561" s="187"/>
      <c r="H1561" s="179">
        <f t="shared" si="50"/>
        <v>11</v>
      </c>
    </row>
    <row r="1562" spans="1:8" ht="18" customHeight="1">
      <c r="A1562" s="190">
        <v>42329</v>
      </c>
      <c r="B1562" s="190" t="s">
        <v>147</v>
      </c>
      <c r="C1562" s="188" t="s">
        <v>706</v>
      </c>
      <c r="D1562" s="191"/>
      <c r="E1562" s="191">
        <v>300090000</v>
      </c>
      <c r="F1562" s="192">
        <f t="shared" si="49"/>
        <v>914138000</v>
      </c>
      <c r="G1562" s="187"/>
      <c r="H1562" s="179">
        <f t="shared" si="50"/>
        <v>11</v>
      </c>
    </row>
    <row r="1563" spans="1:8" ht="18" customHeight="1">
      <c r="A1563" s="190">
        <v>42329</v>
      </c>
      <c r="B1563" s="190" t="s">
        <v>147</v>
      </c>
      <c r="C1563" s="188" t="s">
        <v>867</v>
      </c>
      <c r="D1563" s="191"/>
      <c r="E1563" s="191">
        <v>100583000</v>
      </c>
      <c r="F1563" s="192">
        <f t="shared" si="49"/>
        <v>813555000</v>
      </c>
      <c r="G1563" s="187"/>
      <c r="H1563" s="179">
        <f t="shared" si="50"/>
        <v>11</v>
      </c>
    </row>
    <row r="1564" spans="1:8" ht="18" customHeight="1">
      <c r="A1564" s="190">
        <v>42329</v>
      </c>
      <c r="B1564" s="190" t="s">
        <v>151</v>
      </c>
      <c r="C1564" s="188" t="s">
        <v>1118</v>
      </c>
      <c r="D1564" s="191"/>
      <c r="E1564" s="191">
        <v>325000</v>
      </c>
      <c r="F1564" s="192">
        <f t="shared" si="49"/>
        <v>813230000</v>
      </c>
      <c r="G1564" s="187"/>
      <c r="H1564" s="179">
        <f t="shared" si="50"/>
        <v>11</v>
      </c>
    </row>
    <row r="1565" spans="1:8" ht="18" customHeight="1">
      <c r="A1565" s="190">
        <v>42329</v>
      </c>
      <c r="B1565" s="190" t="s">
        <v>197</v>
      </c>
      <c r="C1565" s="188" t="s">
        <v>1119</v>
      </c>
      <c r="D1565" s="191"/>
      <c r="E1565" s="191">
        <v>39398000</v>
      </c>
      <c r="F1565" s="192">
        <f t="shared" si="49"/>
        <v>773832000</v>
      </c>
      <c r="G1565" s="187"/>
      <c r="H1565" s="179">
        <f t="shared" si="50"/>
        <v>11</v>
      </c>
    </row>
    <row r="1566" spans="1:8" ht="18" customHeight="1">
      <c r="A1566" s="190">
        <v>42329</v>
      </c>
      <c r="B1566" s="190" t="s">
        <v>1051</v>
      </c>
      <c r="C1566" s="188" t="s">
        <v>1120</v>
      </c>
      <c r="D1566" s="191"/>
      <c r="E1566" s="191">
        <v>600000</v>
      </c>
      <c r="F1566" s="192">
        <f t="shared" si="49"/>
        <v>773232000</v>
      </c>
      <c r="G1566" s="187"/>
      <c r="H1566" s="179">
        <f t="shared" si="50"/>
        <v>11</v>
      </c>
    </row>
    <row r="1567" spans="1:8" ht="18" customHeight="1">
      <c r="A1567" s="190">
        <v>42329</v>
      </c>
      <c r="B1567" s="190" t="s">
        <v>168</v>
      </c>
      <c r="C1567" s="188" t="s">
        <v>900</v>
      </c>
      <c r="D1567" s="191"/>
      <c r="E1567" s="191">
        <v>100000000</v>
      </c>
      <c r="F1567" s="192">
        <f t="shared" si="49"/>
        <v>673232000</v>
      </c>
      <c r="G1567" s="187"/>
      <c r="H1567" s="179">
        <f t="shared" si="50"/>
        <v>11</v>
      </c>
    </row>
    <row r="1568" spans="1:8" ht="18" customHeight="1">
      <c r="A1568" s="190">
        <v>42329</v>
      </c>
      <c r="B1568" s="190" t="s">
        <v>151</v>
      </c>
      <c r="C1568" s="188" t="s">
        <v>1121</v>
      </c>
      <c r="D1568" s="191"/>
      <c r="E1568" s="191">
        <v>78468000</v>
      </c>
      <c r="F1568" s="192">
        <f t="shared" si="49"/>
        <v>594764000</v>
      </c>
      <c r="G1568" s="187"/>
      <c r="H1568" s="179">
        <f t="shared" si="50"/>
        <v>11</v>
      </c>
    </row>
    <row r="1569" spans="1:8" ht="18" customHeight="1">
      <c r="A1569" s="190">
        <v>42329</v>
      </c>
      <c r="B1569" s="190" t="s">
        <v>197</v>
      </c>
      <c r="C1569" s="188" t="s">
        <v>1122</v>
      </c>
      <c r="D1569" s="191"/>
      <c r="E1569" s="191">
        <v>20000000</v>
      </c>
      <c r="F1569" s="192">
        <f t="shared" si="49"/>
        <v>574764000</v>
      </c>
      <c r="G1569" s="187"/>
      <c r="H1569" s="179">
        <f t="shared" si="50"/>
        <v>11</v>
      </c>
    </row>
    <row r="1570" spans="1:8" ht="18" customHeight="1">
      <c r="A1570" s="190">
        <v>42329</v>
      </c>
      <c r="B1570" s="190" t="s">
        <v>160</v>
      </c>
      <c r="C1570" s="188" t="s">
        <v>1110</v>
      </c>
      <c r="D1570" s="191"/>
      <c r="E1570" s="191">
        <v>10000000</v>
      </c>
      <c r="F1570" s="192">
        <f t="shared" si="49"/>
        <v>564764000</v>
      </c>
      <c r="G1570" s="187"/>
      <c r="H1570" s="179">
        <f t="shared" si="50"/>
        <v>11</v>
      </c>
    </row>
    <row r="1571" spans="1:8" ht="18" customHeight="1">
      <c r="A1571" s="190">
        <v>42329</v>
      </c>
      <c r="B1571" s="190" t="s">
        <v>183</v>
      </c>
      <c r="C1571" s="188" t="s">
        <v>1123</v>
      </c>
      <c r="D1571" s="191"/>
      <c r="E1571" s="191">
        <v>50000000</v>
      </c>
      <c r="F1571" s="192">
        <f t="shared" si="49"/>
        <v>514764000</v>
      </c>
      <c r="G1571" s="187"/>
      <c r="H1571" s="179">
        <f t="shared" si="50"/>
        <v>11</v>
      </c>
    </row>
    <row r="1572" spans="1:8" ht="18" customHeight="1">
      <c r="A1572" s="190">
        <v>42331</v>
      </c>
      <c r="B1572" s="190" t="s">
        <v>147</v>
      </c>
      <c r="C1572" s="188" t="s">
        <v>982</v>
      </c>
      <c r="D1572" s="191"/>
      <c r="E1572" s="191">
        <v>321726000</v>
      </c>
      <c r="F1572" s="192">
        <f t="shared" si="49"/>
        <v>193038000</v>
      </c>
      <c r="G1572" s="187"/>
      <c r="H1572" s="179">
        <f t="shared" si="50"/>
        <v>11</v>
      </c>
    </row>
    <row r="1573" spans="1:8" ht="18" customHeight="1">
      <c r="A1573" s="190">
        <v>42331</v>
      </c>
      <c r="B1573" s="190" t="s">
        <v>1051</v>
      </c>
      <c r="C1573" s="188" t="s">
        <v>1135</v>
      </c>
      <c r="D1573" s="191"/>
      <c r="E1573" s="191">
        <v>1000000</v>
      </c>
      <c r="F1573" s="192">
        <f t="shared" si="49"/>
        <v>192038000</v>
      </c>
      <c r="G1573" s="187"/>
      <c r="H1573" s="179">
        <f t="shared" si="50"/>
        <v>11</v>
      </c>
    </row>
    <row r="1574" spans="1:8" ht="18" customHeight="1">
      <c r="A1574" s="190">
        <v>42331</v>
      </c>
      <c r="B1574" s="190" t="s">
        <v>197</v>
      </c>
      <c r="C1574" s="188" t="s">
        <v>1136</v>
      </c>
      <c r="D1574" s="191"/>
      <c r="E1574" s="191">
        <v>15000000</v>
      </c>
      <c r="F1574" s="192">
        <f t="shared" si="49"/>
        <v>177038000</v>
      </c>
      <c r="G1574" s="187"/>
      <c r="H1574" s="179">
        <f t="shared" si="50"/>
        <v>11</v>
      </c>
    </row>
    <row r="1575" spans="1:8" ht="18" customHeight="1">
      <c r="A1575" s="190">
        <v>42331</v>
      </c>
      <c r="B1575" s="190" t="s">
        <v>183</v>
      </c>
      <c r="C1575" s="188" t="s">
        <v>1137</v>
      </c>
      <c r="D1575" s="191">
        <v>10000000</v>
      </c>
      <c r="E1575" s="191"/>
      <c r="F1575" s="192">
        <f t="shared" si="49"/>
        <v>187038000</v>
      </c>
      <c r="G1575" s="187"/>
      <c r="H1575" s="179">
        <f t="shared" si="50"/>
        <v>11</v>
      </c>
    </row>
    <row r="1576" spans="1:8" ht="18" customHeight="1">
      <c r="A1576" s="190">
        <v>42331</v>
      </c>
      <c r="B1576" s="190" t="s">
        <v>183</v>
      </c>
      <c r="C1576" s="188" t="s">
        <v>1138</v>
      </c>
      <c r="D1576" s="191">
        <v>2000000</v>
      </c>
      <c r="E1576" s="191"/>
      <c r="F1576" s="192">
        <f t="shared" si="49"/>
        <v>189038000</v>
      </c>
      <c r="G1576" s="187"/>
      <c r="H1576" s="179">
        <f t="shared" si="50"/>
        <v>11</v>
      </c>
    </row>
    <row r="1577" spans="1:8" ht="18" customHeight="1">
      <c r="A1577" s="190">
        <v>42331</v>
      </c>
      <c r="B1577" s="190" t="s">
        <v>151</v>
      </c>
      <c r="C1577" s="188" t="s">
        <v>1139</v>
      </c>
      <c r="D1577" s="191"/>
      <c r="E1577" s="191">
        <v>12528000</v>
      </c>
      <c r="F1577" s="192">
        <f t="shared" si="49"/>
        <v>176510000</v>
      </c>
      <c r="G1577" s="187"/>
      <c r="H1577" s="179">
        <f t="shared" si="50"/>
        <v>11</v>
      </c>
    </row>
    <row r="1578" spans="1:8" ht="18" customHeight="1">
      <c r="A1578" s="190">
        <v>42332</v>
      </c>
      <c r="B1578" s="190" t="s">
        <v>183</v>
      </c>
      <c r="C1578" s="188" t="s">
        <v>336</v>
      </c>
      <c r="D1578" s="191"/>
      <c r="E1578" s="191">
        <v>5000000</v>
      </c>
      <c r="F1578" s="192">
        <f t="shared" si="49"/>
        <v>171510000</v>
      </c>
      <c r="G1578" s="187"/>
      <c r="H1578" s="179">
        <f t="shared" si="50"/>
        <v>11</v>
      </c>
    </row>
    <row r="1579" spans="1:8" ht="18" customHeight="1">
      <c r="A1579" s="190">
        <v>42332</v>
      </c>
      <c r="B1579" s="190" t="s">
        <v>203</v>
      </c>
      <c r="C1579" s="188" t="s">
        <v>204</v>
      </c>
      <c r="D1579" s="191"/>
      <c r="E1579" s="191">
        <v>18017000</v>
      </c>
      <c r="F1579" s="192">
        <f t="shared" si="49"/>
        <v>153493000</v>
      </c>
      <c r="G1579" s="187"/>
      <c r="H1579" s="179">
        <f t="shared" si="50"/>
        <v>11</v>
      </c>
    </row>
    <row r="1580" spans="1:8" ht="18" customHeight="1">
      <c r="A1580" s="190">
        <v>42332</v>
      </c>
      <c r="B1580" s="190" t="s">
        <v>145</v>
      </c>
      <c r="C1580" s="188" t="s">
        <v>1140</v>
      </c>
      <c r="D1580" s="191"/>
      <c r="E1580" s="191">
        <v>200000</v>
      </c>
      <c r="F1580" s="192">
        <f t="shared" si="49"/>
        <v>153293000</v>
      </c>
      <c r="G1580" s="187"/>
      <c r="H1580" s="179">
        <f t="shared" si="50"/>
        <v>11</v>
      </c>
    </row>
    <row r="1581" spans="1:8" ht="18" customHeight="1">
      <c r="A1581" s="190">
        <v>42332</v>
      </c>
      <c r="B1581" s="190" t="s">
        <v>160</v>
      </c>
      <c r="C1581" s="188" t="s">
        <v>1141</v>
      </c>
      <c r="D1581" s="191"/>
      <c r="E1581" s="191">
        <v>15292000</v>
      </c>
      <c r="F1581" s="192">
        <f t="shared" si="49"/>
        <v>138001000</v>
      </c>
      <c r="G1581" s="187"/>
      <c r="H1581" s="179">
        <f t="shared" si="50"/>
        <v>11</v>
      </c>
    </row>
    <row r="1582" spans="1:8" ht="18" customHeight="1">
      <c r="A1582" s="190">
        <v>42333</v>
      </c>
      <c r="B1582" s="190" t="s">
        <v>1051</v>
      </c>
      <c r="C1582" s="188" t="s">
        <v>1142</v>
      </c>
      <c r="D1582" s="191"/>
      <c r="E1582" s="191">
        <v>1018000</v>
      </c>
      <c r="F1582" s="192">
        <f t="shared" si="49"/>
        <v>136983000</v>
      </c>
      <c r="G1582" s="187"/>
      <c r="H1582" s="179">
        <f t="shared" si="50"/>
        <v>11</v>
      </c>
    </row>
    <row r="1583" spans="1:8" ht="18" customHeight="1">
      <c r="A1583" s="190">
        <v>42333</v>
      </c>
      <c r="B1583" s="190" t="s">
        <v>145</v>
      </c>
      <c r="C1583" s="188" t="s">
        <v>1143</v>
      </c>
      <c r="D1583" s="191"/>
      <c r="E1583" s="191">
        <v>370000</v>
      </c>
      <c r="F1583" s="192">
        <f t="shared" si="49"/>
        <v>136613000</v>
      </c>
      <c r="G1583" s="187"/>
      <c r="H1583" s="179">
        <f t="shared" si="50"/>
        <v>11</v>
      </c>
    </row>
    <row r="1584" spans="1:8" ht="18" customHeight="1">
      <c r="A1584" s="190">
        <v>42333</v>
      </c>
      <c r="B1584" s="190" t="s">
        <v>145</v>
      </c>
      <c r="C1584" s="188" t="s">
        <v>962</v>
      </c>
      <c r="D1584" s="191"/>
      <c r="E1584" s="191">
        <v>250000</v>
      </c>
      <c r="F1584" s="192">
        <f t="shared" si="49"/>
        <v>136363000</v>
      </c>
      <c r="G1584" s="187"/>
      <c r="H1584" s="179">
        <f t="shared" si="50"/>
        <v>11</v>
      </c>
    </row>
    <row r="1585" spans="1:8" ht="18" customHeight="1">
      <c r="A1585" s="190">
        <v>42333</v>
      </c>
      <c r="B1585" s="190" t="s">
        <v>831</v>
      </c>
      <c r="C1585" s="188" t="s">
        <v>1144</v>
      </c>
      <c r="D1585" s="191"/>
      <c r="E1585" s="191">
        <v>1000000</v>
      </c>
      <c r="F1585" s="192">
        <f t="shared" si="49"/>
        <v>135363000</v>
      </c>
      <c r="G1585" s="187"/>
      <c r="H1585" s="179">
        <f t="shared" si="50"/>
        <v>11</v>
      </c>
    </row>
    <row r="1586" spans="1:8" ht="18" customHeight="1">
      <c r="A1586" s="190">
        <v>42333</v>
      </c>
      <c r="B1586" s="190" t="s">
        <v>151</v>
      </c>
      <c r="C1586" s="188" t="s">
        <v>1145</v>
      </c>
      <c r="D1586" s="191"/>
      <c r="E1586" s="191">
        <v>6000000</v>
      </c>
      <c r="F1586" s="192">
        <f t="shared" si="49"/>
        <v>129363000</v>
      </c>
      <c r="G1586" s="187"/>
      <c r="H1586" s="179">
        <f t="shared" si="50"/>
        <v>11</v>
      </c>
    </row>
    <row r="1587" spans="1:8" ht="18" customHeight="1">
      <c r="A1587" s="190">
        <v>42333</v>
      </c>
      <c r="B1587" s="190" t="s">
        <v>145</v>
      </c>
      <c r="C1587" s="188" t="s">
        <v>1146</v>
      </c>
      <c r="D1587" s="191"/>
      <c r="E1587" s="191">
        <v>600000</v>
      </c>
      <c r="F1587" s="192">
        <f t="shared" si="49"/>
        <v>128763000</v>
      </c>
      <c r="G1587" s="187"/>
      <c r="H1587" s="179">
        <f t="shared" si="50"/>
        <v>11</v>
      </c>
    </row>
    <row r="1588" spans="1:8" ht="18" customHeight="1">
      <c r="A1588" s="190">
        <v>42334</v>
      </c>
      <c r="B1588" s="190" t="s">
        <v>1051</v>
      </c>
      <c r="C1588" s="188" t="s">
        <v>866</v>
      </c>
      <c r="D1588" s="191"/>
      <c r="E1588" s="191">
        <v>1967000</v>
      </c>
      <c r="F1588" s="192">
        <f t="shared" si="49"/>
        <v>126796000</v>
      </c>
      <c r="G1588" s="187"/>
      <c r="H1588" s="179">
        <f t="shared" si="50"/>
        <v>11</v>
      </c>
    </row>
    <row r="1589" spans="1:8" ht="18" customHeight="1">
      <c r="A1589" s="190">
        <v>42334</v>
      </c>
      <c r="B1589" s="190" t="s">
        <v>145</v>
      </c>
      <c r="C1589" s="188" t="s">
        <v>1147</v>
      </c>
      <c r="D1589" s="191"/>
      <c r="E1589" s="191">
        <v>760000</v>
      </c>
      <c r="F1589" s="192">
        <f t="shared" si="49"/>
        <v>126036000</v>
      </c>
      <c r="G1589" s="187"/>
      <c r="H1589" s="179">
        <f t="shared" si="50"/>
        <v>11</v>
      </c>
    </row>
    <row r="1590" spans="1:8" ht="18" customHeight="1">
      <c r="A1590" s="190">
        <v>42334</v>
      </c>
      <c r="B1590" s="190" t="s">
        <v>147</v>
      </c>
      <c r="C1590" s="188" t="s">
        <v>982</v>
      </c>
      <c r="D1590" s="191"/>
      <c r="E1590" s="191">
        <v>100000000</v>
      </c>
      <c r="F1590" s="192">
        <f t="shared" si="49"/>
        <v>26036000</v>
      </c>
      <c r="G1590" s="187"/>
      <c r="H1590" s="179">
        <f t="shared" si="50"/>
        <v>11</v>
      </c>
    </row>
    <row r="1591" spans="1:8" ht="18" customHeight="1">
      <c r="A1591" s="190">
        <v>42334</v>
      </c>
      <c r="B1591" s="190" t="s">
        <v>145</v>
      </c>
      <c r="C1591" s="188" t="s">
        <v>1148</v>
      </c>
      <c r="D1591" s="191"/>
      <c r="E1591" s="191">
        <v>155000</v>
      </c>
      <c r="F1591" s="192">
        <f t="shared" si="49"/>
        <v>25881000</v>
      </c>
      <c r="G1591" s="187"/>
      <c r="H1591" s="179">
        <f t="shared" si="50"/>
        <v>11</v>
      </c>
    </row>
    <row r="1592" spans="1:8" ht="18" customHeight="1">
      <c r="A1592" s="190">
        <v>42334</v>
      </c>
      <c r="B1592" s="190" t="s">
        <v>831</v>
      </c>
      <c r="C1592" s="188" t="s">
        <v>1149</v>
      </c>
      <c r="D1592" s="191"/>
      <c r="E1592" s="191">
        <v>790000</v>
      </c>
      <c r="F1592" s="192">
        <f t="shared" si="49"/>
        <v>25091000</v>
      </c>
      <c r="G1592" s="187"/>
      <c r="H1592" s="179">
        <f t="shared" si="50"/>
        <v>11</v>
      </c>
    </row>
    <row r="1593" spans="1:8" ht="18" customHeight="1">
      <c r="A1593" s="190">
        <v>42335</v>
      </c>
      <c r="B1593" s="190" t="s">
        <v>145</v>
      </c>
      <c r="C1593" s="188" t="s">
        <v>1150</v>
      </c>
      <c r="D1593" s="191"/>
      <c r="E1593" s="191">
        <v>115000</v>
      </c>
      <c r="F1593" s="192">
        <f t="shared" si="49"/>
        <v>24976000</v>
      </c>
      <c r="G1593" s="187"/>
      <c r="H1593" s="179">
        <f t="shared" si="50"/>
        <v>11</v>
      </c>
    </row>
    <row r="1594" spans="1:8" ht="18" customHeight="1">
      <c r="A1594" s="190">
        <v>42335</v>
      </c>
      <c r="B1594" s="190" t="s">
        <v>1051</v>
      </c>
      <c r="C1594" s="188" t="s">
        <v>1151</v>
      </c>
      <c r="D1594" s="191"/>
      <c r="E1594" s="191">
        <v>10000000</v>
      </c>
      <c r="F1594" s="192">
        <f t="shared" si="49"/>
        <v>14976000</v>
      </c>
      <c r="G1594" s="187"/>
      <c r="H1594" s="179">
        <f t="shared" si="50"/>
        <v>11</v>
      </c>
    </row>
    <row r="1595" spans="1:8" ht="18" customHeight="1">
      <c r="A1595" s="190">
        <v>42335</v>
      </c>
      <c r="B1595" s="190" t="s">
        <v>197</v>
      </c>
      <c r="C1595" s="188" t="s">
        <v>1152</v>
      </c>
      <c r="D1595" s="191"/>
      <c r="E1595" s="191">
        <v>5000000</v>
      </c>
      <c r="F1595" s="192">
        <f t="shared" si="49"/>
        <v>9976000</v>
      </c>
      <c r="G1595" s="187"/>
      <c r="H1595" s="179">
        <f t="shared" si="50"/>
        <v>11</v>
      </c>
    </row>
    <row r="1596" spans="1:8" ht="18" customHeight="1">
      <c r="A1596" s="190">
        <v>42335</v>
      </c>
      <c r="B1596" s="190" t="s">
        <v>145</v>
      </c>
      <c r="C1596" s="188" t="s">
        <v>962</v>
      </c>
      <c r="D1596" s="191"/>
      <c r="E1596" s="191">
        <v>305000</v>
      </c>
      <c r="F1596" s="192">
        <f t="shared" si="49"/>
        <v>9671000</v>
      </c>
      <c r="G1596" s="187"/>
      <c r="H1596" s="179">
        <f t="shared" si="50"/>
        <v>11</v>
      </c>
    </row>
    <row r="1597" spans="1:8" ht="18" customHeight="1">
      <c r="A1597" s="190">
        <v>42335</v>
      </c>
      <c r="B1597" s="190" t="s">
        <v>151</v>
      </c>
      <c r="C1597" s="188" t="s">
        <v>1156</v>
      </c>
      <c r="D1597" s="191"/>
      <c r="E1597" s="191">
        <v>1921000</v>
      </c>
      <c r="F1597" s="192">
        <f t="shared" si="49"/>
        <v>7750000</v>
      </c>
      <c r="G1597" s="187"/>
      <c r="H1597" s="179">
        <f t="shared" si="50"/>
        <v>11</v>
      </c>
    </row>
    <row r="1598" spans="1:8" ht="18" customHeight="1">
      <c r="A1598" s="190">
        <v>42336</v>
      </c>
      <c r="B1598" s="190" t="s">
        <v>50</v>
      </c>
      <c r="C1598" s="188" t="s">
        <v>154</v>
      </c>
      <c r="D1598" s="191">
        <v>420000000</v>
      </c>
      <c r="E1598" s="191"/>
      <c r="F1598" s="192">
        <f t="shared" si="49"/>
        <v>427750000</v>
      </c>
      <c r="G1598" s="187"/>
      <c r="H1598" s="179">
        <f t="shared" si="50"/>
        <v>11</v>
      </c>
    </row>
    <row r="1599" spans="1:8" ht="18" customHeight="1">
      <c r="A1599" s="190">
        <v>42336</v>
      </c>
      <c r="B1599" s="190" t="s">
        <v>1051</v>
      </c>
      <c r="C1599" s="188" t="s">
        <v>1153</v>
      </c>
      <c r="D1599" s="191"/>
      <c r="E1599" s="191">
        <v>3550000</v>
      </c>
      <c r="F1599" s="192">
        <f t="shared" si="49"/>
        <v>424200000</v>
      </c>
      <c r="G1599" s="187"/>
      <c r="H1599" s="179">
        <f t="shared" si="50"/>
        <v>11</v>
      </c>
    </row>
    <row r="1600" spans="1:8" ht="18" customHeight="1">
      <c r="A1600" s="190">
        <v>42336</v>
      </c>
      <c r="B1600" s="190" t="s">
        <v>147</v>
      </c>
      <c r="C1600" s="188" t="s">
        <v>165</v>
      </c>
      <c r="D1600" s="191"/>
      <c r="E1600" s="191">
        <v>200000000</v>
      </c>
      <c r="F1600" s="192">
        <f t="shared" si="49"/>
        <v>224200000</v>
      </c>
      <c r="G1600" s="187"/>
      <c r="H1600" s="179">
        <f t="shared" si="50"/>
        <v>11</v>
      </c>
    </row>
    <row r="1601" spans="1:8" ht="18" customHeight="1">
      <c r="A1601" s="190">
        <v>42336</v>
      </c>
      <c r="B1601" s="190" t="s">
        <v>147</v>
      </c>
      <c r="C1601" s="188" t="s">
        <v>897</v>
      </c>
      <c r="D1601" s="191"/>
      <c r="E1601" s="191">
        <v>108033000</v>
      </c>
      <c r="F1601" s="192">
        <f t="shared" si="49"/>
        <v>116167000</v>
      </c>
      <c r="G1601" s="187"/>
      <c r="H1601" s="179">
        <f t="shared" si="50"/>
        <v>11</v>
      </c>
    </row>
    <row r="1602" spans="1:8" ht="18" customHeight="1">
      <c r="A1602" s="190">
        <v>42336</v>
      </c>
      <c r="B1602" s="190" t="s">
        <v>147</v>
      </c>
      <c r="C1602" s="188" t="s">
        <v>360</v>
      </c>
      <c r="D1602" s="191"/>
      <c r="E1602" s="191">
        <v>20017000</v>
      </c>
      <c r="F1602" s="192">
        <f t="shared" si="49"/>
        <v>96150000</v>
      </c>
      <c r="G1602" s="187"/>
      <c r="H1602" s="179">
        <f t="shared" si="50"/>
        <v>11</v>
      </c>
    </row>
    <row r="1603" spans="1:8" ht="18" customHeight="1">
      <c r="A1603" s="190">
        <v>42336</v>
      </c>
      <c r="B1603" s="190" t="s">
        <v>197</v>
      </c>
      <c r="C1603" s="188" t="s">
        <v>1154</v>
      </c>
      <c r="D1603" s="191"/>
      <c r="E1603" s="191">
        <v>4241000</v>
      </c>
      <c r="F1603" s="192">
        <f t="shared" si="49"/>
        <v>91909000</v>
      </c>
      <c r="G1603" s="187"/>
      <c r="H1603" s="179">
        <f t="shared" si="50"/>
        <v>11</v>
      </c>
    </row>
    <row r="1604" spans="1:8" ht="18" customHeight="1">
      <c r="A1604" s="190">
        <v>42336</v>
      </c>
      <c r="B1604" s="190" t="s">
        <v>197</v>
      </c>
      <c r="C1604" s="188" t="s">
        <v>156</v>
      </c>
      <c r="D1604" s="191"/>
      <c r="E1604" s="191">
        <v>40000000</v>
      </c>
      <c r="F1604" s="192">
        <f t="shared" si="49"/>
        <v>51909000</v>
      </c>
      <c r="G1604" s="187"/>
      <c r="H1604" s="179">
        <f t="shared" si="50"/>
        <v>11</v>
      </c>
    </row>
    <row r="1605" spans="1:8" ht="18" customHeight="1">
      <c r="A1605" s="190">
        <v>42336</v>
      </c>
      <c r="B1605" s="190" t="s">
        <v>197</v>
      </c>
      <c r="C1605" s="188" t="s">
        <v>1155</v>
      </c>
      <c r="D1605" s="191"/>
      <c r="E1605" s="191">
        <v>2600000</v>
      </c>
      <c r="F1605" s="192">
        <f t="shared" si="49"/>
        <v>49309000</v>
      </c>
      <c r="G1605" s="187"/>
      <c r="H1605" s="179">
        <f t="shared" si="50"/>
        <v>11</v>
      </c>
    </row>
    <row r="1606" spans="1:8" ht="18" customHeight="1">
      <c r="A1606" s="190">
        <v>42339</v>
      </c>
      <c r="B1606" s="190" t="s">
        <v>831</v>
      </c>
      <c r="C1606" s="188" t="s">
        <v>653</v>
      </c>
      <c r="D1606" s="191"/>
      <c r="E1606" s="191">
        <v>4080000</v>
      </c>
      <c r="F1606" s="192">
        <f t="shared" si="49"/>
        <v>45229000</v>
      </c>
      <c r="G1606" s="187"/>
      <c r="H1606" s="179">
        <f t="shared" si="50"/>
        <v>12</v>
      </c>
    </row>
    <row r="1607" spans="1:8" ht="18" customHeight="1">
      <c r="A1607" s="190">
        <v>42339</v>
      </c>
      <c r="B1607" s="190" t="s">
        <v>831</v>
      </c>
      <c r="C1607" s="188" t="s">
        <v>664</v>
      </c>
      <c r="D1607" s="191"/>
      <c r="E1607" s="191">
        <v>1000000</v>
      </c>
      <c r="F1607" s="192">
        <f t="shared" si="49"/>
        <v>44229000</v>
      </c>
      <c r="G1607" s="187"/>
      <c r="H1607" s="179">
        <f t="shared" si="50"/>
        <v>12</v>
      </c>
    </row>
    <row r="1608" spans="1:8" ht="18" customHeight="1">
      <c r="A1608" s="190">
        <v>42339</v>
      </c>
      <c r="B1608" s="190" t="s">
        <v>151</v>
      </c>
      <c r="C1608" s="188" t="s">
        <v>664</v>
      </c>
      <c r="D1608" s="191"/>
      <c r="E1608" s="191">
        <v>510000</v>
      </c>
      <c r="F1608" s="192">
        <f t="shared" si="49"/>
        <v>43719000</v>
      </c>
      <c r="G1608" s="187"/>
      <c r="H1608" s="179">
        <f t="shared" si="50"/>
        <v>12</v>
      </c>
    </row>
    <row r="1609" spans="1:8" ht="18" customHeight="1">
      <c r="A1609" s="190">
        <v>42339</v>
      </c>
      <c r="B1609" s="190" t="s">
        <v>1157</v>
      </c>
      <c r="C1609" s="188" t="s">
        <v>1158</v>
      </c>
      <c r="D1609" s="191"/>
      <c r="E1609" s="191">
        <v>1450000</v>
      </c>
      <c r="F1609" s="192">
        <f t="shared" si="49"/>
        <v>42269000</v>
      </c>
      <c r="G1609" s="187"/>
      <c r="H1609" s="179">
        <f t="shared" si="50"/>
        <v>12</v>
      </c>
    </row>
    <row r="1610" spans="1:8" ht="18" customHeight="1">
      <c r="A1610" s="190">
        <v>42339</v>
      </c>
      <c r="B1610" s="190" t="s">
        <v>1159</v>
      </c>
      <c r="C1610" s="188" t="s">
        <v>868</v>
      </c>
      <c r="D1610" s="191"/>
      <c r="E1610" s="191">
        <v>9800000</v>
      </c>
      <c r="F1610" s="192">
        <f t="shared" si="49"/>
        <v>32469000</v>
      </c>
      <c r="G1610" s="187"/>
      <c r="H1610" s="179">
        <f t="shared" si="50"/>
        <v>12</v>
      </c>
    </row>
    <row r="1611" spans="1:8" ht="18" customHeight="1">
      <c r="A1611" s="190">
        <v>42339</v>
      </c>
      <c r="B1611" s="190" t="s">
        <v>145</v>
      </c>
      <c r="C1611" s="188" t="s">
        <v>196</v>
      </c>
      <c r="D1611" s="191"/>
      <c r="E1611" s="191">
        <v>350000</v>
      </c>
      <c r="F1611" s="192">
        <f t="shared" si="49"/>
        <v>32119000</v>
      </c>
      <c r="G1611" s="187"/>
      <c r="H1611" s="179">
        <f t="shared" si="50"/>
        <v>12</v>
      </c>
    </row>
    <row r="1612" spans="1:8" ht="18" customHeight="1">
      <c r="A1612" s="190">
        <v>42339</v>
      </c>
      <c r="B1612" s="190" t="s">
        <v>145</v>
      </c>
      <c r="C1612" s="188" t="s">
        <v>1160</v>
      </c>
      <c r="D1612" s="191"/>
      <c r="E1612" s="191">
        <v>810000</v>
      </c>
      <c r="F1612" s="192">
        <f t="shared" si="49"/>
        <v>31309000</v>
      </c>
      <c r="G1612" s="187"/>
      <c r="H1612" s="179">
        <f t="shared" si="50"/>
        <v>12</v>
      </c>
    </row>
    <row r="1613" spans="1:8" ht="18" customHeight="1">
      <c r="A1613" s="190">
        <v>42339</v>
      </c>
      <c r="B1613" s="190" t="s">
        <v>145</v>
      </c>
      <c r="C1613" s="188" t="s">
        <v>1161</v>
      </c>
      <c r="D1613" s="191"/>
      <c r="E1613" s="191">
        <v>1000000</v>
      </c>
      <c r="F1613" s="192">
        <f t="shared" si="49"/>
        <v>30309000</v>
      </c>
      <c r="G1613" s="187"/>
      <c r="H1613" s="179">
        <f t="shared" si="50"/>
        <v>12</v>
      </c>
    </row>
    <row r="1614" spans="1:8" ht="18" customHeight="1">
      <c r="A1614" s="190">
        <v>42339</v>
      </c>
      <c r="B1614" s="190" t="s">
        <v>1162</v>
      </c>
      <c r="C1614" s="188" t="s">
        <v>1163</v>
      </c>
      <c r="D1614" s="191">
        <v>452680000</v>
      </c>
      <c r="E1614" s="191"/>
      <c r="F1614" s="192">
        <f t="shared" si="49"/>
        <v>482989000</v>
      </c>
      <c r="G1614" s="187"/>
      <c r="H1614" s="179">
        <f t="shared" si="50"/>
        <v>12</v>
      </c>
    </row>
    <row r="1615" spans="1:8" ht="18" customHeight="1">
      <c r="A1615" s="190">
        <v>42339</v>
      </c>
      <c r="B1615" s="190" t="s">
        <v>50</v>
      </c>
      <c r="C1615" s="188" t="s">
        <v>156</v>
      </c>
      <c r="D1615" s="191"/>
      <c r="E1615" s="191">
        <v>50000000</v>
      </c>
      <c r="F1615" s="192">
        <f t="shared" si="49"/>
        <v>432989000</v>
      </c>
      <c r="G1615" s="187"/>
      <c r="H1615" s="179">
        <f t="shared" si="50"/>
        <v>12</v>
      </c>
    </row>
    <row r="1616" spans="1:8" ht="18" customHeight="1">
      <c r="A1616" s="190">
        <v>42339</v>
      </c>
      <c r="B1616" s="190" t="s">
        <v>50</v>
      </c>
      <c r="C1616" s="188" t="s">
        <v>155</v>
      </c>
      <c r="D1616" s="191"/>
      <c r="E1616" s="191">
        <v>400000000</v>
      </c>
      <c r="F1616" s="192">
        <f t="shared" si="49"/>
        <v>32989000</v>
      </c>
      <c r="G1616" s="187"/>
      <c r="H1616" s="179">
        <f t="shared" si="50"/>
        <v>12</v>
      </c>
    </row>
    <row r="1617" spans="1:8" ht="18" customHeight="1">
      <c r="A1617" s="190">
        <v>42339</v>
      </c>
      <c r="B1617" s="190" t="s">
        <v>168</v>
      </c>
      <c r="C1617" s="188" t="s">
        <v>318</v>
      </c>
      <c r="D1617" s="191"/>
      <c r="E1617" s="191">
        <v>10000000</v>
      </c>
      <c r="F1617" s="192">
        <f t="shared" ref="F1617:F1680" si="51">IF(C1617&lt;&gt;"",F1616+D1617-E1617,0)</f>
        <v>22989000</v>
      </c>
      <c r="G1617" s="187"/>
      <c r="H1617" s="179">
        <f t="shared" ref="H1617:H1680" si="52">IF(A1617&lt;&gt;"",MONTH(A1617),"")</f>
        <v>12</v>
      </c>
    </row>
    <row r="1618" spans="1:8" ht="18" customHeight="1">
      <c r="A1618" s="190">
        <v>42339</v>
      </c>
      <c r="B1618" s="190" t="s">
        <v>203</v>
      </c>
      <c r="C1618" s="188" t="s">
        <v>996</v>
      </c>
      <c r="D1618" s="191"/>
      <c r="E1618" s="191">
        <v>5017000</v>
      </c>
      <c r="F1618" s="192">
        <f t="shared" si="51"/>
        <v>17972000</v>
      </c>
      <c r="G1618" s="187"/>
      <c r="H1618" s="179">
        <f t="shared" si="52"/>
        <v>12</v>
      </c>
    </row>
    <row r="1619" spans="1:8" ht="18" customHeight="1">
      <c r="A1619" s="190">
        <v>42339</v>
      </c>
      <c r="B1619" s="190" t="s">
        <v>831</v>
      </c>
      <c r="C1619" s="188" t="s">
        <v>201</v>
      </c>
      <c r="D1619" s="191"/>
      <c r="E1619" s="191">
        <v>360000</v>
      </c>
      <c r="F1619" s="192">
        <f t="shared" si="51"/>
        <v>17612000</v>
      </c>
      <c r="G1619" s="187"/>
      <c r="H1619" s="179">
        <f t="shared" si="52"/>
        <v>12</v>
      </c>
    </row>
    <row r="1620" spans="1:8" ht="18" customHeight="1">
      <c r="A1620" s="190">
        <v>42339</v>
      </c>
      <c r="B1620" s="190" t="s">
        <v>178</v>
      </c>
      <c r="C1620" s="188" t="s">
        <v>1164</v>
      </c>
      <c r="D1620" s="191"/>
      <c r="E1620" s="191">
        <v>543000</v>
      </c>
      <c r="F1620" s="192">
        <f t="shared" si="51"/>
        <v>17069000</v>
      </c>
      <c r="G1620" s="187"/>
      <c r="H1620" s="179">
        <f t="shared" si="52"/>
        <v>12</v>
      </c>
    </row>
    <row r="1621" spans="1:8" ht="18" customHeight="1">
      <c r="A1621" s="190">
        <v>42339</v>
      </c>
      <c r="B1621" s="190" t="s">
        <v>50</v>
      </c>
      <c r="C1621" s="188" t="s">
        <v>154</v>
      </c>
      <c r="D1621" s="191">
        <v>2000000000</v>
      </c>
      <c r="E1621" s="191"/>
      <c r="F1621" s="192">
        <f t="shared" si="51"/>
        <v>2017069000</v>
      </c>
      <c r="G1621" s="187"/>
      <c r="H1621" s="179">
        <f t="shared" si="52"/>
        <v>12</v>
      </c>
    </row>
    <row r="1622" spans="1:8" ht="18" customHeight="1">
      <c r="A1622" s="190">
        <v>42339</v>
      </c>
      <c r="B1622" s="190" t="s">
        <v>50</v>
      </c>
      <c r="C1622" s="188" t="s">
        <v>156</v>
      </c>
      <c r="D1622" s="191"/>
      <c r="E1622" s="191">
        <v>1725000000</v>
      </c>
      <c r="F1622" s="192">
        <f t="shared" si="51"/>
        <v>292069000</v>
      </c>
      <c r="G1622" s="187"/>
      <c r="H1622" s="179">
        <f t="shared" si="52"/>
        <v>12</v>
      </c>
    </row>
    <row r="1623" spans="1:8" ht="18" customHeight="1">
      <c r="A1623" s="190">
        <v>42339</v>
      </c>
      <c r="B1623" s="190" t="s">
        <v>145</v>
      </c>
      <c r="C1623" s="188" t="s">
        <v>1165</v>
      </c>
      <c r="D1623" s="191"/>
      <c r="E1623" s="191">
        <v>1800000</v>
      </c>
      <c r="F1623" s="192">
        <f t="shared" si="51"/>
        <v>290269000</v>
      </c>
      <c r="G1623" s="187"/>
      <c r="H1623" s="179">
        <f t="shared" si="52"/>
        <v>12</v>
      </c>
    </row>
    <row r="1624" spans="1:8" ht="18" customHeight="1">
      <c r="A1624" s="190">
        <v>42339</v>
      </c>
      <c r="B1624" s="190" t="s">
        <v>50</v>
      </c>
      <c r="C1624" s="188" t="s">
        <v>379</v>
      </c>
      <c r="D1624" s="191">
        <v>1600000000</v>
      </c>
      <c r="E1624" s="191"/>
      <c r="F1624" s="192">
        <f t="shared" si="51"/>
        <v>1890269000</v>
      </c>
      <c r="G1624" s="187"/>
      <c r="H1624" s="179">
        <f t="shared" si="52"/>
        <v>12</v>
      </c>
    </row>
    <row r="1625" spans="1:8" ht="18" customHeight="1">
      <c r="A1625" s="190">
        <v>42339</v>
      </c>
      <c r="B1625" s="190" t="s">
        <v>50</v>
      </c>
      <c r="C1625" s="188" t="s">
        <v>155</v>
      </c>
      <c r="D1625" s="191"/>
      <c r="E1625" s="191">
        <v>930000000</v>
      </c>
      <c r="F1625" s="192">
        <f t="shared" si="51"/>
        <v>960269000</v>
      </c>
      <c r="G1625" s="187"/>
      <c r="H1625" s="179">
        <f t="shared" si="52"/>
        <v>12</v>
      </c>
    </row>
    <row r="1626" spans="1:8" ht="18" customHeight="1">
      <c r="A1626" s="190">
        <v>42339</v>
      </c>
      <c r="B1626" s="190" t="s">
        <v>197</v>
      </c>
      <c r="C1626" s="188" t="s">
        <v>156</v>
      </c>
      <c r="D1626" s="191"/>
      <c r="E1626" s="191">
        <v>250000000</v>
      </c>
      <c r="F1626" s="192">
        <f t="shared" si="51"/>
        <v>710269000</v>
      </c>
      <c r="G1626" s="187"/>
      <c r="H1626" s="179">
        <f t="shared" si="52"/>
        <v>12</v>
      </c>
    </row>
    <row r="1627" spans="1:8" ht="18" customHeight="1">
      <c r="A1627" s="190">
        <v>42339</v>
      </c>
      <c r="B1627" s="190" t="s">
        <v>147</v>
      </c>
      <c r="C1627" s="188" t="s">
        <v>205</v>
      </c>
      <c r="D1627" s="191"/>
      <c r="E1627" s="191">
        <v>200000000</v>
      </c>
      <c r="F1627" s="192">
        <f t="shared" si="51"/>
        <v>510269000</v>
      </c>
      <c r="G1627" s="187"/>
      <c r="H1627" s="179">
        <f t="shared" si="52"/>
        <v>12</v>
      </c>
    </row>
    <row r="1628" spans="1:8" ht="18" customHeight="1">
      <c r="A1628" s="190">
        <v>42339</v>
      </c>
      <c r="B1628" s="190" t="s">
        <v>147</v>
      </c>
      <c r="C1628" s="188" t="s">
        <v>166</v>
      </c>
      <c r="D1628" s="191"/>
      <c r="E1628" s="191">
        <v>150000000</v>
      </c>
      <c r="F1628" s="192">
        <f t="shared" si="51"/>
        <v>360269000</v>
      </c>
      <c r="G1628" s="187"/>
      <c r="H1628" s="179">
        <f t="shared" si="52"/>
        <v>12</v>
      </c>
    </row>
    <row r="1629" spans="1:8" ht="18" customHeight="1">
      <c r="A1629" s="190">
        <v>42339</v>
      </c>
      <c r="B1629" s="190" t="s">
        <v>147</v>
      </c>
      <c r="C1629" s="188" t="s">
        <v>236</v>
      </c>
      <c r="D1629" s="191"/>
      <c r="E1629" s="191">
        <v>246000000</v>
      </c>
      <c r="F1629" s="192">
        <f t="shared" si="51"/>
        <v>114269000</v>
      </c>
      <c r="G1629" s="187"/>
      <c r="H1629" s="179">
        <f t="shared" si="52"/>
        <v>12</v>
      </c>
    </row>
    <row r="1630" spans="1:8" ht="18" customHeight="1">
      <c r="A1630" s="190">
        <v>42339</v>
      </c>
      <c r="B1630" s="190" t="s">
        <v>147</v>
      </c>
      <c r="C1630" s="188" t="s">
        <v>867</v>
      </c>
      <c r="D1630" s="191"/>
      <c r="E1630" s="191">
        <v>250000000</v>
      </c>
      <c r="F1630" s="192">
        <f t="shared" si="51"/>
        <v>-135731000</v>
      </c>
      <c r="G1630" s="187"/>
      <c r="H1630" s="179">
        <f t="shared" si="52"/>
        <v>12</v>
      </c>
    </row>
    <row r="1631" spans="1:8" ht="18" customHeight="1">
      <c r="A1631" s="190">
        <v>42339</v>
      </c>
      <c r="B1631" s="190" t="s">
        <v>147</v>
      </c>
      <c r="C1631" s="188" t="s">
        <v>182</v>
      </c>
      <c r="D1631" s="191"/>
      <c r="E1631" s="191">
        <v>83393000</v>
      </c>
      <c r="F1631" s="192">
        <f t="shared" si="51"/>
        <v>-219124000</v>
      </c>
      <c r="G1631" s="187"/>
      <c r="H1631" s="179">
        <f t="shared" si="52"/>
        <v>12</v>
      </c>
    </row>
    <row r="1632" spans="1:8" ht="18" customHeight="1">
      <c r="A1632" s="190">
        <v>42339</v>
      </c>
      <c r="B1632" s="190" t="s">
        <v>197</v>
      </c>
      <c r="C1632" s="188" t="s">
        <v>356</v>
      </c>
      <c r="D1632" s="191"/>
      <c r="E1632" s="191">
        <v>250000000</v>
      </c>
      <c r="F1632" s="192">
        <f t="shared" si="51"/>
        <v>-469124000</v>
      </c>
      <c r="G1632" s="187"/>
      <c r="H1632" s="179">
        <f t="shared" si="52"/>
        <v>12</v>
      </c>
    </row>
    <row r="1633" spans="1:8" ht="18" customHeight="1">
      <c r="A1633" s="190">
        <v>42339</v>
      </c>
      <c r="B1633" s="190" t="s">
        <v>831</v>
      </c>
      <c r="C1633" s="188" t="s">
        <v>1166</v>
      </c>
      <c r="D1633" s="191"/>
      <c r="E1633" s="191">
        <v>2200000</v>
      </c>
      <c r="F1633" s="192">
        <f t="shared" si="51"/>
        <v>-471324000</v>
      </c>
      <c r="G1633" s="187"/>
      <c r="H1633" s="179">
        <f t="shared" si="52"/>
        <v>12</v>
      </c>
    </row>
    <row r="1634" spans="1:8" ht="18" customHeight="1">
      <c r="A1634" s="190">
        <v>42339</v>
      </c>
      <c r="B1634" s="190" t="s">
        <v>622</v>
      </c>
      <c r="C1634" s="188" t="s">
        <v>1167</v>
      </c>
      <c r="D1634" s="191">
        <v>500000000</v>
      </c>
      <c r="E1634" s="191"/>
      <c r="F1634" s="192">
        <f t="shared" si="51"/>
        <v>28676000</v>
      </c>
      <c r="G1634" s="187"/>
      <c r="H1634" s="179">
        <f t="shared" si="52"/>
        <v>12</v>
      </c>
    </row>
    <row r="1635" spans="1:8" ht="18" customHeight="1">
      <c r="A1635" s="190">
        <v>42339</v>
      </c>
      <c r="B1635" s="190" t="s">
        <v>50</v>
      </c>
      <c r="C1635" s="188" t="s">
        <v>154</v>
      </c>
      <c r="D1635" s="191">
        <v>300000000</v>
      </c>
      <c r="E1635" s="191"/>
      <c r="F1635" s="192">
        <f t="shared" si="51"/>
        <v>328676000</v>
      </c>
      <c r="G1635" s="187"/>
      <c r="H1635" s="179">
        <f t="shared" si="52"/>
        <v>12</v>
      </c>
    </row>
    <row r="1636" spans="1:8" ht="18" customHeight="1">
      <c r="A1636" s="190">
        <v>42340</v>
      </c>
      <c r="B1636" s="190" t="s">
        <v>147</v>
      </c>
      <c r="C1636" s="188" t="s">
        <v>959</v>
      </c>
      <c r="D1636" s="191"/>
      <c r="E1636" s="191">
        <v>300000000</v>
      </c>
      <c r="F1636" s="192">
        <f t="shared" si="51"/>
        <v>28676000</v>
      </c>
      <c r="G1636" s="187"/>
      <c r="H1636" s="179">
        <f t="shared" si="52"/>
        <v>12</v>
      </c>
    </row>
    <row r="1637" spans="1:8" ht="18" customHeight="1">
      <c r="A1637" s="190">
        <v>42340</v>
      </c>
      <c r="B1637" s="190" t="s">
        <v>145</v>
      </c>
      <c r="C1637" s="188" t="s">
        <v>1168</v>
      </c>
      <c r="D1637" s="191"/>
      <c r="E1637" s="191">
        <v>1000000</v>
      </c>
      <c r="F1637" s="192">
        <f t="shared" si="51"/>
        <v>27676000</v>
      </c>
      <c r="G1637" s="187"/>
      <c r="H1637" s="179">
        <f t="shared" si="52"/>
        <v>12</v>
      </c>
    </row>
    <row r="1638" spans="1:8" ht="18" customHeight="1">
      <c r="A1638" s="190">
        <v>42340</v>
      </c>
      <c r="B1638" s="190" t="s">
        <v>145</v>
      </c>
      <c r="C1638" s="188" t="s">
        <v>1169</v>
      </c>
      <c r="D1638" s="191"/>
      <c r="E1638" s="191">
        <v>1900000</v>
      </c>
      <c r="F1638" s="192">
        <f t="shared" si="51"/>
        <v>25776000</v>
      </c>
      <c r="G1638" s="187"/>
      <c r="H1638" s="179">
        <f t="shared" si="52"/>
        <v>12</v>
      </c>
    </row>
    <row r="1639" spans="1:8" ht="18" customHeight="1">
      <c r="A1639" s="190">
        <v>42340</v>
      </c>
      <c r="B1639" s="190" t="s">
        <v>145</v>
      </c>
      <c r="C1639" s="188" t="s">
        <v>1170</v>
      </c>
      <c r="D1639" s="191"/>
      <c r="E1639" s="191">
        <v>447000</v>
      </c>
      <c r="F1639" s="192">
        <f t="shared" si="51"/>
        <v>25329000</v>
      </c>
      <c r="G1639" s="187"/>
      <c r="H1639" s="179">
        <f t="shared" si="52"/>
        <v>12</v>
      </c>
    </row>
    <row r="1640" spans="1:8" ht="18" customHeight="1">
      <c r="A1640" s="190">
        <v>42340</v>
      </c>
      <c r="B1640" s="190" t="s">
        <v>145</v>
      </c>
      <c r="C1640" s="188" t="s">
        <v>710</v>
      </c>
      <c r="D1640" s="191"/>
      <c r="E1640" s="191">
        <v>100000</v>
      </c>
      <c r="F1640" s="192">
        <f t="shared" si="51"/>
        <v>25229000</v>
      </c>
      <c r="G1640" s="187"/>
      <c r="H1640" s="179">
        <f t="shared" si="52"/>
        <v>12</v>
      </c>
    </row>
    <row r="1641" spans="1:8" ht="18" customHeight="1">
      <c r="A1641" s="190">
        <v>42340</v>
      </c>
      <c r="B1641" s="190" t="s">
        <v>183</v>
      </c>
      <c r="C1641" s="188" t="s">
        <v>1171</v>
      </c>
      <c r="D1641" s="191">
        <v>5000000</v>
      </c>
      <c r="E1641" s="191"/>
      <c r="F1641" s="192">
        <f t="shared" si="51"/>
        <v>30229000</v>
      </c>
      <c r="G1641" s="187"/>
      <c r="H1641" s="179">
        <f t="shared" si="52"/>
        <v>12</v>
      </c>
    </row>
    <row r="1642" spans="1:8" ht="18" customHeight="1">
      <c r="A1642" s="190">
        <v>42340</v>
      </c>
      <c r="B1642" s="190" t="s">
        <v>151</v>
      </c>
      <c r="C1642" s="188" t="s">
        <v>336</v>
      </c>
      <c r="D1642" s="191"/>
      <c r="E1642" s="191">
        <v>5350000</v>
      </c>
      <c r="F1642" s="192">
        <f t="shared" si="51"/>
        <v>24879000</v>
      </c>
      <c r="G1642" s="187"/>
      <c r="H1642" s="179">
        <f t="shared" si="52"/>
        <v>12</v>
      </c>
    </row>
    <row r="1643" spans="1:8" ht="18" customHeight="1">
      <c r="A1643" s="190">
        <v>42340</v>
      </c>
      <c r="B1643" s="190" t="s">
        <v>160</v>
      </c>
      <c r="C1643" s="188" t="s">
        <v>950</v>
      </c>
      <c r="D1643" s="191"/>
      <c r="E1643" s="191">
        <v>5610000</v>
      </c>
      <c r="F1643" s="192">
        <f t="shared" si="51"/>
        <v>19269000</v>
      </c>
      <c r="G1643" s="187"/>
      <c r="H1643" s="179">
        <f t="shared" si="52"/>
        <v>12</v>
      </c>
    </row>
    <row r="1644" spans="1:8" ht="18" customHeight="1">
      <c r="A1644" s="190">
        <v>42340</v>
      </c>
      <c r="B1644" s="190" t="s">
        <v>831</v>
      </c>
      <c r="C1644" s="188" t="s">
        <v>1172</v>
      </c>
      <c r="D1644" s="191"/>
      <c r="E1644" s="191">
        <v>1700000</v>
      </c>
      <c r="F1644" s="192">
        <f t="shared" si="51"/>
        <v>17569000</v>
      </c>
      <c r="G1644" s="187"/>
      <c r="H1644" s="179">
        <f t="shared" si="52"/>
        <v>12</v>
      </c>
    </row>
    <row r="1645" spans="1:8" ht="18" customHeight="1">
      <c r="A1645" s="190">
        <v>42340</v>
      </c>
      <c r="B1645" s="190" t="s">
        <v>1051</v>
      </c>
      <c r="C1645" s="188" t="s">
        <v>1173</v>
      </c>
      <c r="D1645" s="191"/>
      <c r="E1645" s="191">
        <v>3400000</v>
      </c>
      <c r="F1645" s="192">
        <f t="shared" si="51"/>
        <v>14169000</v>
      </c>
      <c r="G1645" s="187"/>
      <c r="H1645" s="179">
        <f t="shared" si="52"/>
        <v>12</v>
      </c>
    </row>
    <row r="1646" spans="1:8" ht="18" customHeight="1">
      <c r="A1646" s="190">
        <v>42343</v>
      </c>
      <c r="B1646" s="190"/>
      <c r="C1646" s="188" t="s">
        <v>1174</v>
      </c>
      <c r="D1646" s="191">
        <v>20000000</v>
      </c>
      <c r="E1646" s="191"/>
      <c r="F1646" s="192">
        <f t="shared" si="51"/>
        <v>34169000</v>
      </c>
      <c r="G1646" s="187"/>
      <c r="H1646" s="179">
        <f t="shared" si="52"/>
        <v>12</v>
      </c>
    </row>
    <row r="1647" spans="1:8" ht="18" customHeight="1">
      <c r="A1647" s="190">
        <v>42343</v>
      </c>
      <c r="B1647" s="190" t="s">
        <v>147</v>
      </c>
      <c r="C1647" s="188" t="s">
        <v>360</v>
      </c>
      <c r="D1647" s="191"/>
      <c r="E1647" s="191">
        <v>18017000</v>
      </c>
      <c r="F1647" s="192">
        <f t="shared" si="51"/>
        <v>16152000</v>
      </c>
      <c r="G1647" s="187"/>
      <c r="H1647" s="179">
        <f t="shared" si="52"/>
        <v>12</v>
      </c>
    </row>
    <row r="1648" spans="1:8" ht="18" customHeight="1">
      <c r="A1648" s="190">
        <v>42343</v>
      </c>
      <c r="B1648" s="190" t="s">
        <v>145</v>
      </c>
      <c r="C1648" s="188" t="s">
        <v>1175</v>
      </c>
      <c r="D1648" s="191"/>
      <c r="E1648" s="191">
        <v>5000000</v>
      </c>
      <c r="F1648" s="192">
        <f t="shared" si="51"/>
        <v>11152000</v>
      </c>
      <c r="G1648" s="187"/>
      <c r="H1648" s="179">
        <f t="shared" si="52"/>
        <v>12</v>
      </c>
    </row>
    <row r="1649" spans="1:8" ht="18" customHeight="1">
      <c r="A1649" s="190">
        <v>42343</v>
      </c>
      <c r="B1649" s="190" t="s">
        <v>183</v>
      </c>
      <c r="C1649" s="188" t="s">
        <v>1176</v>
      </c>
      <c r="D1649" s="191">
        <v>5000000</v>
      </c>
      <c r="E1649" s="191"/>
      <c r="F1649" s="192">
        <f t="shared" si="51"/>
        <v>16152000</v>
      </c>
      <c r="G1649" s="187"/>
      <c r="H1649" s="179">
        <f t="shared" si="52"/>
        <v>12</v>
      </c>
    </row>
    <row r="1650" spans="1:8" ht="18" customHeight="1">
      <c r="A1650" s="190">
        <v>42343</v>
      </c>
      <c r="B1650" s="190" t="s">
        <v>145</v>
      </c>
      <c r="C1650" s="188" t="s">
        <v>621</v>
      </c>
      <c r="D1650" s="191"/>
      <c r="E1650" s="191">
        <v>5386000</v>
      </c>
      <c r="F1650" s="192">
        <f t="shared" si="51"/>
        <v>10766000</v>
      </c>
      <c r="G1650" s="187"/>
      <c r="H1650" s="179">
        <f t="shared" si="52"/>
        <v>12</v>
      </c>
    </row>
    <row r="1651" spans="1:8" ht="18" customHeight="1">
      <c r="A1651" s="190">
        <v>42343</v>
      </c>
      <c r="B1651" s="190" t="s">
        <v>183</v>
      </c>
      <c r="C1651" s="188" t="s">
        <v>1177</v>
      </c>
      <c r="D1651" s="191"/>
      <c r="E1651" s="191">
        <v>5000000</v>
      </c>
      <c r="F1651" s="192">
        <f t="shared" si="51"/>
        <v>5766000</v>
      </c>
      <c r="G1651" s="187"/>
      <c r="H1651" s="179">
        <f t="shared" si="52"/>
        <v>12</v>
      </c>
    </row>
    <row r="1652" spans="1:8" ht="18" customHeight="1">
      <c r="A1652" s="190">
        <v>42343</v>
      </c>
      <c r="B1652" s="190" t="s">
        <v>145</v>
      </c>
      <c r="C1652" s="188" t="s">
        <v>1178</v>
      </c>
      <c r="D1652" s="191"/>
      <c r="E1652" s="191">
        <v>700000</v>
      </c>
      <c r="F1652" s="192">
        <f t="shared" si="51"/>
        <v>5066000</v>
      </c>
      <c r="G1652" s="187"/>
      <c r="H1652" s="179">
        <f t="shared" si="52"/>
        <v>12</v>
      </c>
    </row>
    <row r="1653" spans="1:8" ht="18" customHeight="1">
      <c r="A1653" s="190">
        <v>42343</v>
      </c>
      <c r="B1653" s="190" t="s">
        <v>831</v>
      </c>
      <c r="C1653" s="188" t="s">
        <v>1179</v>
      </c>
      <c r="D1653" s="191"/>
      <c r="E1653" s="191">
        <v>443000</v>
      </c>
      <c r="F1653" s="192">
        <f t="shared" si="51"/>
        <v>4623000</v>
      </c>
      <c r="G1653" s="187"/>
      <c r="H1653" s="179">
        <f t="shared" si="52"/>
        <v>12</v>
      </c>
    </row>
    <row r="1654" spans="1:8" ht="18" customHeight="1">
      <c r="A1654" s="190">
        <v>42345</v>
      </c>
      <c r="B1654" s="190" t="s">
        <v>50</v>
      </c>
      <c r="C1654" s="188" t="s">
        <v>154</v>
      </c>
      <c r="D1654" s="191">
        <v>160000000</v>
      </c>
      <c r="E1654" s="191"/>
      <c r="F1654" s="192">
        <f t="shared" si="51"/>
        <v>164623000</v>
      </c>
      <c r="G1654" s="187"/>
      <c r="H1654" s="179">
        <f t="shared" si="52"/>
        <v>12</v>
      </c>
    </row>
    <row r="1655" spans="1:8" ht="18" customHeight="1">
      <c r="A1655" s="190">
        <v>42345</v>
      </c>
      <c r="B1655" s="190" t="s">
        <v>831</v>
      </c>
      <c r="C1655" s="188" t="s">
        <v>1180</v>
      </c>
      <c r="D1655" s="191"/>
      <c r="E1655" s="191">
        <v>6800000</v>
      </c>
      <c r="F1655" s="192">
        <f t="shared" si="51"/>
        <v>157823000</v>
      </c>
      <c r="G1655" s="187"/>
      <c r="H1655" s="179">
        <f t="shared" si="52"/>
        <v>12</v>
      </c>
    </row>
    <row r="1656" spans="1:8" ht="18" customHeight="1">
      <c r="A1656" s="190">
        <v>42345</v>
      </c>
      <c r="B1656" s="190" t="s">
        <v>147</v>
      </c>
      <c r="C1656" s="188" t="s">
        <v>335</v>
      </c>
      <c r="D1656" s="191"/>
      <c r="E1656" s="191">
        <v>150000000</v>
      </c>
      <c r="F1656" s="192">
        <f t="shared" si="51"/>
        <v>7823000</v>
      </c>
      <c r="G1656" s="187"/>
      <c r="H1656" s="179">
        <f t="shared" si="52"/>
        <v>12</v>
      </c>
    </row>
    <row r="1657" spans="1:8" ht="18" customHeight="1">
      <c r="A1657" s="190">
        <v>42345</v>
      </c>
      <c r="B1657" s="190" t="s">
        <v>831</v>
      </c>
      <c r="C1657" s="188" t="s">
        <v>1181</v>
      </c>
      <c r="D1657" s="191"/>
      <c r="E1657" s="191">
        <v>1000000</v>
      </c>
      <c r="F1657" s="192">
        <f t="shared" si="51"/>
        <v>6823000</v>
      </c>
      <c r="G1657" s="187"/>
      <c r="H1657" s="179">
        <f t="shared" si="52"/>
        <v>12</v>
      </c>
    </row>
    <row r="1658" spans="1:8" ht="18" customHeight="1">
      <c r="A1658" s="190">
        <v>42345</v>
      </c>
      <c r="B1658" s="190" t="s">
        <v>831</v>
      </c>
      <c r="C1658" s="188" t="s">
        <v>1182</v>
      </c>
      <c r="D1658" s="191"/>
      <c r="E1658" s="191">
        <v>5000000</v>
      </c>
      <c r="F1658" s="192">
        <f t="shared" si="51"/>
        <v>1823000</v>
      </c>
      <c r="G1658" s="187"/>
      <c r="H1658" s="179">
        <f t="shared" si="52"/>
        <v>12</v>
      </c>
    </row>
    <row r="1659" spans="1:8" ht="18" customHeight="1">
      <c r="A1659" s="190">
        <v>42345</v>
      </c>
      <c r="B1659" s="190" t="s">
        <v>183</v>
      </c>
      <c r="C1659" s="188" t="s">
        <v>1183</v>
      </c>
      <c r="D1659" s="191"/>
      <c r="E1659" s="191">
        <v>700000</v>
      </c>
      <c r="F1659" s="192">
        <f t="shared" si="51"/>
        <v>1123000</v>
      </c>
      <c r="G1659" s="187"/>
      <c r="H1659" s="179">
        <f t="shared" si="52"/>
        <v>12</v>
      </c>
    </row>
    <row r="1660" spans="1:8" ht="18" customHeight="1">
      <c r="A1660" s="190">
        <v>42345</v>
      </c>
      <c r="B1660" s="190" t="s">
        <v>145</v>
      </c>
      <c r="C1660" s="188" t="s">
        <v>1184</v>
      </c>
      <c r="D1660" s="191"/>
      <c r="E1660" s="191">
        <v>100000</v>
      </c>
      <c r="F1660" s="192">
        <f t="shared" si="51"/>
        <v>1023000</v>
      </c>
      <c r="G1660" s="187"/>
      <c r="H1660" s="179">
        <f t="shared" si="52"/>
        <v>12</v>
      </c>
    </row>
    <row r="1661" spans="1:8" ht="18" customHeight="1">
      <c r="A1661" s="190">
        <v>42345</v>
      </c>
      <c r="B1661" s="190" t="s">
        <v>197</v>
      </c>
      <c r="C1661" s="188" t="s">
        <v>1185</v>
      </c>
      <c r="D1661" s="191"/>
      <c r="E1661" s="191">
        <v>450000</v>
      </c>
      <c r="F1661" s="192">
        <f t="shared" si="51"/>
        <v>573000</v>
      </c>
      <c r="G1661" s="187"/>
      <c r="H1661" s="179">
        <f t="shared" si="52"/>
        <v>12</v>
      </c>
    </row>
    <row r="1662" spans="1:8" ht="18" customHeight="1">
      <c r="A1662" s="190">
        <v>42346</v>
      </c>
      <c r="B1662" s="190" t="s">
        <v>183</v>
      </c>
      <c r="C1662" s="188" t="s">
        <v>1186</v>
      </c>
      <c r="D1662" s="191">
        <v>700000</v>
      </c>
      <c r="E1662" s="191"/>
      <c r="F1662" s="192">
        <f t="shared" si="51"/>
        <v>1273000</v>
      </c>
      <c r="G1662" s="187"/>
      <c r="H1662" s="179">
        <f t="shared" si="52"/>
        <v>12</v>
      </c>
    </row>
    <row r="1663" spans="1:8" ht="18" customHeight="1">
      <c r="A1663" s="190">
        <v>42346</v>
      </c>
      <c r="B1663" s="190" t="s">
        <v>151</v>
      </c>
      <c r="C1663" s="188" t="s">
        <v>1187</v>
      </c>
      <c r="D1663" s="191"/>
      <c r="E1663" s="191">
        <v>1100000</v>
      </c>
      <c r="F1663" s="192">
        <f t="shared" si="51"/>
        <v>173000</v>
      </c>
      <c r="G1663" s="187"/>
      <c r="H1663" s="179">
        <f t="shared" si="52"/>
        <v>12</v>
      </c>
    </row>
    <row r="1664" spans="1:8" ht="18" customHeight="1">
      <c r="A1664" s="190">
        <v>42347</v>
      </c>
      <c r="B1664" s="190" t="s">
        <v>50</v>
      </c>
      <c r="C1664" s="188" t="s">
        <v>154</v>
      </c>
      <c r="D1664" s="191">
        <v>1390000000</v>
      </c>
      <c r="E1664" s="191"/>
      <c r="F1664" s="192">
        <f t="shared" si="51"/>
        <v>1390173000</v>
      </c>
      <c r="G1664" s="187"/>
      <c r="H1664" s="179">
        <f t="shared" si="52"/>
        <v>12</v>
      </c>
    </row>
    <row r="1665" spans="1:8" ht="18" customHeight="1">
      <c r="A1665" s="190">
        <v>42347</v>
      </c>
      <c r="B1665" s="190" t="s">
        <v>50</v>
      </c>
      <c r="C1665" s="188" t="s">
        <v>156</v>
      </c>
      <c r="D1665" s="191"/>
      <c r="E1665" s="191">
        <v>480000000</v>
      </c>
      <c r="F1665" s="192">
        <f t="shared" si="51"/>
        <v>910173000</v>
      </c>
      <c r="G1665" s="187"/>
      <c r="H1665" s="179">
        <f t="shared" si="52"/>
        <v>12</v>
      </c>
    </row>
    <row r="1666" spans="1:8" ht="18" customHeight="1">
      <c r="A1666" s="190">
        <v>42347</v>
      </c>
      <c r="B1666" s="190" t="s">
        <v>197</v>
      </c>
      <c r="C1666" s="188" t="s">
        <v>1188</v>
      </c>
      <c r="D1666" s="191"/>
      <c r="E1666" s="191">
        <v>50000000</v>
      </c>
      <c r="F1666" s="192">
        <f t="shared" si="51"/>
        <v>860173000</v>
      </c>
      <c r="G1666" s="187"/>
      <c r="H1666" s="179">
        <f t="shared" si="52"/>
        <v>12</v>
      </c>
    </row>
    <row r="1667" spans="1:8" ht="18" customHeight="1">
      <c r="A1667" s="190">
        <v>42347</v>
      </c>
      <c r="B1667" s="190" t="s">
        <v>197</v>
      </c>
      <c r="C1667" s="188" t="s">
        <v>1189</v>
      </c>
      <c r="D1667" s="191"/>
      <c r="E1667" s="191">
        <v>3310000</v>
      </c>
      <c r="F1667" s="192">
        <f t="shared" si="51"/>
        <v>856863000</v>
      </c>
      <c r="G1667" s="187"/>
      <c r="H1667" s="179">
        <f t="shared" si="52"/>
        <v>12</v>
      </c>
    </row>
    <row r="1668" spans="1:8" ht="18" customHeight="1">
      <c r="A1668" s="190">
        <v>42347</v>
      </c>
      <c r="B1668" s="190" t="s">
        <v>147</v>
      </c>
      <c r="C1668" s="188" t="s">
        <v>730</v>
      </c>
      <c r="D1668" s="191"/>
      <c r="E1668" s="191">
        <v>193050000</v>
      </c>
      <c r="F1668" s="192">
        <f t="shared" si="51"/>
        <v>663813000</v>
      </c>
      <c r="G1668" s="187"/>
      <c r="H1668" s="179">
        <f t="shared" si="52"/>
        <v>12</v>
      </c>
    </row>
    <row r="1669" spans="1:8" ht="18" customHeight="1">
      <c r="A1669" s="190">
        <v>42347</v>
      </c>
      <c r="B1669" s="190" t="s">
        <v>147</v>
      </c>
      <c r="C1669" s="188" t="s">
        <v>652</v>
      </c>
      <c r="D1669" s="191"/>
      <c r="E1669" s="191">
        <v>60018000</v>
      </c>
      <c r="F1669" s="192">
        <f t="shared" si="51"/>
        <v>603795000</v>
      </c>
      <c r="G1669" s="187"/>
      <c r="H1669" s="179">
        <f t="shared" si="52"/>
        <v>12</v>
      </c>
    </row>
    <row r="1670" spans="1:8" ht="18" customHeight="1">
      <c r="A1670" s="190">
        <v>42347</v>
      </c>
      <c r="B1670" s="190" t="s">
        <v>147</v>
      </c>
      <c r="C1670" s="188" t="s">
        <v>206</v>
      </c>
      <c r="D1670" s="191"/>
      <c r="E1670" s="191">
        <v>200000000</v>
      </c>
      <c r="F1670" s="192">
        <f t="shared" si="51"/>
        <v>403795000</v>
      </c>
      <c r="G1670" s="187"/>
      <c r="H1670" s="179">
        <f t="shared" si="52"/>
        <v>12</v>
      </c>
    </row>
    <row r="1671" spans="1:8" ht="18" customHeight="1">
      <c r="A1671" s="190">
        <v>42347</v>
      </c>
      <c r="B1671" s="190" t="s">
        <v>147</v>
      </c>
      <c r="C1671" s="188" t="s">
        <v>273</v>
      </c>
      <c r="D1671" s="191"/>
      <c r="E1671" s="191">
        <v>31584000</v>
      </c>
      <c r="F1671" s="192">
        <f t="shared" si="51"/>
        <v>372211000</v>
      </c>
      <c r="G1671" s="187"/>
      <c r="H1671" s="179">
        <f t="shared" si="52"/>
        <v>12</v>
      </c>
    </row>
    <row r="1672" spans="1:8" ht="18" customHeight="1">
      <c r="A1672" s="190">
        <v>42347</v>
      </c>
      <c r="B1672" s="190" t="s">
        <v>147</v>
      </c>
      <c r="C1672" s="188" t="s">
        <v>237</v>
      </c>
      <c r="D1672" s="191"/>
      <c r="E1672" s="191">
        <v>50022000</v>
      </c>
      <c r="F1672" s="192">
        <f t="shared" si="51"/>
        <v>322189000</v>
      </c>
      <c r="G1672" s="187"/>
      <c r="H1672" s="179">
        <f t="shared" si="52"/>
        <v>12</v>
      </c>
    </row>
    <row r="1673" spans="1:8" ht="18" customHeight="1">
      <c r="A1673" s="190">
        <v>42347</v>
      </c>
      <c r="B1673" s="190" t="s">
        <v>203</v>
      </c>
      <c r="C1673" s="188" t="s">
        <v>317</v>
      </c>
      <c r="D1673" s="191"/>
      <c r="E1673" s="191">
        <v>10517000</v>
      </c>
      <c r="F1673" s="192">
        <f t="shared" si="51"/>
        <v>311672000</v>
      </c>
      <c r="G1673" s="187"/>
      <c r="H1673" s="179">
        <f t="shared" si="52"/>
        <v>12</v>
      </c>
    </row>
    <row r="1674" spans="1:8" ht="18" customHeight="1">
      <c r="A1674" s="190">
        <v>42347</v>
      </c>
      <c r="B1674" s="190" t="s">
        <v>203</v>
      </c>
      <c r="C1674" s="188" t="s">
        <v>996</v>
      </c>
      <c r="D1674" s="191"/>
      <c r="E1674" s="191">
        <v>5017000</v>
      </c>
      <c r="F1674" s="192">
        <f t="shared" si="51"/>
        <v>306655000</v>
      </c>
      <c r="G1674" s="187"/>
      <c r="H1674" s="179">
        <f t="shared" si="52"/>
        <v>12</v>
      </c>
    </row>
    <row r="1675" spans="1:8" ht="18" customHeight="1">
      <c r="A1675" s="190">
        <v>42347</v>
      </c>
      <c r="B1675" s="190" t="s">
        <v>176</v>
      </c>
      <c r="C1675" s="188" t="s">
        <v>177</v>
      </c>
      <c r="D1675" s="191"/>
      <c r="E1675" s="191">
        <v>4907000</v>
      </c>
      <c r="F1675" s="192">
        <f t="shared" si="51"/>
        <v>301748000</v>
      </c>
      <c r="G1675" s="187"/>
      <c r="H1675" s="179">
        <f t="shared" si="52"/>
        <v>12</v>
      </c>
    </row>
    <row r="1676" spans="1:8" ht="18" customHeight="1">
      <c r="A1676" s="190">
        <v>42347</v>
      </c>
      <c r="B1676" s="190" t="s">
        <v>145</v>
      </c>
      <c r="C1676" s="188" t="s">
        <v>1175</v>
      </c>
      <c r="D1676" s="191"/>
      <c r="E1676" s="191">
        <v>464000</v>
      </c>
      <c r="F1676" s="192">
        <f t="shared" si="51"/>
        <v>301284000</v>
      </c>
      <c r="G1676" s="187"/>
      <c r="H1676" s="179">
        <f t="shared" si="52"/>
        <v>12</v>
      </c>
    </row>
    <row r="1677" spans="1:8" ht="18" customHeight="1">
      <c r="A1677" s="190">
        <v>42347</v>
      </c>
      <c r="B1677" s="190" t="s">
        <v>160</v>
      </c>
      <c r="C1677" s="188" t="s">
        <v>1190</v>
      </c>
      <c r="D1677" s="191"/>
      <c r="E1677" s="191">
        <v>4790000</v>
      </c>
      <c r="F1677" s="192">
        <f t="shared" si="51"/>
        <v>296494000</v>
      </c>
      <c r="G1677" s="187"/>
      <c r="H1677" s="179">
        <f t="shared" si="52"/>
        <v>12</v>
      </c>
    </row>
    <row r="1678" spans="1:8" ht="18" customHeight="1">
      <c r="A1678" s="190">
        <v>42347</v>
      </c>
      <c r="B1678" s="190" t="s">
        <v>145</v>
      </c>
      <c r="C1678" s="188" t="s">
        <v>1191</v>
      </c>
      <c r="D1678" s="191"/>
      <c r="E1678" s="191">
        <v>40615000</v>
      </c>
      <c r="F1678" s="192">
        <f t="shared" si="51"/>
        <v>255879000</v>
      </c>
      <c r="G1678" s="187"/>
      <c r="H1678" s="179">
        <f t="shared" si="52"/>
        <v>12</v>
      </c>
    </row>
    <row r="1679" spans="1:8" ht="18" customHeight="1">
      <c r="A1679" s="190">
        <v>42347</v>
      </c>
      <c r="B1679" s="190" t="s">
        <v>145</v>
      </c>
      <c r="C1679" s="188" t="s">
        <v>1192</v>
      </c>
      <c r="D1679" s="191"/>
      <c r="E1679" s="191">
        <v>1515000</v>
      </c>
      <c r="F1679" s="192">
        <f t="shared" si="51"/>
        <v>254364000</v>
      </c>
      <c r="G1679" s="187"/>
      <c r="H1679" s="179">
        <f t="shared" si="52"/>
        <v>12</v>
      </c>
    </row>
    <row r="1680" spans="1:8" ht="18" customHeight="1">
      <c r="A1680" s="190">
        <v>42347</v>
      </c>
      <c r="B1680" s="190" t="s">
        <v>176</v>
      </c>
      <c r="C1680" s="188" t="s">
        <v>223</v>
      </c>
      <c r="D1680" s="191"/>
      <c r="E1680" s="191">
        <v>5576000</v>
      </c>
      <c r="F1680" s="192">
        <f t="shared" si="51"/>
        <v>248788000</v>
      </c>
      <c r="G1680" s="187"/>
      <c r="H1680" s="179">
        <f t="shared" si="52"/>
        <v>12</v>
      </c>
    </row>
    <row r="1681" spans="1:8" ht="18" customHeight="1">
      <c r="A1681" s="190">
        <v>42348</v>
      </c>
      <c r="B1681" s="190" t="s">
        <v>1157</v>
      </c>
      <c r="C1681" s="188" t="s">
        <v>1193</v>
      </c>
      <c r="D1681" s="191"/>
      <c r="E1681" s="191">
        <v>4800000</v>
      </c>
      <c r="F1681" s="192">
        <f t="shared" ref="F1681:F1744" si="53">IF(C1681&lt;&gt;"",F1680+D1681-E1681,0)</f>
        <v>243988000</v>
      </c>
      <c r="G1681" s="187"/>
      <c r="H1681" s="179">
        <f t="shared" ref="H1681" si="54">IF(A1681&lt;&gt;"",MONTH(A1681),"")</f>
        <v>12</v>
      </c>
    </row>
    <row r="1682" spans="1:8" ht="18" customHeight="1">
      <c r="A1682" s="190">
        <v>42348</v>
      </c>
      <c r="B1682" s="190" t="s">
        <v>145</v>
      </c>
      <c r="C1682" s="188" t="s">
        <v>1194</v>
      </c>
      <c r="D1682" s="191"/>
      <c r="E1682" s="191">
        <v>140000</v>
      </c>
      <c r="F1682" s="192">
        <f t="shared" si="53"/>
        <v>243848000</v>
      </c>
      <c r="G1682" s="187"/>
    </row>
    <row r="1683" spans="1:8" ht="18" customHeight="1">
      <c r="A1683" s="190">
        <v>42348</v>
      </c>
      <c r="B1683" s="190" t="s">
        <v>145</v>
      </c>
      <c r="C1683" s="188" t="s">
        <v>411</v>
      </c>
      <c r="D1683" s="191"/>
      <c r="E1683" s="191">
        <v>225000</v>
      </c>
      <c r="F1683" s="192">
        <f t="shared" si="53"/>
        <v>243623000</v>
      </c>
      <c r="G1683" s="187"/>
    </row>
    <row r="1684" spans="1:8" ht="18" customHeight="1">
      <c r="A1684" s="190">
        <v>42348</v>
      </c>
      <c r="B1684" s="190" t="s">
        <v>147</v>
      </c>
      <c r="C1684" s="188" t="s">
        <v>360</v>
      </c>
      <c r="D1684" s="191"/>
      <c r="E1684" s="191">
        <v>70020000</v>
      </c>
      <c r="F1684" s="192">
        <f t="shared" si="53"/>
        <v>173603000</v>
      </c>
      <c r="G1684" s="187"/>
    </row>
    <row r="1685" spans="1:8" ht="18" customHeight="1">
      <c r="A1685" s="190">
        <v>42348</v>
      </c>
      <c r="B1685" s="190" t="s">
        <v>151</v>
      </c>
      <c r="C1685" s="188" t="s">
        <v>1195</v>
      </c>
      <c r="D1685" s="191"/>
      <c r="E1685" s="191">
        <v>570000</v>
      </c>
      <c r="F1685" s="192">
        <f t="shared" si="53"/>
        <v>173033000</v>
      </c>
      <c r="G1685" s="187"/>
    </row>
    <row r="1686" spans="1:8" ht="18" customHeight="1">
      <c r="A1686" s="190">
        <v>42349</v>
      </c>
      <c r="B1686" s="190" t="s">
        <v>50</v>
      </c>
      <c r="C1686" s="188" t="s">
        <v>154</v>
      </c>
      <c r="D1686" s="191">
        <v>745000000</v>
      </c>
      <c r="E1686" s="191"/>
      <c r="F1686" s="192">
        <f t="shared" si="53"/>
        <v>918033000</v>
      </c>
      <c r="G1686" s="187"/>
    </row>
    <row r="1687" spans="1:8" ht="18" customHeight="1">
      <c r="A1687" s="190">
        <v>42349</v>
      </c>
      <c r="B1687" s="190" t="s">
        <v>197</v>
      </c>
      <c r="C1687" s="188" t="s">
        <v>156</v>
      </c>
      <c r="D1687" s="191"/>
      <c r="E1687" s="191">
        <v>450000000</v>
      </c>
      <c r="F1687" s="192">
        <f t="shared" si="53"/>
        <v>468033000</v>
      </c>
      <c r="G1687" s="187"/>
    </row>
    <row r="1688" spans="1:8" ht="18" customHeight="1">
      <c r="A1688" s="190">
        <v>42349</v>
      </c>
      <c r="B1688" s="190" t="s">
        <v>50</v>
      </c>
      <c r="C1688" s="188" t="s">
        <v>155</v>
      </c>
      <c r="D1688" s="191"/>
      <c r="E1688" s="191">
        <v>150000000</v>
      </c>
      <c r="F1688" s="192">
        <f t="shared" si="53"/>
        <v>318033000</v>
      </c>
      <c r="G1688" s="187"/>
    </row>
    <row r="1689" spans="1:8" ht="18" customHeight="1">
      <c r="A1689" s="190">
        <v>42349</v>
      </c>
      <c r="B1689" s="190" t="s">
        <v>831</v>
      </c>
      <c r="C1689" s="188" t="s">
        <v>1114</v>
      </c>
      <c r="D1689" s="191"/>
      <c r="E1689" s="191">
        <v>20000000</v>
      </c>
      <c r="F1689" s="192">
        <f t="shared" si="53"/>
        <v>298033000</v>
      </c>
      <c r="G1689" s="187"/>
    </row>
    <row r="1690" spans="1:8" ht="18" customHeight="1">
      <c r="A1690" s="190">
        <v>42349</v>
      </c>
      <c r="B1690" s="190" t="s">
        <v>203</v>
      </c>
      <c r="C1690" s="188" t="s">
        <v>373</v>
      </c>
      <c r="D1690" s="191"/>
      <c r="E1690" s="191">
        <v>250165000</v>
      </c>
      <c r="F1690" s="192">
        <f t="shared" si="53"/>
        <v>47868000</v>
      </c>
      <c r="G1690" s="187"/>
    </row>
    <row r="1691" spans="1:8" ht="18" customHeight="1">
      <c r="A1691" s="190">
        <v>42349</v>
      </c>
      <c r="B1691" s="190" t="s">
        <v>183</v>
      </c>
      <c r="C1691" s="188" t="s">
        <v>1196</v>
      </c>
      <c r="D1691" s="191">
        <v>1515000</v>
      </c>
      <c r="E1691" s="191"/>
      <c r="F1691" s="192">
        <f t="shared" si="53"/>
        <v>49383000</v>
      </c>
      <c r="G1691" s="187"/>
    </row>
    <row r="1692" spans="1:8" ht="18" customHeight="1">
      <c r="A1692" s="190">
        <v>42349</v>
      </c>
      <c r="B1692" s="190" t="s">
        <v>145</v>
      </c>
      <c r="C1692" s="188" t="s">
        <v>1192</v>
      </c>
      <c r="D1692" s="191"/>
      <c r="E1692" s="191">
        <v>2172000</v>
      </c>
      <c r="F1692" s="192">
        <f t="shared" si="53"/>
        <v>47211000</v>
      </c>
      <c r="G1692" s="187"/>
    </row>
    <row r="1693" spans="1:8" ht="18" customHeight="1">
      <c r="A1693" s="190">
        <v>42349</v>
      </c>
      <c r="B1693" s="190" t="s">
        <v>145</v>
      </c>
      <c r="C1693" s="188" t="s">
        <v>1197</v>
      </c>
      <c r="D1693" s="191"/>
      <c r="E1693" s="191">
        <v>190000</v>
      </c>
      <c r="F1693" s="192">
        <f t="shared" si="53"/>
        <v>47021000</v>
      </c>
      <c r="G1693" s="187"/>
    </row>
    <row r="1694" spans="1:8" ht="18" customHeight="1">
      <c r="A1694" s="190">
        <v>42349</v>
      </c>
      <c r="B1694" s="190" t="s">
        <v>1051</v>
      </c>
      <c r="C1694" s="188" t="s">
        <v>1198</v>
      </c>
      <c r="D1694" s="191"/>
      <c r="E1694" s="191">
        <v>1700000</v>
      </c>
      <c r="F1694" s="192">
        <f t="shared" si="53"/>
        <v>45321000</v>
      </c>
      <c r="G1694" s="187"/>
    </row>
    <row r="1695" spans="1:8" ht="18" customHeight="1">
      <c r="A1695" s="190">
        <v>42349</v>
      </c>
      <c r="B1695" s="190" t="s">
        <v>145</v>
      </c>
      <c r="C1695" s="188" t="s">
        <v>1199</v>
      </c>
      <c r="D1695" s="191"/>
      <c r="E1695" s="191">
        <v>285000</v>
      </c>
      <c r="F1695" s="192">
        <f t="shared" si="53"/>
        <v>45036000</v>
      </c>
      <c r="G1695" s="187"/>
    </row>
    <row r="1696" spans="1:8" ht="18" customHeight="1">
      <c r="A1696" s="190">
        <v>42349</v>
      </c>
      <c r="B1696" s="190" t="s">
        <v>831</v>
      </c>
      <c r="C1696" s="188" t="s">
        <v>1174</v>
      </c>
      <c r="D1696" s="191">
        <v>3500000</v>
      </c>
      <c r="E1696" s="191"/>
      <c r="F1696" s="192">
        <f t="shared" si="53"/>
        <v>48536000</v>
      </c>
      <c r="G1696" s="187"/>
    </row>
    <row r="1697" spans="1:7" ht="18" customHeight="1">
      <c r="A1697" s="190">
        <v>42349</v>
      </c>
      <c r="B1697" s="190" t="s">
        <v>174</v>
      </c>
      <c r="C1697" s="188" t="s">
        <v>432</v>
      </c>
      <c r="D1697" s="191"/>
      <c r="E1697" s="191">
        <v>25000000</v>
      </c>
      <c r="F1697" s="192">
        <f t="shared" si="53"/>
        <v>23536000</v>
      </c>
      <c r="G1697" s="187"/>
    </row>
    <row r="1698" spans="1:7" ht="18" customHeight="1">
      <c r="A1698" s="190">
        <v>42349</v>
      </c>
      <c r="B1698" s="190" t="s">
        <v>174</v>
      </c>
      <c r="C1698" s="188" t="s">
        <v>1200</v>
      </c>
      <c r="D1698" s="191"/>
      <c r="E1698" s="191">
        <v>48000000</v>
      </c>
      <c r="F1698" s="192">
        <f t="shared" si="53"/>
        <v>-24464000</v>
      </c>
      <c r="G1698" s="187"/>
    </row>
    <row r="1699" spans="1:7" ht="18" customHeight="1">
      <c r="A1699" s="190">
        <v>42349</v>
      </c>
      <c r="B1699" s="190" t="s">
        <v>831</v>
      </c>
      <c r="C1699" s="188" t="s">
        <v>1181</v>
      </c>
      <c r="D1699" s="191"/>
      <c r="E1699" s="191">
        <v>500000</v>
      </c>
      <c r="F1699" s="192">
        <f t="shared" si="53"/>
        <v>-24964000</v>
      </c>
      <c r="G1699" s="187"/>
    </row>
    <row r="1700" spans="1:7" ht="18" customHeight="1">
      <c r="A1700" s="190">
        <v>42349</v>
      </c>
      <c r="B1700" s="190" t="s">
        <v>831</v>
      </c>
      <c r="C1700" s="188" t="s">
        <v>1174</v>
      </c>
      <c r="D1700" s="191">
        <v>25000000</v>
      </c>
      <c r="E1700" s="191"/>
      <c r="F1700" s="192">
        <f t="shared" si="53"/>
        <v>36000</v>
      </c>
      <c r="G1700" s="187"/>
    </row>
    <row r="1701" spans="1:7" ht="18" customHeight="1">
      <c r="A1701" s="190">
        <v>42353</v>
      </c>
      <c r="B1701" s="190" t="s">
        <v>622</v>
      </c>
      <c r="C1701" s="188" t="s">
        <v>1201</v>
      </c>
      <c r="D1701" s="191">
        <v>300000000</v>
      </c>
      <c r="E1701" s="191"/>
      <c r="F1701" s="192">
        <f t="shared" si="53"/>
        <v>300036000</v>
      </c>
      <c r="G1701" s="187"/>
    </row>
    <row r="1702" spans="1:7" ht="18" customHeight="1">
      <c r="A1702" s="190">
        <v>42353</v>
      </c>
      <c r="B1702" s="190" t="s">
        <v>147</v>
      </c>
      <c r="C1702" s="188" t="s">
        <v>706</v>
      </c>
      <c r="D1702" s="191"/>
      <c r="E1702" s="191">
        <v>86622000</v>
      </c>
      <c r="F1702" s="192">
        <f t="shared" si="53"/>
        <v>213414000</v>
      </c>
      <c r="G1702" s="187"/>
    </row>
    <row r="1703" spans="1:7" ht="18" customHeight="1">
      <c r="A1703" s="190">
        <v>42353</v>
      </c>
      <c r="B1703" s="190" t="s">
        <v>147</v>
      </c>
      <c r="C1703" s="188" t="s">
        <v>274</v>
      </c>
      <c r="D1703" s="191"/>
      <c r="E1703" s="191">
        <v>50017000</v>
      </c>
      <c r="F1703" s="192">
        <f t="shared" si="53"/>
        <v>163397000</v>
      </c>
      <c r="G1703" s="187"/>
    </row>
    <row r="1704" spans="1:7" ht="18" customHeight="1">
      <c r="A1704" s="190">
        <v>42353</v>
      </c>
      <c r="B1704" s="190" t="s">
        <v>831</v>
      </c>
      <c r="C1704" s="188" t="s">
        <v>264</v>
      </c>
      <c r="D1704" s="191"/>
      <c r="E1704" s="191">
        <v>5000000</v>
      </c>
      <c r="F1704" s="192">
        <f t="shared" si="53"/>
        <v>158397000</v>
      </c>
      <c r="G1704" s="187"/>
    </row>
    <row r="1705" spans="1:7" ht="18" customHeight="1">
      <c r="A1705" s="190">
        <v>42353</v>
      </c>
      <c r="B1705" s="190" t="s">
        <v>197</v>
      </c>
      <c r="C1705" s="188" t="s">
        <v>1122</v>
      </c>
      <c r="D1705" s="191"/>
      <c r="E1705" s="191">
        <v>10000000</v>
      </c>
      <c r="F1705" s="192">
        <f t="shared" si="53"/>
        <v>148397000</v>
      </c>
      <c r="G1705" s="187"/>
    </row>
    <row r="1706" spans="1:7" ht="18" customHeight="1">
      <c r="A1706" s="190">
        <v>42353</v>
      </c>
      <c r="B1706" s="190" t="s">
        <v>1051</v>
      </c>
      <c r="C1706" s="188" t="s">
        <v>1202</v>
      </c>
      <c r="D1706" s="191"/>
      <c r="E1706" s="191">
        <v>1800000</v>
      </c>
      <c r="F1706" s="192">
        <f t="shared" si="53"/>
        <v>146597000</v>
      </c>
      <c r="G1706" s="187"/>
    </row>
    <row r="1707" spans="1:7" ht="18" customHeight="1">
      <c r="A1707" s="190">
        <v>42353</v>
      </c>
      <c r="B1707" s="190" t="s">
        <v>145</v>
      </c>
      <c r="C1707" s="188" t="s">
        <v>1037</v>
      </c>
      <c r="D1707" s="191"/>
      <c r="E1707" s="191">
        <v>7822000</v>
      </c>
      <c r="F1707" s="192">
        <f t="shared" si="53"/>
        <v>138775000</v>
      </c>
      <c r="G1707" s="187"/>
    </row>
    <row r="1708" spans="1:7" ht="18" customHeight="1">
      <c r="A1708" s="190">
        <v>42353</v>
      </c>
      <c r="B1708" s="190" t="s">
        <v>145</v>
      </c>
      <c r="C1708" s="188" t="s">
        <v>1203</v>
      </c>
      <c r="D1708" s="191"/>
      <c r="E1708" s="191">
        <v>80000</v>
      </c>
      <c r="F1708" s="192">
        <f t="shared" si="53"/>
        <v>138695000</v>
      </c>
      <c r="G1708" s="187"/>
    </row>
    <row r="1709" spans="1:7" ht="18" customHeight="1">
      <c r="A1709" s="190">
        <v>42353</v>
      </c>
      <c r="B1709" s="190" t="s">
        <v>145</v>
      </c>
      <c r="C1709" s="188" t="s">
        <v>1204</v>
      </c>
      <c r="D1709" s="191"/>
      <c r="E1709" s="191">
        <v>280000</v>
      </c>
      <c r="F1709" s="192">
        <f t="shared" si="53"/>
        <v>138415000</v>
      </c>
      <c r="G1709" s="187"/>
    </row>
    <row r="1710" spans="1:7" ht="18" customHeight="1">
      <c r="A1710" s="190">
        <v>42353</v>
      </c>
      <c r="B1710" s="190" t="s">
        <v>151</v>
      </c>
      <c r="C1710" s="188" t="s">
        <v>247</v>
      </c>
      <c r="D1710" s="191"/>
      <c r="E1710" s="191">
        <v>2364000</v>
      </c>
      <c r="F1710" s="192">
        <f t="shared" si="53"/>
        <v>136051000</v>
      </c>
      <c r="G1710" s="187"/>
    </row>
    <row r="1711" spans="1:7" ht="18" customHeight="1">
      <c r="A1711" s="190">
        <v>42353</v>
      </c>
      <c r="B1711" s="190" t="s">
        <v>151</v>
      </c>
      <c r="C1711" s="188" t="s">
        <v>1205</v>
      </c>
      <c r="D1711" s="191"/>
      <c r="E1711" s="191">
        <v>16500000</v>
      </c>
      <c r="F1711" s="192">
        <f t="shared" si="53"/>
        <v>119551000</v>
      </c>
      <c r="G1711" s="187"/>
    </row>
    <row r="1712" spans="1:7" ht="18" customHeight="1">
      <c r="A1712" s="190">
        <v>42353</v>
      </c>
      <c r="B1712" s="190" t="s">
        <v>158</v>
      </c>
      <c r="C1712" s="188" t="s">
        <v>1206</v>
      </c>
      <c r="D1712" s="191"/>
      <c r="E1712" s="191">
        <v>4725000</v>
      </c>
      <c r="F1712" s="192">
        <f t="shared" si="53"/>
        <v>114826000</v>
      </c>
      <c r="G1712" s="187"/>
    </row>
    <row r="1713" spans="1:7" ht="18" customHeight="1">
      <c r="A1713" s="190">
        <v>42353</v>
      </c>
      <c r="B1713" s="190" t="s">
        <v>197</v>
      </c>
      <c r="C1713" s="188" t="s">
        <v>1207</v>
      </c>
      <c r="D1713" s="191"/>
      <c r="E1713" s="191">
        <v>20000000</v>
      </c>
      <c r="F1713" s="192">
        <f t="shared" si="53"/>
        <v>94826000</v>
      </c>
      <c r="G1713" s="187"/>
    </row>
    <row r="1714" spans="1:7" ht="18" customHeight="1">
      <c r="A1714" s="190">
        <v>42353</v>
      </c>
      <c r="B1714" s="190" t="s">
        <v>145</v>
      </c>
      <c r="C1714" s="188" t="s">
        <v>1208</v>
      </c>
      <c r="D1714" s="191"/>
      <c r="E1714" s="191">
        <v>2288000</v>
      </c>
      <c r="F1714" s="192">
        <f t="shared" si="53"/>
        <v>92538000</v>
      </c>
      <c r="G1714" s="187"/>
    </row>
    <row r="1715" spans="1:7" ht="18" customHeight="1">
      <c r="A1715" s="190">
        <v>42353</v>
      </c>
      <c r="B1715" s="190" t="s">
        <v>197</v>
      </c>
      <c r="C1715" s="188" t="s">
        <v>1114</v>
      </c>
      <c r="D1715" s="191"/>
      <c r="E1715" s="191">
        <v>50017000</v>
      </c>
      <c r="F1715" s="192">
        <f t="shared" si="53"/>
        <v>42521000</v>
      </c>
      <c r="G1715" s="187"/>
    </row>
    <row r="1716" spans="1:7" ht="18" customHeight="1">
      <c r="A1716" s="190">
        <v>42353</v>
      </c>
      <c r="B1716" s="190" t="s">
        <v>145</v>
      </c>
      <c r="C1716" s="188" t="s">
        <v>1209</v>
      </c>
      <c r="D1716" s="191"/>
      <c r="E1716" s="191">
        <v>953000</v>
      </c>
      <c r="F1716" s="192">
        <f t="shared" si="53"/>
        <v>41568000</v>
      </c>
      <c r="G1716" s="187"/>
    </row>
    <row r="1717" spans="1:7" ht="18" customHeight="1">
      <c r="A1717" s="190">
        <v>42353</v>
      </c>
      <c r="B1717" s="190" t="s">
        <v>145</v>
      </c>
      <c r="C1717" s="188" t="s">
        <v>1210</v>
      </c>
      <c r="D1717" s="191"/>
      <c r="E1717" s="191">
        <v>300000</v>
      </c>
      <c r="F1717" s="192">
        <f t="shared" si="53"/>
        <v>41268000</v>
      </c>
      <c r="G1717" s="187"/>
    </row>
    <row r="1718" spans="1:7" ht="18" customHeight="1">
      <c r="A1718" s="190">
        <v>42353</v>
      </c>
      <c r="B1718" s="190" t="s">
        <v>197</v>
      </c>
      <c r="C1718" s="188" t="s">
        <v>1211</v>
      </c>
      <c r="D1718" s="191"/>
      <c r="E1718" s="191">
        <v>200000</v>
      </c>
      <c r="F1718" s="192">
        <f t="shared" si="53"/>
        <v>41068000</v>
      </c>
      <c r="G1718" s="187"/>
    </row>
    <row r="1719" spans="1:7" ht="18" customHeight="1">
      <c r="A1719" s="190">
        <v>42356</v>
      </c>
      <c r="B1719" s="190" t="s">
        <v>50</v>
      </c>
      <c r="C1719" s="188" t="s">
        <v>154</v>
      </c>
      <c r="D1719" s="191">
        <v>340000000</v>
      </c>
      <c r="E1719" s="191"/>
      <c r="F1719" s="192">
        <f t="shared" si="53"/>
        <v>381068000</v>
      </c>
      <c r="G1719" s="187"/>
    </row>
    <row r="1720" spans="1:7" ht="18" customHeight="1">
      <c r="A1720" s="190">
        <v>42356</v>
      </c>
      <c r="B1720" s="190" t="s">
        <v>197</v>
      </c>
      <c r="C1720" s="188" t="s">
        <v>1212</v>
      </c>
      <c r="D1720" s="191"/>
      <c r="E1720" s="191">
        <v>30000000</v>
      </c>
      <c r="F1720" s="192">
        <f t="shared" si="53"/>
        <v>351068000</v>
      </c>
      <c r="G1720" s="187"/>
    </row>
    <row r="1721" spans="1:7" ht="18" customHeight="1">
      <c r="A1721" s="190">
        <v>42356</v>
      </c>
      <c r="B1721" s="190" t="s">
        <v>158</v>
      </c>
      <c r="C1721" s="188" t="s">
        <v>1213</v>
      </c>
      <c r="D1721" s="191"/>
      <c r="E1721" s="191">
        <v>348547000</v>
      </c>
      <c r="F1721" s="192">
        <f t="shared" si="53"/>
        <v>2521000</v>
      </c>
      <c r="G1721" s="187"/>
    </row>
    <row r="1722" spans="1:7" ht="18" customHeight="1">
      <c r="A1722" s="190">
        <v>42357</v>
      </c>
      <c r="B1722" s="190" t="s">
        <v>1214</v>
      </c>
      <c r="C1722" s="188" t="s">
        <v>1215</v>
      </c>
      <c r="D1722" s="191"/>
      <c r="E1722" s="191">
        <v>1500000</v>
      </c>
      <c r="F1722" s="192">
        <f t="shared" si="53"/>
        <v>1021000</v>
      </c>
      <c r="G1722" s="187"/>
    </row>
    <row r="1723" spans="1:7" ht="18" customHeight="1">
      <c r="A1723" s="190">
        <v>42357</v>
      </c>
      <c r="B1723" s="190" t="s">
        <v>145</v>
      </c>
      <c r="C1723" s="188" t="s">
        <v>1216</v>
      </c>
      <c r="D1723" s="191"/>
      <c r="E1723" s="191">
        <v>308000</v>
      </c>
      <c r="F1723" s="192">
        <f t="shared" si="53"/>
        <v>713000</v>
      </c>
      <c r="G1723" s="187"/>
    </row>
    <row r="1724" spans="1:7" ht="18" customHeight="1">
      <c r="A1724" s="190">
        <v>42359</v>
      </c>
      <c r="B1724" s="190" t="s">
        <v>50</v>
      </c>
      <c r="C1724" s="188" t="s">
        <v>154</v>
      </c>
      <c r="D1724" s="191">
        <v>1120000000</v>
      </c>
      <c r="E1724" s="191"/>
      <c r="F1724" s="192">
        <f t="shared" si="53"/>
        <v>1120713000</v>
      </c>
      <c r="G1724" s="187"/>
    </row>
    <row r="1725" spans="1:7" ht="18" customHeight="1">
      <c r="A1725" s="190">
        <v>42360</v>
      </c>
      <c r="B1725" s="190" t="s">
        <v>50</v>
      </c>
      <c r="C1725" s="188" t="s">
        <v>154</v>
      </c>
      <c r="D1725" s="191">
        <v>1980000000</v>
      </c>
      <c r="E1725" s="191"/>
      <c r="F1725" s="192">
        <f t="shared" si="53"/>
        <v>3100713000</v>
      </c>
      <c r="G1725" s="187"/>
    </row>
    <row r="1726" spans="1:7" ht="18" customHeight="1">
      <c r="A1726" s="190">
        <v>42360</v>
      </c>
      <c r="B1726" s="190" t="s">
        <v>622</v>
      </c>
      <c r="C1726" s="188" t="s">
        <v>958</v>
      </c>
      <c r="D1726" s="191">
        <v>50000000</v>
      </c>
      <c r="E1726" s="191"/>
      <c r="F1726" s="192">
        <f t="shared" si="53"/>
        <v>3150713000</v>
      </c>
      <c r="G1726" s="187"/>
    </row>
    <row r="1727" spans="1:7" ht="18" customHeight="1">
      <c r="A1727" s="190">
        <v>42360</v>
      </c>
      <c r="B1727" s="190" t="s">
        <v>147</v>
      </c>
      <c r="C1727" s="188" t="s">
        <v>206</v>
      </c>
      <c r="D1727" s="191"/>
      <c r="E1727" s="191">
        <v>250000000</v>
      </c>
      <c r="F1727" s="192">
        <f t="shared" si="53"/>
        <v>2900713000</v>
      </c>
      <c r="G1727" s="187"/>
    </row>
    <row r="1728" spans="1:7" ht="18" customHeight="1">
      <c r="A1728" s="190">
        <v>42360</v>
      </c>
      <c r="B1728" s="190" t="s">
        <v>147</v>
      </c>
      <c r="C1728" s="188" t="s">
        <v>867</v>
      </c>
      <c r="D1728" s="191"/>
      <c r="E1728" s="191">
        <v>200000000</v>
      </c>
      <c r="F1728" s="192">
        <f t="shared" si="53"/>
        <v>2700713000</v>
      </c>
      <c r="G1728" s="187"/>
    </row>
    <row r="1729" spans="1:7" ht="18" customHeight="1">
      <c r="A1729" s="190">
        <v>42360</v>
      </c>
      <c r="B1729" s="190" t="s">
        <v>147</v>
      </c>
      <c r="C1729" s="188" t="s">
        <v>959</v>
      </c>
      <c r="D1729" s="191"/>
      <c r="E1729" s="191">
        <v>122600000</v>
      </c>
      <c r="F1729" s="192">
        <f t="shared" si="53"/>
        <v>2578113000</v>
      </c>
      <c r="G1729" s="187"/>
    </row>
    <row r="1730" spans="1:7" ht="18" customHeight="1">
      <c r="A1730" s="190">
        <v>42360</v>
      </c>
      <c r="B1730" s="190" t="s">
        <v>145</v>
      </c>
      <c r="C1730" s="188" t="s">
        <v>1217</v>
      </c>
      <c r="D1730" s="191"/>
      <c r="E1730" s="191">
        <v>17000000</v>
      </c>
      <c r="F1730" s="192">
        <f t="shared" si="53"/>
        <v>2561113000</v>
      </c>
      <c r="G1730" s="187"/>
    </row>
    <row r="1731" spans="1:7" ht="18" customHeight="1">
      <c r="A1731" s="190">
        <v>42360</v>
      </c>
      <c r="B1731" s="190" t="s">
        <v>176</v>
      </c>
      <c r="C1731" s="188" t="s">
        <v>177</v>
      </c>
      <c r="D1731" s="191"/>
      <c r="E1731" s="191">
        <v>4352000</v>
      </c>
      <c r="F1731" s="192">
        <f t="shared" si="53"/>
        <v>2556761000</v>
      </c>
      <c r="G1731" s="187"/>
    </row>
    <row r="1732" spans="1:7" ht="18" customHeight="1">
      <c r="A1732" s="190">
        <v>42360</v>
      </c>
      <c r="B1732" s="190" t="s">
        <v>1051</v>
      </c>
      <c r="C1732" s="188" t="s">
        <v>1218</v>
      </c>
      <c r="D1732" s="191"/>
      <c r="E1732" s="191">
        <v>1050000</v>
      </c>
      <c r="F1732" s="192">
        <f t="shared" si="53"/>
        <v>2555711000</v>
      </c>
      <c r="G1732" s="187"/>
    </row>
    <row r="1733" spans="1:7" ht="18" customHeight="1">
      <c r="A1733" s="190">
        <v>42360</v>
      </c>
      <c r="B1733" s="190" t="s">
        <v>831</v>
      </c>
      <c r="C1733" s="188" t="s">
        <v>247</v>
      </c>
      <c r="D1733" s="191"/>
      <c r="E1733" s="191">
        <v>935000</v>
      </c>
      <c r="F1733" s="192">
        <f t="shared" si="53"/>
        <v>2554776000</v>
      </c>
      <c r="G1733" s="187"/>
    </row>
    <row r="1734" spans="1:7" ht="18" customHeight="1">
      <c r="A1734" s="190">
        <v>42360</v>
      </c>
      <c r="B1734" s="190" t="s">
        <v>622</v>
      </c>
      <c r="C1734" s="188" t="s">
        <v>1219</v>
      </c>
      <c r="D1734" s="191">
        <v>400000000</v>
      </c>
      <c r="E1734" s="191"/>
      <c r="F1734" s="192">
        <f t="shared" si="53"/>
        <v>2954776000</v>
      </c>
      <c r="G1734" s="187"/>
    </row>
    <row r="1735" spans="1:7" ht="18" customHeight="1">
      <c r="A1735" s="190">
        <v>42360</v>
      </c>
      <c r="B1735" s="190" t="s">
        <v>197</v>
      </c>
      <c r="C1735" s="188" t="s">
        <v>1220</v>
      </c>
      <c r="D1735" s="191"/>
      <c r="E1735" s="191">
        <v>400000000</v>
      </c>
      <c r="F1735" s="192">
        <f t="shared" si="53"/>
        <v>2554776000</v>
      </c>
      <c r="G1735" s="187"/>
    </row>
    <row r="1736" spans="1:7" ht="18" customHeight="1">
      <c r="A1736" s="190">
        <v>42360</v>
      </c>
      <c r="B1736" s="190" t="s">
        <v>831</v>
      </c>
      <c r="C1736" s="188" t="s">
        <v>1221</v>
      </c>
      <c r="D1736" s="191"/>
      <c r="E1736" s="191">
        <v>56800000</v>
      </c>
      <c r="F1736" s="192">
        <f t="shared" si="53"/>
        <v>2497976000</v>
      </c>
      <c r="G1736" s="187"/>
    </row>
    <row r="1737" spans="1:7" ht="18" customHeight="1">
      <c r="A1737" s="190">
        <v>42360</v>
      </c>
      <c r="B1737" s="190" t="s">
        <v>622</v>
      </c>
      <c r="C1737" s="188" t="s">
        <v>1219</v>
      </c>
      <c r="D1737" s="191"/>
      <c r="E1737" s="191">
        <v>402133000</v>
      </c>
      <c r="F1737" s="192">
        <f t="shared" si="53"/>
        <v>2095843000</v>
      </c>
      <c r="G1737" s="187"/>
    </row>
    <row r="1738" spans="1:7" ht="18" customHeight="1">
      <c r="A1738" s="190">
        <v>42360</v>
      </c>
      <c r="B1738" s="190" t="s">
        <v>197</v>
      </c>
      <c r="C1738" s="188" t="s">
        <v>156</v>
      </c>
      <c r="D1738" s="191"/>
      <c r="E1738" s="191">
        <v>170000000</v>
      </c>
      <c r="F1738" s="192">
        <f t="shared" si="53"/>
        <v>1925843000</v>
      </c>
      <c r="G1738" s="187"/>
    </row>
    <row r="1739" spans="1:7" ht="18" customHeight="1">
      <c r="A1739" s="190">
        <v>42360</v>
      </c>
      <c r="B1739" s="190" t="s">
        <v>622</v>
      </c>
      <c r="C1739" s="188" t="s">
        <v>1222</v>
      </c>
      <c r="D1739" s="191"/>
      <c r="E1739" s="191">
        <v>481741000</v>
      </c>
      <c r="F1739" s="192">
        <f t="shared" si="53"/>
        <v>1444102000</v>
      </c>
      <c r="G1739" s="187"/>
    </row>
    <row r="1740" spans="1:7" ht="18" customHeight="1">
      <c r="A1740" s="190">
        <v>42360</v>
      </c>
      <c r="B1740" s="190" t="s">
        <v>147</v>
      </c>
      <c r="C1740" s="188" t="s">
        <v>982</v>
      </c>
      <c r="D1740" s="191"/>
      <c r="E1740" s="191">
        <v>400000000</v>
      </c>
      <c r="F1740" s="192">
        <f t="shared" si="53"/>
        <v>1044102000</v>
      </c>
      <c r="G1740" s="187"/>
    </row>
    <row r="1741" spans="1:7" ht="18" customHeight="1">
      <c r="A1741" s="190">
        <v>42360</v>
      </c>
      <c r="B1741" s="190" t="s">
        <v>147</v>
      </c>
      <c r="C1741" s="188" t="s">
        <v>335</v>
      </c>
      <c r="D1741" s="191"/>
      <c r="E1741" s="191">
        <v>89360000</v>
      </c>
      <c r="F1741" s="192">
        <f t="shared" si="53"/>
        <v>954742000</v>
      </c>
      <c r="G1741" s="187"/>
    </row>
    <row r="1742" spans="1:7" ht="18" customHeight="1">
      <c r="A1742" s="190">
        <v>42360</v>
      </c>
      <c r="B1742" s="190" t="s">
        <v>831</v>
      </c>
      <c r="C1742" s="188" t="s">
        <v>1223</v>
      </c>
      <c r="D1742" s="191"/>
      <c r="E1742" s="191">
        <v>30000000</v>
      </c>
      <c r="F1742" s="192">
        <f t="shared" si="53"/>
        <v>924742000</v>
      </c>
      <c r="G1742" s="187"/>
    </row>
    <row r="1743" spans="1:7" ht="18" customHeight="1">
      <c r="A1743" s="190">
        <v>42360</v>
      </c>
      <c r="B1743" s="190" t="s">
        <v>831</v>
      </c>
      <c r="C1743" s="188" t="s">
        <v>1224</v>
      </c>
      <c r="D1743" s="191"/>
      <c r="E1743" s="191">
        <v>4000000</v>
      </c>
      <c r="F1743" s="192">
        <f t="shared" si="53"/>
        <v>920742000</v>
      </c>
      <c r="G1743" s="187"/>
    </row>
    <row r="1744" spans="1:7" ht="18" customHeight="1">
      <c r="A1744" s="190">
        <v>42360</v>
      </c>
      <c r="B1744" s="190" t="s">
        <v>831</v>
      </c>
      <c r="C1744" s="188" t="s">
        <v>1225</v>
      </c>
      <c r="D1744" s="191"/>
      <c r="E1744" s="191">
        <v>6000000</v>
      </c>
      <c r="F1744" s="192">
        <f t="shared" si="53"/>
        <v>914742000</v>
      </c>
      <c r="G1744" s="187"/>
    </row>
    <row r="1745" spans="1:7" ht="18" customHeight="1">
      <c r="A1745" s="190">
        <v>42360</v>
      </c>
      <c r="B1745" s="190" t="s">
        <v>168</v>
      </c>
      <c r="C1745" s="188" t="s">
        <v>170</v>
      </c>
      <c r="D1745" s="191"/>
      <c r="E1745" s="191">
        <v>190000000</v>
      </c>
      <c r="F1745" s="192">
        <f t="shared" ref="F1745:F1808" si="55">IF(C1745&lt;&gt;"",F1744+D1745-E1745,0)</f>
        <v>724742000</v>
      </c>
      <c r="G1745" s="187"/>
    </row>
    <row r="1746" spans="1:7" ht="18" customHeight="1">
      <c r="A1746" s="190">
        <v>42360</v>
      </c>
      <c r="B1746" s="190" t="s">
        <v>168</v>
      </c>
      <c r="C1746" s="188" t="s">
        <v>900</v>
      </c>
      <c r="D1746" s="191"/>
      <c r="E1746" s="191">
        <v>200000000</v>
      </c>
      <c r="F1746" s="192">
        <f t="shared" si="55"/>
        <v>524742000</v>
      </c>
      <c r="G1746" s="187"/>
    </row>
    <row r="1747" spans="1:7" ht="18" customHeight="1">
      <c r="A1747" s="190">
        <v>42360</v>
      </c>
      <c r="B1747" s="190" t="s">
        <v>203</v>
      </c>
      <c r="C1747" s="188" t="s">
        <v>218</v>
      </c>
      <c r="D1747" s="191"/>
      <c r="E1747" s="191">
        <v>9000000</v>
      </c>
      <c r="F1747" s="192">
        <f t="shared" si="55"/>
        <v>515742000</v>
      </c>
      <c r="G1747" s="187"/>
    </row>
    <row r="1748" spans="1:7" ht="18" customHeight="1">
      <c r="A1748" s="190">
        <v>42360</v>
      </c>
      <c r="B1748" s="190" t="s">
        <v>145</v>
      </c>
      <c r="C1748" s="188" t="s">
        <v>881</v>
      </c>
      <c r="D1748" s="191"/>
      <c r="E1748" s="191">
        <v>10000000</v>
      </c>
      <c r="F1748" s="192">
        <f t="shared" si="55"/>
        <v>505742000</v>
      </c>
      <c r="G1748" s="187"/>
    </row>
    <row r="1749" spans="1:7" ht="18" customHeight="1">
      <c r="A1749" s="190">
        <v>42360</v>
      </c>
      <c r="B1749" s="190" t="s">
        <v>831</v>
      </c>
      <c r="C1749" s="188" t="s">
        <v>1226</v>
      </c>
      <c r="D1749" s="191"/>
      <c r="E1749" s="191">
        <v>2848000</v>
      </c>
      <c r="F1749" s="192">
        <f t="shared" si="55"/>
        <v>502894000</v>
      </c>
      <c r="G1749" s="187"/>
    </row>
    <row r="1750" spans="1:7" ht="18" customHeight="1">
      <c r="A1750" s="190">
        <v>42360</v>
      </c>
      <c r="B1750" s="190" t="s">
        <v>197</v>
      </c>
      <c r="C1750" s="188" t="s">
        <v>1227</v>
      </c>
      <c r="D1750" s="191"/>
      <c r="E1750" s="191">
        <v>100000000</v>
      </c>
      <c r="F1750" s="192">
        <f t="shared" si="55"/>
        <v>402894000</v>
      </c>
      <c r="G1750" s="187"/>
    </row>
    <row r="1751" spans="1:7" ht="18" customHeight="1">
      <c r="A1751" s="190">
        <v>42361</v>
      </c>
      <c r="B1751" s="190" t="s">
        <v>183</v>
      </c>
      <c r="C1751" s="188" t="s">
        <v>1228</v>
      </c>
      <c r="D1751" s="191"/>
      <c r="E1751" s="191">
        <v>2500000</v>
      </c>
      <c r="F1751" s="192">
        <f t="shared" si="55"/>
        <v>400394000</v>
      </c>
      <c r="G1751" s="187"/>
    </row>
    <row r="1752" spans="1:7" ht="18" customHeight="1">
      <c r="A1752" s="190">
        <v>42361</v>
      </c>
      <c r="B1752" s="190" t="s">
        <v>50</v>
      </c>
      <c r="C1752" s="188" t="s">
        <v>155</v>
      </c>
      <c r="D1752" s="191"/>
      <c r="E1752" s="191">
        <v>50000000</v>
      </c>
      <c r="F1752" s="192">
        <f t="shared" si="55"/>
        <v>350394000</v>
      </c>
      <c r="G1752" s="187"/>
    </row>
    <row r="1753" spans="1:7" ht="18" customHeight="1">
      <c r="A1753" s="190">
        <v>42361</v>
      </c>
      <c r="B1753" s="190" t="s">
        <v>151</v>
      </c>
      <c r="C1753" s="188" t="s">
        <v>1229</v>
      </c>
      <c r="D1753" s="191"/>
      <c r="E1753" s="191">
        <v>35711000</v>
      </c>
      <c r="F1753" s="192">
        <f t="shared" si="55"/>
        <v>314683000</v>
      </c>
      <c r="G1753" s="187"/>
    </row>
    <row r="1754" spans="1:7" ht="18" customHeight="1">
      <c r="A1754" s="190">
        <v>42361</v>
      </c>
      <c r="B1754" s="190" t="s">
        <v>831</v>
      </c>
      <c r="C1754" s="188" t="s">
        <v>1181</v>
      </c>
      <c r="D1754" s="191"/>
      <c r="E1754" s="191">
        <v>1000000</v>
      </c>
      <c r="F1754" s="192">
        <f t="shared" si="55"/>
        <v>313683000</v>
      </c>
      <c r="G1754" s="187"/>
    </row>
    <row r="1755" spans="1:7" ht="18" customHeight="1">
      <c r="A1755" s="190">
        <v>42361</v>
      </c>
      <c r="B1755" s="190" t="s">
        <v>158</v>
      </c>
      <c r="C1755" s="188" t="s">
        <v>1230</v>
      </c>
      <c r="D1755" s="191"/>
      <c r="E1755" s="191">
        <v>55336000</v>
      </c>
      <c r="F1755" s="192">
        <f t="shared" si="55"/>
        <v>258347000</v>
      </c>
      <c r="G1755" s="187"/>
    </row>
    <row r="1756" spans="1:7" ht="18" customHeight="1">
      <c r="A1756" s="190">
        <v>42361</v>
      </c>
      <c r="B1756" s="190" t="s">
        <v>158</v>
      </c>
      <c r="C1756" s="188" t="s">
        <v>1231</v>
      </c>
      <c r="D1756" s="191"/>
      <c r="E1756" s="191">
        <v>3664000</v>
      </c>
      <c r="F1756" s="192">
        <f t="shared" si="55"/>
        <v>254683000</v>
      </c>
      <c r="G1756" s="187"/>
    </row>
    <row r="1757" spans="1:7" ht="18" customHeight="1">
      <c r="A1757" s="190">
        <v>42361</v>
      </c>
      <c r="B1757" s="190" t="s">
        <v>145</v>
      </c>
      <c r="C1757" s="188" t="s">
        <v>1232</v>
      </c>
      <c r="D1757" s="191"/>
      <c r="E1757" s="191">
        <v>12828000</v>
      </c>
      <c r="F1757" s="192">
        <f t="shared" si="55"/>
        <v>241855000</v>
      </c>
      <c r="G1757" s="187"/>
    </row>
    <row r="1758" spans="1:7" ht="18" customHeight="1">
      <c r="A1758" s="190">
        <v>42361</v>
      </c>
      <c r="B1758" s="190" t="s">
        <v>1051</v>
      </c>
      <c r="C1758" s="188" t="s">
        <v>1233</v>
      </c>
      <c r="D1758" s="191"/>
      <c r="E1758" s="191">
        <v>500000</v>
      </c>
      <c r="F1758" s="192">
        <f t="shared" si="55"/>
        <v>241355000</v>
      </c>
      <c r="G1758" s="187"/>
    </row>
    <row r="1759" spans="1:7" ht="18" customHeight="1">
      <c r="A1759" s="190">
        <v>42361</v>
      </c>
      <c r="B1759" s="190" t="s">
        <v>145</v>
      </c>
      <c r="C1759" s="188" t="s">
        <v>1194</v>
      </c>
      <c r="D1759" s="191"/>
      <c r="E1759" s="191">
        <v>160000</v>
      </c>
      <c r="F1759" s="192">
        <f t="shared" si="55"/>
        <v>241195000</v>
      </c>
      <c r="G1759" s="187"/>
    </row>
    <row r="1760" spans="1:7" ht="18" customHeight="1">
      <c r="A1760" s="190">
        <v>42361</v>
      </c>
      <c r="B1760" s="190" t="s">
        <v>145</v>
      </c>
      <c r="C1760" s="188" t="s">
        <v>962</v>
      </c>
      <c r="D1760" s="191"/>
      <c r="E1760" s="191">
        <v>220000</v>
      </c>
      <c r="F1760" s="192">
        <f t="shared" si="55"/>
        <v>240975000</v>
      </c>
      <c r="G1760" s="187"/>
    </row>
    <row r="1761" spans="1:7" ht="18" customHeight="1">
      <c r="A1761" s="190">
        <v>42361</v>
      </c>
      <c r="B1761" s="190" t="s">
        <v>831</v>
      </c>
      <c r="C1761" s="188" t="s">
        <v>1234</v>
      </c>
      <c r="D1761" s="191"/>
      <c r="E1761" s="191">
        <v>1000000</v>
      </c>
      <c r="F1761" s="192">
        <f t="shared" si="55"/>
        <v>239975000</v>
      </c>
      <c r="G1761" s="187"/>
    </row>
    <row r="1762" spans="1:7" ht="18" customHeight="1">
      <c r="A1762" s="190">
        <v>42363</v>
      </c>
      <c r="B1762" s="190" t="s">
        <v>197</v>
      </c>
      <c r="C1762" s="188" t="s">
        <v>379</v>
      </c>
      <c r="D1762" s="191">
        <v>2000000000</v>
      </c>
      <c r="E1762" s="191"/>
      <c r="F1762" s="192">
        <f t="shared" si="55"/>
        <v>2239975000</v>
      </c>
      <c r="G1762" s="187"/>
    </row>
    <row r="1763" spans="1:7" ht="18" customHeight="1">
      <c r="A1763" s="190">
        <v>42363</v>
      </c>
      <c r="B1763" s="190" t="s">
        <v>197</v>
      </c>
      <c r="C1763" s="188" t="s">
        <v>156</v>
      </c>
      <c r="D1763" s="191"/>
      <c r="E1763" s="191">
        <v>13000000</v>
      </c>
      <c r="F1763" s="192">
        <f t="shared" si="55"/>
        <v>2226975000</v>
      </c>
      <c r="G1763" s="187"/>
    </row>
    <row r="1764" spans="1:7" ht="18" customHeight="1">
      <c r="A1764" s="190">
        <v>42363</v>
      </c>
      <c r="B1764" s="190" t="s">
        <v>147</v>
      </c>
      <c r="C1764" s="188" t="s">
        <v>165</v>
      </c>
      <c r="D1764" s="191"/>
      <c r="E1764" s="191">
        <v>800000000</v>
      </c>
      <c r="F1764" s="192">
        <f t="shared" si="55"/>
        <v>1426975000</v>
      </c>
      <c r="G1764" s="187"/>
    </row>
    <row r="1765" spans="1:7" ht="18" customHeight="1">
      <c r="A1765" s="190">
        <v>42363</v>
      </c>
      <c r="B1765" s="190" t="s">
        <v>147</v>
      </c>
      <c r="C1765" s="188" t="s">
        <v>236</v>
      </c>
      <c r="D1765" s="191"/>
      <c r="E1765" s="191">
        <v>200000000</v>
      </c>
      <c r="F1765" s="192">
        <f t="shared" si="55"/>
        <v>1226975000</v>
      </c>
      <c r="G1765" s="187"/>
    </row>
    <row r="1766" spans="1:7" ht="18" customHeight="1">
      <c r="A1766" s="190">
        <v>42363</v>
      </c>
      <c r="B1766" s="190" t="s">
        <v>147</v>
      </c>
      <c r="C1766" s="188" t="s">
        <v>166</v>
      </c>
      <c r="D1766" s="191"/>
      <c r="E1766" s="191">
        <v>100000000</v>
      </c>
      <c r="F1766" s="192">
        <f t="shared" si="55"/>
        <v>1126975000</v>
      </c>
      <c r="G1766" s="187"/>
    </row>
    <row r="1767" spans="1:7" ht="18" customHeight="1">
      <c r="A1767" s="190">
        <v>42363</v>
      </c>
      <c r="B1767" s="190" t="s">
        <v>147</v>
      </c>
      <c r="C1767" s="188" t="s">
        <v>343</v>
      </c>
      <c r="D1767" s="191"/>
      <c r="E1767" s="191">
        <v>100000000</v>
      </c>
      <c r="F1767" s="192">
        <f t="shared" si="55"/>
        <v>1026975000</v>
      </c>
      <c r="G1767" s="187"/>
    </row>
    <row r="1768" spans="1:7" ht="18" customHeight="1">
      <c r="A1768" s="190">
        <v>42363</v>
      </c>
      <c r="B1768" s="190" t="s">
        <v>147</v>
      </c>
      <c r="C1768" s="188" t="s">
        <v>274</v>
      </c>
      <c r="D1768" s="191"/>
      <c r="E1768" s="191">
        <v>100000000</v>
      </c>
      <c r="F1768" s="192">
        <f t="shared" si="55"/>
        <v>926975000</v>
      </c>
      <c r="G1768" s="187"/>
    </row>
    <row r="1769" spans="1:7" ht="18" customHeight="1">
      <c r="A1769" s="190">
        <v>42363</v>
      </c>
      <c r="B1769" s="190" t="s">
        <v>147</v>
      </c>
      <c r="C1769" s="188" t="s">
        <v>360</v>
      </c>
      <c r="D1769" s="191"/>
      <c r="E1769" s="191">
        <v>70017000</v>
      </c>
      <c r="F1769" s="192">
        <f t="shared" si="55"/>
        <v>856958000</v>
      </c>
      <c r="G1769" s="187"/>
    </row>
    <row r="1770" spans="1:7" ht="18" customHeight="1">
      <c r="A1770" s="190">
        <v>42363</v>
      </c>
      <c r="B1770" s="190" t="s">
        <v>160</v>
      </c>
      <c r="C1770" s="188" t="s">
        <v>1235</v>
      </c>
      <c r="D1770" s="191"/>
      <c r="E1770" s="191">
        <v>60000000</v>
      </c>
      <c r="F1770" s="192">
        <f t="shared" si="55"/>
        <v>796958000</v>
      </c>
      <c r="G1770" s="187"/>
    </row>
    <row r="1771" spans="1:7" ht="18" customHeight="1">
      <c r="A1771" s="190">
        <v>42363</v>
      </c>
      <c r="B1771" s="190" t="s">
        <v>831</v>
      </c>
      <c r="C1771" s="188" t="s">
        <v>1236</v>
      </c>
      <c r="D1771" s="191"/>
      <c r="E1771" s="191">
        <v>1000000</v>
      </c>
      <c r="F1771" s="192">
        <f t="shared" si="55"/>
        <v>795958000</v>
      </c>
      <c r="G1771" s="187"/>
    </row>
    <row r="1772" spans="1:7" ht="18" customHeight="1">
      <c r="A1772" s="190">
        <v>42363</v>
      </c>
      <c r="B1772" s="190" t="s">
        <v>203</v>
      </c>
      <c r="C1772" s="188" t="s">
        <v>204</v>
      </c>
      <c r="D1772" s="191"/>
      <c r="E1772" s="191">
        <v>18000000</v>
      </c>
      <c r="F1772" s="192">
        <f t="shared" si="55"/>
        <v>777958000</v>
      </c>
      <c r="G1772" s="187"/>
    </row>
    <row r="1773" spans="1:7" ht="18" customHeight="1">
      <c r="A1773" s="190">
        <v>42363</v>
      </c>
      <c r="B1773" s="190" t="s">
        <v>50</v>
      </c>
      <c r="C1773" s="188" t="s">
        <v>154</v>
      </c>
      <c r="D1773" s="191">
        <v>970000000</v>
      </c>
      <c r="E1773" s="191"/>
      <c r="F1773" s="192">
        <f t="shared" si="55"/>
        <v>1747958000</v>
      </c>
      <c r="G1773" s="187"/>
    </row>
    <row r="1774" spans="1:7" ht="18" customHeight="1">
      <c r="A1774" s="190">
        <v>42363</v>
      </c>
      <c r="B1774" s="190" t="s">
        <v>197</v>
      </c>
      <c r="C1774" s="188" t="s">
        <v>156</v>
      </c>
      <c r="D1774" s="191"/>
      <c r="E1774" s="191">
        <v>600000000</v>
      </c>
      <c r="F1774" s="192">
        <f t="shared" si="55"/>
        <v>1147958000</v>
      </c>
      <c r="G1774" s="187"/>
    </row>
    <row r="1775" spans="1:7" ht="18" customHeight="1">
      <c r="A1775" s="190">
        <v>42363</v>
      </c>
      <c r="B1775" s="190" t="s">
        <v>50</v>
      </c>
      <c r="C1775" s="188" t="s">
        <v>155</v>
      </c>
      <c r="D1775" s="191"/>
      <c r="E1775" s="191">
        <v>400000000</v>
      </c>
      <c r="F1775" s="192">
        <f t="shared" si="55"/>
        <v>747958000</v>
      </c>
      <c r="G1775" s="187"/>
    </row>
    <row r="1776" spans="1:7" ht="18" customHeight="1">
      <c r="A1776" s="190">
        <v>42363</v>
      </c>
      <c r="B1776" s="190" t="s">
        <v>183</v>
      </c>
      <c r="C1776" s="188" t="s">
        <v>1237</v>
      </c>
      <c r="D1776" s="191">
        <v>17000000</v>
      </c>
      <c r="E1776" s="191"/>
      <c r="F1776" s="192">
        <f t="shared" si="55"/>
        <v>764958000</v>
      </c>
      <c r="G1776" s="187"/>
    </row>
    <row r="1777" spans="1:7" ht="18" customHeight="1">
      <c r="A1777" s="190">
        <v>42363</v>
      </c>
      <c r="B1777" s="190" t="s">
        <v>145</v>
      </c>
      <c r="C1777" s="188" t="s">
        <v>1238</v>
      </c>
      <c r="D1777" s="191"/>
      <c r="E1777" s="191">
        <v>11963000</v>
      </c>
      <c r="F1777" s="192">
        <f t="shared" si="55"/>
        <v>752995000</v>
      </c>
      <c r="G1777" s="187"/>
    </row>
    <row r="1778" spans="1:7" ht="18" customHeight="1">
      <c r="A1778" s="190">
        <v>42364</v>
      </c>
      <c r="B1778" s="190" t="s">
        <v>183</v>
      </c>
      <c r="C1778" s="188" t="s">
        <v>1239</v>
      </c>
      <c r="D1778" s="191">
        <v>2500000</v>
      </c>
      <c r="E1778" s="191"/>
      <c r="F1778" s="192">
        <f t="shared" si="55"/>
        <v>755495000</v>
      </c>
      <c r="G1778" s="187"/>
    </row>
    <row r="1779" spans="1:7" ht="18" customHeight="1">
      <c r="A1779" s="190">
        <v>42364</v>
      </c>
      <c r="B1779" s="190" t="s">
        <v>151</v>
      </c>
      <c r="C1779" s="188" t="s">
        <v>1228</v>
      </c>
      <c r="D1779" s="191"/>
      <c r="E1779" s="191">
        <v>3339000</v>
      </c>
      <c r="F1779" s="192">
        <f t="shared" si="55"/>
        <v>752156000</v>
      </c>
      <c r="G1779" s="187"/>
    </row>
    <row r="1780" spans="1:7" ht="18" customHeight="1">
      <c r="A1780" s="190">
        <v>42364</v>
      </c>
      <c r="B1780" s="190" t="s">
        <v>145</v>
      </c>
      <c r="C1780" s="188" t="s">
        <v>1240</v>
      </c>
      <c r="D1780" s="191"/>
      <c r="E1780" s="191">
        <v>343000</v>
      </c>
      <c r="F1780" s="192">
        <f t="shared" si="55"/>
        <v>751813000</v>
      </c>
      <c r="G1780" s="187"/>
    </row>
    <row r="1781" spans="1:7" ht="18" customHeight="1">
      <c r="A1781" s="190">
        <v>42364</v>
      </c>
      <c r="B1781" s="190" t="s">
        <v>174</v>
      </c>
      <c r="C1781" s="188" t="s">
        <v>1241</v>
      </c>
      <c r="D1781" s="191"/>
      <c r="E1781" s="191">
        <v>8350000</v>
      </c>
      <c r="F1781" s="192">
        <f t="shared" si="55"/>
        <v>743463000</v>
      </c>
      <c r="G1781" s="187"/>
    </row>
    <row r="1782" spans="1:7" ht="18" customHeight="1">
      <c r="A1782" s="190">
        <v>42364</v>
      </c>
      <c r="B1782" s="190" t="s">
        <v>831</v>
      </c>
      <c r="C1782" s="188" t="s">
        <v>653</v>
      </c>
      <c r="D1782" s="191"/>
      <c r="E1782" s="191">
        <v>4800000</v>
      </c>
      <c r="F1782" s="192">
        <f t="shared" si="55"/>
        <v>738663000</v>
      </c>
      <c r="G1782" s="187"/>
    </row>
    <row r="1783" spans="1:7" ht="18" customHeight="1">
      <c r="A1783" s="190">
        <v>42364</v>
      </c>
      <c r="B1783" s="190" t="s">
        <v>183</v>
      </c>
      <c r="C1783" s="188" t="s">
        <v>1242</v>
      </c>
      <c r="D1783" s="191"/>
      <c r="E1783" s="191">
        <v>6000000</v>
      </c>
      <c r="F1783" s="192">
        <f t="shared" si="55"/>
        <v>732663000</v>
      </c>
      <c r="G1783" s="187"/>
    </row>
    <row r="1784" spans="1:7" ht="18" customHeight="1">
      <c r="A1784" s="190">
        <v>42364</v>
      </c>
      <c r="B1784" s="190" t="s">
        <v>831</v>
      </c>
      <c r="C1784" s="188" t="s">
        <v>1181</v>
      </c>
      <c r="D1784" s="191"/>
      <c r="E1784" s="191">
        <v>1000000</v>
      </c>
      <c r="F1784" s="192">
        <f t="shared" si="55"/>
        <v>731663000</v>
      </c>
      <c r="G1784" s="187"/>
    </row>
    <row r="1785" spans="1:7" ht="18" customHeight="1">
      <c r="A1785" s="190">
        <v>42367</v>
      </c>
      <c r="B1785" s="190" t="s">
        <v>147</v>
      </c>
      <c r="C1785" s="188" t="s">
        <v>364</v>
      </c>
      <c r="D1785" s="191"/>
      <c r="E1785" s="191">
        <v>13017000</v>
      </c>
      <c r="F1785" s="192">
        <f t="shared" si="55"/>
        <v>718646000</v>
      </c>
      <c r="G1785" s="187"/>
    </row>
    <row r="1786" spans="1:7" ht="18" customHeight="1">
      <c r="A1786" s="190">
        <v>42367</v>
      </c>
      <c r="B1786" s="190" t="s">
        <v>183</v>
      </c>
      <c r="C1786" s="188" t="s">
        <v>1228</v>
      </c>
      <c r="D1786" s="191"/>
      <c r="E1786" s="191">
        <v>1000000</v>
      </c>
      <c r="F1786" s="192">
        <f t="shared" si="55"/>
        <v>717646000</v>
      </c>
      <c r="G1786" s="187"/>
    </row>
    <row r="1787" spans="1:7" ht="18" customHeight="1">
      <c r="A1787" s="190">
        <v>42367</v>
      </c>
      <c r="B1787" s="190" t="s">
        <v>145</v>
      </c>
      <c r="C1787" s="188" t="s">
        <v>1243</v>
      </c>
      <c r="D1787" s="191"/>
      <c r="E1787" s="191">
        <v>230000</v>
      </c>
      <c r="F1787" s="192">
        <f t="shared" si="55"/>
        <v>717416000</v>
      </c>
      <c r="G1787" s="187"/>
    </row>
    <row r="1788" spans="1:7" ht="18" customHeight="1">
      <c r="A1788" s="190">
        <v>42367</v>
      </c>
      <c r="B1788" s="190" t="s">
        <v>197</v>
      </c>
      <c r="C1788" s="188" t="s">
        <v>356</v>
      </c>
      <c r="D1788" s="191"/>
      <c r="E1788" s="191">
        <v>250000000</v>
      </c>
      <c r="F1788" s="192">
        <f t="shared" si="55"/>
        <v>467416000</v>
      </c>
      <c r="G1788" s="187"/>
    </row>
    <row r="1789" spans="1:7" ht="18" customHeight="1">
      <c r="A1789" s="190">
        <v>42367</v>
      </c>
      <c r="B1789" s="190" t="s">
        <v>158</v>
      </c>
      <c r="C1789" s="188" t="s">
        <v>356</v>
      </c>
      <c r="D1789" s="191"/>
      <c r="E1789" s="191">
        <v>72875000</v>
      </c>
      <c r="F1789" s="192">
        <f t="shared" si="55"/>
        <v>394541000</v>
      </c>
      <c r="G1789" s="187"/>
    </row>
    <row r="1790" spans="1:7" ht="18" customHeight="1">
      <c r="A1790" s="190">
        <v>42367</v>
      </c>
      <c r="B1790" s="190" t="s">
        <v>168</v>
      </c>
      <c r="C1790" s="188" t="s">
        <v>318</v>
      </c>
      <c r="D1790" s="191"/>
      <c r="E1790" s="191">
        <v>10000000</v>
      </c>
      <c r="F1790" s="192">
        <f t="shared" si="55"/>
        <v>384541000</v>
      </c>
      <c r="G1790" s="187"/>
    </row>
    <row r="1791" spans="1:7" ht="18" customHeight="1">
      <c r="A1791" s="190">
        <v>42367</v>
      </c>
      <c r="B1791" s="190" t="s">
        <v>197</v>
      </c>
      <c r="C1791" s="188" t="s">
        <v>1244</v>
      </c>
      <c r="D1791" s="191"/>
      <c r="E1791" s="191">
        <v>1000000</v>
      </c>
      <c r="F1791" s="192">
        <f t="shared" si="55"/>
        <v>383541000</v>
      </c>
      <c r="G1791" s="187"/>
    </row>
    <row r="1792" spans="1:7" ht="18" customHeight="1">
      <c r="A1792" s="190">
        <v>42367</v>
      </c>
      <c r="B1792" s="190" t="s">
        <v>145</v>
      </c>
      <c r="C1792" s="188" t="s">
        <v>769</v>
      </c>
      <c r="D1792" s="191"/>
      <c r="E1792" s="191">
        <v>4000000</v>
      </c>
      <c r="F1792" s="192">
        <f t="shared" si="55"/>
        <v>379541000</v>
      </c>
      <c r="G1792" s="187"/>
    </row>
    <row r="1793" spans="1:7" ht="18" customHeight="1">
      <c r="A1793" s="190">
        <v>42367</v>
      </c>
      <c r="B1793" s="190" t="s">
        <v>145</v>
      </c>
      <c r="C1793" s="188" t="s">
        <v>1087</v>
      </c>
      <c r="D1793" s="191"/>
      <c r="E1793" s="191">
        <v>250000</v>
      </c>
      <c r="F1793" s="192">
        <f t="shared" si="55"/>
        <v>379291000</v>
      </c>
      <c r="G1793" s="187"/>
    </row>
    <row r="1794" spans="1:7" ht="18" customHeight="1">
      <c r="A1794" s="190">
        <v>42368</v>
      </c>
      <c r="B1794" s="190" t="s">
        <v>197</v>
      </c>
      <c r="C1794" s="188" t="s">
        <v>1245</v>
      </c>
      <c r="D1794" s="191">
        <v>197675000</v>
      </c>
      <c r="E1794" s="191"/>
      <c r="F1794" s="192">
        <f t="shared" si="55"/>
        <v>576966000</v>
      </c>
      <c r="G1794" s="187"/>
    </row>
    <row r="1795" spans="1:7" ht="18" customHeight="1">
      <c r="A1795" s="190">
        <v>42368</v>
      </c>
      <c r="B1795" s="190" t="s">
        <v>197</v>
      </c>
      <c r="C1795" s="188" t="s">
        <v>1246</v>
      </c>
      <c r="D1795" s="191"/>
      <c r="E1795" s="191">
        <v>41450000</v>
      </c>
      <c r="F1795" s="192">
        <f t="shared" si="55"/>
        <v>535516000</v>
      </c>
      <c r="G1795" s="187"/>
    </row>
    <row r="1796" spans="1:7" ht="18" customHeight="1">
      <c r="A1796" s="190">
        <v>42368</v>
      </c>
      <c r="B1796" s="190" t="s">
        <v>197</v>
      </c>
      <c r="C1796" s="188" t="s">
        <v>156</v>
      </c>
      <c r="D1796" s="191"/>
      <c r="E1796" s="191">
        <v>210000000</v>
      </c>
      <c r="F1796" s="192">
        <f t="shared" si="55"/>
        <v>325516000</v>
      </c>
      <c r="G1796" s="187"/>
    </row>
    <row r="1797" spans="1:7" ht="18" customHeight="1">
      <c r="A1797" s="190">
        <v>42368</v>
      </c>
      <c r="B1797" s="190" t="s">
        <v>831</v>
      </c>
      <c r="C1797" s="188" t="s">
        <v>1247</v>
      </c>
      <c r="D1797" s="191"/>
      <c r="E1797" s="191">
        <v>22000000</v>
      </c>
      <c r="F1797" s="192">
        <f t="shared" si="55"/>
        <v>303516000</v>
      </c>
      <c r="G1797" s="187"/>
    </row>
    <row r="1798" spans="1:7" ht="18" customHeight="1">
      <c r="A1798" s="190">
        <v>42368</v>
      </c>
      <c r="B1798" s="190" t="s">
        <v>147</v>
      </c>
      <c r="C1798" s="188" t="s">
        <v>205</v>
      </c>
      <c r="D1798" s="191"/>
      <c r="E1798" s="191">
        <v>200000000</v>
      </c>
      <c r="F1798" s="192">
        <f t="shared" si="55"/>
        <v>103516000</v>
      </c>
      <c r="G1798" s="187"/>
    </row>
    <row r="1799" spans="1:7" ht="18" customHeight="1">
      <c r="A1799" s="190">
        <v>42368</v>
      </c>
      <c r="B1799" s="190" t="s">
        <v>147</v>
      </c>
      <c r="C1799" s="188" t="s">
        <v>652</v>
      </c>
      <c r="D1799" s="191"/>
      <c r="E1799" s="191">
        <v>44995000</v>
      </c>
      <c r="F1799" s="192">
        <f t="shared" si="55"/>
        <v>58521000</v>
      </c>
      <c r="G1799" s="187"/>
    </row>
    <row r="1800" spans="1:7" ht="18" customHeight="1">
      <c r="A1800" s="190">
        <v>42368</v>
      </c>
      <c r="B1800" s="190" t="s">
        <v>50</v>
      </c>
      <c r="C1800" s="188" t="s">
        <v>379</v>
      </c>
      <c r="D1800" s="191">
        <v>1350000000</v>
      </c>
      <c r="E1800" s="191"/>
      <c r="F1800" s="192">
        <f t="shared" si="55"/>
        <v>1408521000</v>
      </c>
      <c r="G1800" s="187"/>
    </row>
    <row r="1801" spans="1:7" ht="18" customHeight="1">
      <c r="A1801" s="190">
        <v>42368</v>
      </c>
      <c r="B1801" s="190" t="s">
        <v>831</v>
      </c>
      <c r="C1801" s="188" t="s">
        <v>1248</v>
      </c>
      <c r="D1801" s="191"/>
      <c r="E1801" s="191">
        <v>50017000</v>
      </c>
      <c r="F1801" s="192">
        <f t="shared" si="55"/>
        <v>1358504000</v>
      </c>
      <c r="G1801" s="187"/>
    </row>
    <row r="1802" spans="1:7" ht="18" customHeight="1">
      <c r="A1802" s="190">
        <v>42368</v>
      </c>
      <c r="B1802" s="190" t="s">
        <v>831</v>
      </c>
      <c r="C1802" s="188" t="s">
        <v>1234</v>
      </c>
      <c r="D1802" s="191"/>
      <c r="E1802" s="191">
        <v>5000000</v>
      </c>
      <c r="F1802" s="192">
        <f t="shared" si="55"/>
        <v>1353504000</v>
      </c>
      <c r="G1802" s="187"/>
    </row>
    <row r="1803" spans="1:7" ht="18" customHeight="1">
      <c r="A1803" s="190">
        <v>42368</v>
      </c>
      <c r="B1803" s="190" t="s">
        <v>183</v>
      </c>
      <c r="C1803" s="188" t="s">
        <v>1249</v>
      </c>
      <c r="D1803" s="191">
        <v>5000000</v>
      </c>
      <c r="E1803" s="191"/>
      <c r="F1803" s="192">
        <f t="shared" si="55"/>
        <v>1358504000</v>
      </c>
      <c r="G1803" s="187"/>
    </row>
    <row r="1804" spans="1:7" ht="18" customHeight="1">
      <c r="A1804" s="190">
        <v>42368</v>
      </c>
      <c r="B1804" s="190" t="s">
        <v>145</v>
      </c>
      <c r="C1804" s="188" t="s">
        <v>621</v>
      </c>
      <c r="D1804" s="191"/>
      <c r="E1804" s="191">
        <v>5370000</v>
      </c>
      <c r="F1804" s="192">
        <f t="shared" si="55"/>
        <v>1353134000</v>
      </c>
      <c r="G1804" s="187"/>
    </row>
    <row r="1805" spans="1:7" ht="18" customHeight="1">
      <c r="A1805" s="190">
        <v>42368</v>
      </c>
      <c r="B1805" s="190" t="s">
        <v>1157</v>
      </c>
      <c r="C1805" s="188" t="s">
        <v>390</v>
      </c>
      <c r="D1805" s="191"/>
      <c r="E1805" s="191">
        <v>2035000</v>
      </c>
      <c r="F1805" s="192">
        <f t="shared" si="55"/>
        <v>1351099000</v>
      </c>
      <c r="G1805" s="187"/>
    </row>
    <row r="1806" spans="1:7" ht="18" customHeight="1">
      <c r="A1806" s="190">
        <v>42368</v>
      </c>
      <c r="B1806" s="190" t="s">
        <v>183</v>
      </c>
      <c r="C1806" s="188" t="s">
        <v>1250</v>
      </c>
      <c r="D1806" s="191">
        <v>6000000</v>
      </c>
      <c r="E1806" s="191"/>
      <c r="F1806" s="192">
        <f t="shared" si="55"/>
        <v>1357099000</v>
      </c>
      <c r="G1806" s="187"/>
    </row>
    <row r="1807" spans="1:7" ht="18" customHeight="1">
      <c r="A1807" s="190">
        <v>42368</v>
      </c>
      <c r="B1807" s="190" t="s">
        <v>1157</v>
      </c>
      <c r="C1807" s="188" t="s">
        <v>1242</v>
      </c>
      <c r="D1807" s="191"/>
      <c r="E1807" s="191">
        <v>17540000</v>
      </c>
      <c r="F1807" s="192">
        <f t="shared" si="55"/>
        <v>1339559000</v>
      </c>
      <c r="G1807" s="187"/>
    </row>
    <row r="1808" spans="1:7" ht="18" customHeight="1">
      <c r="A1808" s="190">
        <v>42368</v>
      </c>
      <c r="B1808" s="190" t="s">
        <v>197</v>
      </c>
      <c r="C1808" s="188" t="s">
        <v>1251</v>
      </c>
      <c r="D1808" s="191"/>
      <c r="E1808" s="191">
        <v>1000000</v>
      </c>
      <c r="F1808" s="192">
        <f t="shared" si="55"/>
        <v>1338559000</v>
      </c>
      <c r="G1808" s="187"/>
    </row>
    <row r="1809" spans="1:7" ht="18" customHeight="1">
      <c r="A1809" s="190">
        <v>42368</v>
      </c>
      <c r="B1809" s="190" t="s">
        <v>183</v>
      </c>
      <c r="C1809" s="188" t="s">
        <v>1252</v>
      </c>
      <c r="D1809" s="191">
        <v>1000000</v>
      </c>
      <c r="E1809" s="191"/>
      <c r="F1809" s="192">
        <f t="shared" ref="F1809:F1812" si="56">IF(C1809&lt;&gt;"",F1808+D1809-E1809,0)</f>
        <v>1339559000</v>
      </c>
      <c r="G1809" s="187"/>
    </row>
    <row r="1810" spans="1:7" ht="18" customHeight="1">
      <c r="A1810" s="190">
        <v>42368</v>
      </c>
      <c r="B1810" s="190" t="s">
        <v>831</v>
      </c>
      <c r="C1810" s="188" t="s">
        <v>1253</v>
      </c>
      <c r="D1810" s="191"/>
      <c r="E1810" s="191">
        <v>175000</v>
      </c>
      <c r="F1810" s="192">
        <f t="shared" si="56"/>
        <v>1339384000</v>
      </c>
      <c r="G1810" s="187"/>
    </row>
    <row r="1811" spans="1:7" ht="18" customHeight="1">
      <c r="A1811" s="190">
        <v>42368</v>
      </c>
      <c r="B1811" s="190" t="s">
        <v>1255</v>
      </c>
      <c r="C1811" s="188" t="s">
        <v>1254</v>
      </c>
      <c r="D1811" s="191"/>
      <c r="E1811" s="191">
        <v>1312000000</v>
      </c>
      <c r="F1811" s="192">
        <f t="shared" si="56"/>
        <v>27384000</v>
      </c>
      <c r="G1811" s="187"/>
    </row>
    <row r="1812" spans="1:7" ht="18" customHeight="1">
      <c r="A1812" s="190">
        <v>42368</v>
      </c>
      <c r="B1812" s="190" t="s">
        <v>831</v>
      </c>
      <c r="C1812" s="188" t="s">
        <v>1256</v>
      </c>
      <c r="D1812" s="191"/>
      <c r="E1812" s="191">
        <v>429000</v>
      </c>
      <c r="F1812" s="192">
        <f t="shared" si="56"/>
        <v>26955000</v>
      </c>
      <c r="G1812" s="187"/>
    </row>
    <row r="1813" spans="1:7" ht="18" customHeight="1">
      <c r="A1813" s="190"/>
      <c r="B1813" s="187" t="s">
        <v>471</v>
      </c>
      <c r="C1813" s="187"/>
      <c r="D1813" s="187"/>
      <c r="E1813" s="189"/>
      <c r="F1813" s="192">
        <f>IF(C1813&lt;&gt;"",#REF!+D1813-E1813,0)</f>
        <v>0</v>
      </c>
      <c r="G1813" s="187"/>
    </row>
    <row r="1814" spans="1:7" ht="18" customHeight="1">
      <c r="A1814" s="187"/>
      <c r="B1814" s="187"/>
      <c r="C1814" s="187" t="s">
        <v>472</v>
      </c>
      <c r="D1814" s="187">
        <f>SUM(D13:D1813)</f>
        <v>83144489000</v>
      </c>
      <c r="E1814" s="189">
        <f>SUM(E13:E1813)</f>
        <v>83128653000</v>
      </c>
      <c r="F1814" s="192" t="s">
        <v>473</v>
      </c>
      <c r="G1814" s="192" t="s">
        <v>473</v>
      </c>
    </row>
    <row r="1815" spans="1:7" ht="18" customHeight="1">
      <c r="A1815" s="194"/>
      <c r="B1815" s="194"/>
      <c r="C1815" s="194" t="s">
        <v>474</v>
      </c>
      <c r="D1815" s="195" t="s">
        <v>473</v>
      </c>
      <c r="E1815" s="196" t="s">
        <v>473</v>
      </c>
      <c r="F1815" s="197">
        <f>F12+D1814-E1814</f>
        <v>26955000</v>
      </c>
      <c r="G1815" s="195" t="s">
        <v>473</v>
      </c>
    </row>
    <row r="1817" spans="1:7">
      <c r="A1817" s="198" t="s">
        <v>475</v>
      </c>
    </row>
    <row r="1818" spans="1:7">
      <c r="A1818" s="198" t="s">
        <v>476</v>
      </c>
    </row>
    <row r="1819" spans="1:7">
      <c r="F1819" s="199" t="s">
        <v>477</v>
      </c>
    </row>
    <row r="1820" spans="1:7" s="200" customFormat="1" ht="14.25">
      <c r="B1820" s="200" t="s">
        <v>478</v>
      </c>
      <c r="C1820" s="200" t="s">
        <v>479</v>
      </c>
      <c r="E1820" s="201"/>
      <c r="F1820" s="200" t="s">
        <v>480</v>
      </c>
    </row>
    <row r="1821" spans="1:7" s="202" customFormat="1">
      <c r="B1821" s="202" t="s">
        <v>481</v>
      </c>
      <c r="C1821" s="202" t="s">
        <v>481</v>
      </c>
      <c r="E1821" s="203"/>
      <c r="F1821" s="202" t="s">
        <v>482</v>
      </c>
    </row>
    <row r="1822" spans="1:7" s="202" customFormat="1">
      <c r="E1822" s="203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30"/>
  <sheetViews>
    <sheetView topLeftCell="A8" zoomScale="90" workbookViewId="0">
      <pane ySplit="4" topLeftCell="A862" activePane="bottomLeft" state="frozen"/>
      <selection activeCell="A8" sqref="A8"/>
      <selection pane="bottomLeft" activeCell="N883" sqref="N883"/>
    </sheetView>
  </sheetViews>
  <sheetFormatPr defaultRowHeight="15"/>
  <cols>
    <col min="1" max="1" width="9.140625" style="179"/>
    <col min="2" max="2" width="11.42578125" style="179" customWidth="1"/>
    <col min="3" max="3" width="56" style="179" customWidth="1"/>
    <col min="4" max="4" width="13.7109375" style="179" customWidth="1"/>
    <col min="5" max="5" width="13.7109375" style="181" customWidth="1"/>
    <col min="6" max="6" width="15.85546875" style="179" customWidth="1"/>
    <col min="7" max="7" width="9.42578125" style="179" customWidth="1"/>
    <col min="8" max="257" width="9.140625" style="179"/>
    <col min="258" max="258" width="11.42578125" style="179" customWidth="1"/>
    <col min="259" max="259" width="41.85546875" style="179" customWidth="1"/>
    <col min="260" max="261" width="13.7109375" style="179" customWidth="1"/>
    <col min="262" max="262" width="15.85546875" style="179" customWidth="1"/>
    <col min="263" max="263" width="9.42578125" style="179" customWidth="1"/>
    <col min="264" max="513" width="9.140625" style="179"/>
    <col min="514" max="514" width="11.42578125" style="179" customWidth="1"/>
    <col min="515" max="515" width="41.85546875" style="179" customWidth="1"/>
    <col min="516" max="517" width="13.7109375" style="179" customWidth="1"/>
    <col min="518" max="518" width="15.85546875" style="179" customWidth="1"/>
    <col min="519" max="519" width="9.42578125" style="179" customWidth="1"/>
    <col min="520" max="769" width="9.140625" style="179"/>
    <col min="770" max="770" width="11.42578125" style="179" customWidth="1"/>
    <col min="771" max="771" width="41.85546875" style="179" customWidth="1"/>
    <col min="772" max="773" width="13.7109375" style="179" customWidth="1"/>
    <col min="774" max="774" width="15.85546875" style="179" customWidth="1"/>
    <col min="775" max="775" width="9.42578125" style="179" customWidth="1"/>
    <col min="776" max="1025" width="9.140625" style="179"/>
    <col min="1026" max="1026" width="11.42578125" style="179" customWidth="1"/>
    <col min="1027" max="1027" width="41.85546875" style="179" customWidth="1"/>
    <col min="1028" max="1029" width="13.7109375" style="179" customWidth="1"/>
    <col min="1030" max="1030" width="15.85546875" style="179" customWidth="1"/>
    <col min="1031" max="1031" width="9.42578125" style="179" customWidth="1"/>
    <col min="1032" max="1281" width="9.140625" style="179"/>
    <col min="1282" max="1282" width="11.42578125" style="179" customWidth="1"/>
    <col min="1283" max="1283" width="41.85546875" style="179" customWidth="1"/>
    <col min="1284" max="1285" width="13.7109375" style="179" customWidth="1"/>
    <col min="1286" max="1286" width="15.85546875" style="179" customWidth="1"/>
    <col min="1287" max="1287" width="9.42578125" style="179" customWidth="1"/>
    <col min="1288" max="1537" width="9.140625" style="179"/>
    <col min="1538" max="1538" width="11.42578125" style="179" customWidth="1"/>
    <col min="1539" max="1539" width="41.85546875" style="179" customWidth="1"/>
    <col min="1540" max="1541" width="13.7109375" style="179" customWidth="1"/>
    <col min="1542" max="1542" width="15.85546875" style="179" customWidth="1"/>
    <col min="1543" max="1543" width="9.42578125" style="179" customWidth="1"/>
    <col min="1544" max="1793" width="9.140625" style="179"/>
    <col min="1794" max="1794" width="11.42578125" style="179" customWidth="1"/>
    <col min="1795" max="1795" width="41.85546875" style="179" customWidth="1"/>
    <col min="1796" max="1797" width="13.7109375" style="179" customWidth="1"/>
    <col min="1798" max="1798" width="15.85546875" style="179" customWidth="1"/>
    <col min="1799" max="1799" width="9.42578125" style="179" customWidth="1"/>
    <col min="1800" max="2049" width="9.140625" style="179"/>
    <col min="2050" max="2050" width="11.42578125" style="179" customWidth="1"/>
    <col min="2051" max="2051" width="41.85546875" style="179" customWidth="1"/>
    <col min="2052" max="2053" width="13.7109375" style="179" customWidth="1"/>
    <col min="2054" max="2054" width="15.85546875" style="179" customWidth="1"/>
    <col min="2055" max="2055" width="9.42578125" style="179" customWidth="1"/>
    <col min="2056" max="2305" width="9.140625" style="179"/>
    <col min="2306" max="2306" width="11.42578125" style="179" customWidth="1"/>
    <col min="2307" max="2307" width="41.85546875" style="179" customWidth="1"/>
    <col min="2308" max="2309" width="13.7109375" style="179" customWidth="1"/>
    <col min="2310" max="2310" width="15.85546875" style="179" customWidth="1"/>
    <col min="2311" max="2311" width="9.42578125" style="179" customWidth="1"/>
    <col min="2312" max="2561" width="9.140625" style="179"/>
    <col min="2562" max="2562" width="11.42578125" style="179" customWidth="1"/>
    <col min="2563" max="2563" width="41.85546875" style="179" customWidth="1"/>
    <col min="2564" max="2565" width="13.7109375" style="179" customWidth="1"/>
    <col min="2566" max="2566" width="15.85546875" style="179" customWidth="1"/>
    <col min="2567" max="2567" width="9.42578125" style="179" customWidth="1"/>
    <col min="2568" max="2817" width="9.140625" style="179"/>
    <col min="2818" max="2818" width="11.42578125" style="179" customWidth="1"/>
    <col min="2819" max="2819" width="41.85546875" style="179" customWidth="1"/>
    <col min="2820" max="2821" width="13.7109375" style="179" customWidth="1"/>
    <col min="2822" max="2822" width="15.85546875" style="179" customWidth="1"/>
    <col min="2823" max="2823" width="9.42578125" style="179" customWidth="1"/>
    <col min="2824" max="3073" width="9.140625" style="179"/>
    <col min="3074" max="3074" width="11.42578125" style="179" customWidth="1"/>
    <col min="3075" max="3075" width="41.85546875" style="179" customWidth="1"/>
    <col min="3076" max="3077" width="13.7109375" style="179" customWidth="1"/>
    <col min="3078" max="3078" width="15.85546875" style="179" customWidth="1"/>
    <col min="3079" max="3079" width="9.42578125" style="179" customWidth="1"/>
    <col min="3080" max="3329" width="9.140625" style="179"/>
    <col min="3330" max="3330" width="11.42578125" style="179" customWidth="1"/>
    <col min="3331" max="3331" width="41.85546875" style="179" customWidth="1"/>
    <col min="3332" max="3333" width="13.7109375" style="179" customWidth="1"/>
    <col min="3334" max="3334" width="15.85546875" style="179" customWidth="1"/>
    <col min="3335" max="3335" width="9.42578125" style="179" customWidth="1"/>
    <col min="3336" max="3585" width="9.140625" style="179"/>
    <col min="3586" max="3586" width="11.42578125" style="179" customWidth="1"/>
    <col min="3587" max="3587" width="41.85546875" style="179" customWidth="1"/>
    <col min="3588" max="3589" width="13.7109375" style="179" customWidth="1"/>
    <col min="3590" max="3590" width="15.85546875" style="179" customWidth="1"/>
    <col min="3591" max="3591" width="9.42578125" style="179" customWidth="1"/>
    <col min="3592" max="3841" width="9.140625" style="179"/>
    <col min="3842" max="3842" width="11.42578125" style="179" customWidth="1"/>
    <col min="3843" max="3843" width="41.85546875" style="179" customWidth="1"/>
    <col min="3844" max="3845" width="13.7109375" style="179" customWidth="1"/>
    <col min="3846" max="3846" width="15.85546875" style="179" customWidth="1"/>
    <col min="3847" max="3847" width="9.42578125" style="179" customWidth="1"/>
    <col min="3848" max="4097" width="9.140625" style="179"/>
    <col min="4098" max="4098" width="11.42578125" style="179" customWidth="1"/>
    <col min="4099" max="4099" width="41.85546875" style="179" customWidth="1"/>
    <col min="4100" max="4101" width="13.7109375" style="179" customWidth="1"/>
    <col min="4102" max="4102" width="15.85546875" style="179" customWidth="1"/>
    <col min="4103" max="4103" width="9.42578125" style="179" customWidth="1"/>
    <col min="4104" max="4353" width="9.140625" style="179"/>
    <col min="4354" max="4354" width="11.42578125" style="179" customWidth="1"/>
    <col min="4355" max="4355" width="41.85546875" style="179" customWidth="1"/>
    <col min="4356" max="4357" width="13.7109375" style="179" customWidth="1"/>
    <col min="4358" max="4358" width="15.85546875" style="179" customWidth="1"/>
    <col min="4359" max="4359" width="9.42578125" style="179" customWidth="1"/>
    <col min="4360" max="4609" width="9.140625" style="179"/>
    <col min="4610" max="4610" width="11.42578125" style="179" customWidth="1"/>
    <col min="4611" max="4611" width="41.85546875" style="179" customWidth="1"/>
    <col min="4612" max="4613" width="13.7109375" style="179" customWidth="1"/>
    <col min="4614" max="4614" width="15.85546875" style="179" customWidth="1"/>
    <col min="4615" max="4615" width="9.42578125" style="179" customWidth="1"/>
    <col min="4616" max="4865" width="9.140625" style="179"/>
    <col min="4866" max="4866" width="11.42578125" style="179" customWidth="1"/>
    <col min="4867" max="4867" width="41.85546875" style="179" customWidth="1"/>
    <col min="4868" max="4869" width="13.7109375" style="179" customWidth="1"/>
    <col min="4870" max="4870" width="15.85546875" style="179" customWidth="1"/>
    <col min="4871" max="4871" width="9.42578125" style="179" customWidth="1"/>
    <col min="4872" max="5121" width="9.140625" style="179"/>
    <col min="5122" max="5122" width="11.42578125" style="179" customWidth="1"/>
    <col min="5123" max="5123" width="41.85546875" style="179" customWidth="1"/>
    <col min="5124" max="5125" width="13.7109375" style="179" customWidth="1"/>
    <col min="5126" max="5126" width="15.85546875" style="179" customWidth="1"/>
    <col min="5127" max="5127" width="9.42578125" style="179" customWidth="1"/>
    <col min="5128" max="5377" width="9.140625" style="179"/>
    <col min="5378" max="5378" width="11.42578125" style="179" customWidth="1"/>
    <col min="5379" max="5379" width="41.85546875" style="179" customWidth="1"/>
    <col min="5380" max="5381" width="13.7109375" style="179" customWidth="1"/>
    <col min="5382" max="5382" width="15.85546875" style="179" customWidth="1"/>
    <col min="5383" max="5383" width="9.42578125" style="179" customWidth="1"/>
    <col min="5384" max="5633" width="9.140625" style="179"/>
    <col min="5634" max="5634" width="11.42578125" style="179" customWidth="1"/>
    <col min="5635" max="5635" width="41.85546875" style="179" customWidth="1"/>
    <col min="5636" max="5637" width="13.7109375" style="179" customWidth="1"/>
    <col min="5638" max="5638" width="15.85546875" style="179" customWidth="1"/>
    <col min="5639" max="5639" width="9.42578125" style="179" customWidth="1"/>
    <col min="5640" max="5889" width="9.140625" style="179"/>
    <col min="5890" max="5890" width="11.42578125" style="179" customWidth="1"/>
    <col min="5891" max="5891" width="41.85546875" style="179" customWidth="1"/>
    <col min="5892" max="5893" width="13.7109375" style="179" customWidth="1"/>
    <col min="5894" max="5894" width="15.85546875" style="179" customWidth="1"/>
    <col min="5895" max="5895" width="9.42578125" style="179" customWidth="1"/>
    <col min="5896" max="6145" width="9.140625" style="179"/>
    <col min="6146" max="6146" width="11.42578125" style="179" customWidth="1"/>
    <col min="6147" max="6147" width="41.85546875" style="179" customWidth="1"/>
    <col min="6148" max="6149" width="13.7109375" style="179" customWidth="1"/>
    <col min="6150" max="6150" width="15.85546875" style="179" customWidth="1"/>
    <col min="6151" max="6151" width="9.42578125" style="179" customWidth="1"/>
    <col min="6152" max="6401" width="9.140625" style="179"/>
    <col min="6402" max="6402" width="11.42578125" style="179" customWidth="1"/>
    <col min="6403" max="6403" width="41.85546875" style="179" customWidth="1"/>
    <col min="6404" max="6405" width="13.7109375" style="179" customWidth="1"/>
    <col min="6406" max="6406" width="15.85546875" style="179" customWidth="1"/>
    <col min="6407" max="6407" width="9.42578125" style="179" customWidth="1"/>
    <col min="6408" max="6657" width="9.140625" style="179"/>
    <col min="6658" max="6658" width="11.42578125" style="179" customWidth="1"/>
    <col min="6659" max="6659" width="41.85546875" style="179" customWidth="1"/>
    <col min="6660" max="6661" width="13.7109375" style="179" customWidth="1"/>
    <col min="6662" max="6662" width="15.85546875" style="179" customWidth="1"/>
    <col min="6663" max="6663" width="9.42578125" style="179" customWidth="1"/>
    <col min="6664" max="6913" width="9.140625" style="179"/>
    <col min="6914" max="6914" width="11.42578125" style="179" customWidth="1"/>
    <col min="6915" max="6915" width="41.85546875" style="179" customWidth="1"/>
    <col min="6916" max="6917" width="13.7109375" style="179" customWidth="1"/>
    <col min="6918" max="6918" width="15.85546875" style="179" customWidth="1"/>
    <col min="6919" max="6919" width="9.42578125" style="179" customWidth="1"/>
    <col min="6920" max="7169" width="9.140625" style="179"/>
    <col min="7170" max="7170" width="11.42578125" style="179" customWidth="1"/>
    <col min="7171" max="7171" width="41.85546875" style="179" customWidth="1"/>
    <col min="7172" max="7173" width="13.7109375" style="179" customWidth="1"/>
    <col min="7174" max="7174" width="15.85546875" style="179" customWidth="1"/>
    <col min="7175" max="7175" width="9.42578125" style="179" customWidth="1"/>
    <col min="7176" max="7425" width="9.140625" style="179"/>
    <col min="7426" max="7426" width="11.42578125" style="179" customWidth="1"/>
    <col min="7427" max="7427" width="41.85546875" style="179" customWidth="1"/>
    <col min="7428" max="7429" width="13.7109375" style="179" customWidth="1"/>
    <col min="7430" max="7430" width="15.85546875" style="179" customWidth="1"/>
    <col min="7431" max="7431" width="9.42578125" style="179" customWidth="1"/>
    <col min="7432" max="7681" width="9.140625" style="179"/>
    <col min="7682" max="7682" width="11.42578125" style="179" customWidth="1"/>
    <col min="7683" max="7683" width="41.85546875" style="179" customWidth="1"/>
    <col min="7684" max="7685" width="13.7109375" style="179" customWidth="1"/>
    <col min="7686" max="7686" width="15.85546875" style="179" customWidth="1"/>
    <col min="7687" max="7687" width="9.42578125" style="179" customWidth="1"/>
    <col min="7688" max="7937" width="9.140625" style="179"/>
    <col min="7938" max="7938" width="11.42578125" style="179" customWidth="1"/>
    <col min="7939" max="7939" width="41.85546875" style="179" customWidth="1"/>
    <col min="7940" max="7941" width="13.7109375" style="179" customWidth="1"/>
    <col min="7942" max="7942" width="15.85546875" style="179" customWidth="1"/>
    <col min="7943" max="7943" width="9.42578125" style="179" customWidth="1"/>
    <col min="7944" max="8193" width="9.140625" style="179"/>
    <col min="8194" max="8194" width="11.42578125" style="179" customWidth="1"/>
    <col min="8195" max="8195" width="41.85546875" style="179" customWidth="1"/>
    <col min="8196" max="8197" width="13.7109375" style="179" customWidth="1"/>
    <col min="8198" max="8198" width="15.85546875" style="179" customWidth="1"/>
    <col min="8199" max="8199" width="9.42578125" style="179" customWidth="1"/>
    <col min="8200" max="8449" width="9.140625" style="179"/>
    <col min="8450" max="8450" width="11.42578125" style="179" customWidth="1"/>
    <col min="8451" max="8451" width="41.85546875" style="179" customWidth="1"/>
    <col min="8452" max="8453" width="13.7109375" style="179" customWidth="1"/>
    <col min="8454" max="8454" width="15.85546875" style="179" customWidth="1"/>
    <col min="8455" max="8455" width="9.42578125" style="179" customWidth="1"/>
    <col min="8456" max="8705" width="9.140625" style="179"/>
    <col min="8706" max="8706" width="11.42578125" style="179" customWidth="1"/>
    <col min="8707" max="8707" width="41.85546875" style="179" customWidth="1"/>
    <col min="8708" max="8709" width="13.7109375" style="179" customWidth="1"/>
    <col min="8710" max="8710" width="15.85546875" style="179" customWidth="1"/>
    <col min="8711" max="8711" width="9.42578125" style="179" customWidth="1"/>
    <col min="8712" max="8961" width="9.140625" style="179"/>
    <col min="8962" max="8962" width="11.42578125" style="179" customWidth="1"/>
    <col min="8963" max="8963" width="41.85546875" style="179" customWidth="1"/>
    <col min="8964" max="8965" width="13.7109375" style="179" customWidth="1"/>
    <col min="8966" max="8966" width="15.85546875" style="179" customWidth="1"/>
    <col min="8967" max="8967" width="9.42578125" style="179" customWidth="1"/>
    <col min="8968" max="9217" width="9.140625" style="179"/>
    <col min="9218" max="9218" width="11.42578125" style="179" customWidth="1"/>
    <col min="9219" max="9219" width="41.85546875" style="179" customWidth="1"/>
    <col min="9220" max="9221" width="13.7109375" style="179" customWidth="1"/>
    <col min="9222" max="9222" width="15.85546875" style="179" customWidth="1"/>
    <col min="9223" max="9223" width="9.42578125" style="179" customWidth="1"/>
    <col min="9224" max="9473" width="9.140625" style="179"/>
    <col min="9474" max="9474" width="11.42578125" style="179" customWidth="1"/>
    <col min="9475" max="9475" width="41.85546875" style="179" customWidth="1"/>
    <col min="9476" max="9477" width="13.7109375" style="179" customWidth="1"/>
    <col min="9478" max="9478" width="15.85546875" style="179" customWidth="1"/>
    <col min="9479" max="9479" width="9.42578125" style="179" customWidth="1"/>
    <col min="9480" max="9729" width="9.140625" style="179"/>
    <col min="9730" max="9730" width="11.42578125" style="179" customWidth="1"/>
    <col min="9731" max="9731" width="41.85546875" style="179" customWidth="1"/>
    <col min="9732" max="9733" width="13.7109375" style="179" customWidth="1"/>
    <col min="9734" max="9734" width="15.85546875" style="179" customWidth="1"/>
    <col min="9735" max="9735" width="9.42578125" style="179" customWidth="1"/>
    <col min="9736" max="9985" width="9.140625" style="179"/>
    <col min="9986" max="9986" width="11.42578125" style="179" customWidth="1"/>
    <col min="9987" max="9987" width="41.85546875" style="179" customWidth="1"/>
    <col min="9988" max="9989" width="13.7109375" style="179" customWidth="1"/>
    <col min="9990" max="9990" width="15.85546875" style="179" customWidth="1"/>
    <col min="9991" max="9991" width="9.42578125" style="179" customWidth="1"/>
    <col min="9992" max="10241" width="9.140625" style="179"/>
    <col min="10242" max="10242" width="11.42578125" style="179" customWidth="1"/>
    <col min="10243" max="10243" width="41.85546875" style="179" customWidth="1"/>
    <col min="10244" max="10245" width="13.7109375" style="179" customWidth="1"/>
    <col min="10246" max="10246" width="15.85546875" style="179" customWidth="1"/>
    <col min="10247" max="10247" width="9.42578125" style="179" customWidth="1"/>
    <col min="10248" max="10497" width="9.140625" style="179"/>
    <col min="10498" max="10498" width="11.42578125" style="179" customWidth="1"/>
    <col min="10499" max="10499" width="41.85546875" style="179" customWidth="1"/>
    <col min="10500" max="10501" width="13.7109375" style="179" customWidth="1"/>
    <col min="10502" max="10502" width="15.85546875" style="179" customWidth="1"/>
    <col min="10503" max="10503" width="9.42578125" style="179" customWidth="1"/>
    <col min="10504" max="10753" width="9.140625" style="179"/>
    <col min="10754" max="10754" width="11.42578125" style="179" customWidth="1"/>
    <col min="10755" max="10755" width="41.85546875" style="179" customWidth="1"/>
    <col min="10756" max="10757" width="13.7109375" style="179" customWidth="1"/>
    <col min="10758" max="10758" width="15.85546875" style="179" customWidth="1"/>
    <col min="10759" max="10759" width="9.42578125" style="179" customWidth="1"/>
    <col min="10760" max="11009" width="9.140625" style="179"/>
    <col min="11010" max="11010" width="11.42578125" style="179" customWidth="1"/>
    <col min="11011" max="11011" width="41.85546875" style="179" customWidth="1"/>
    <col min="11012" max="11013" width="13.7109375" style="179" customWidth="1"/>
    <col min="11014" max="11014" width="15.85546875" style="179" customWidth="1"/>
    <col min="11015" max="11015" width="9.42578125" style="179" customWidth="1"/>
    <col min="11016" max="11265" width="9.140625" style="179"/>
    <col min="11266" max="11266" width="11.42578125" style="179" customWidth="1"/>
    <col min="11267" max="11267" width="41.85546875" style="179" customWidth="1"/>
    <col min="11268" max="11269" width="13.7109375" style="179" customWidth="1"/>
    <col min="11270" max="11270" width="15.85546875" style="179" customWidth="1"/>
    <col min="11271" max="11271" width="9.42578125" style="179" customWidth="1"/>
    <col min="11272" max="11521" width="9.140625" style="179"/>
    <col min="11522" max="11522" width="11.42578125" style="179" customWidth="1"/>
    <col min="11523" max="11523" width="41.85546875" style="179" customWidth="1"/>
    <col min="11524" max="11525" width="13.7109375" style="179" customWidth="1"/>
    <col min="11526" max="11526" width="15.85546875" style="179" customWidth="1"/>
    <col min="11527" max="11527" width="9.42578125" style="179" customWidth="1"/>
    <col min="11528" max="11777" width="9.140625" style="179"/>
    <col min="11778" max="11778" width="11.42578125" style="179" customWidth="1"/>
    <col min="11779" max="11779" width="41.85546875" style="179" customWidth="1"/>
    <col min="11780" max="11781" width="13.7109375" style="179" customWidth="1"/>
    <col min="11782" max="11782" width="15.85546875" style="179" customWidth="1"/>
    <col min="11783" max="11783" width="9.42578125" style="179" customWidth="1"/>
    <col min="11784" max="12033" width="9.140625" style="179"/>
    <col min="12034" max="12034" width="11.42578125" style="179" customWidth="1"/>
    <col min="12035" max="12035" width="41.85546875" style="179" customWidth="1"/>
    <col min="12036" max="12037" width="13.7109375" style="179" customWidth="1"/>
    <col min="12038" max="12038" width="15.85546875" style="179" customWidth="1"/>
    <col min="12039" max="12039" width="9.42578125" style="179" customWidth="1"/>
    <col min="12040" max="12289" width="9.140625" style="179"/>
    <col min="12290" max="12290" width="11.42578125" style="179" customWidth="1"/>
    <col min="12291" max="12291" width="41.85546875" style="179" customWidth="1"/>
    <col min="12292" max="12293" width="13.7109375" style="179" customWidth="1"/>
    <col min="12294" max="12294" width="15.85546875" style="179" customWidth="1"/>
    <col min="12295" max="12295" width="9.42578125" style="179" customWidth="1"/>
    <col min="12296" max="12545" width="9.140625" style="179"/>
    <col min="12546" max="12546" width="11.42578125" style="179" customWidth="1"/>
    <col min="12547" max="12547" width="41.85546875" style="179" customWidth="1"/>
    <col min="12548" max="12549" width="13.7109375" style="179" customWidth="1"/>
    <col min="12550" max="12550" width="15.85546875" style="179" customWidth="1"/>
    <col min="12551" max="12551" width="9.42578125" style="179" customWidth="1"/>
    <col min="12552" max="12801" width="9.140625" style="179"/>
    <col min="12802" max="12802" width="11.42578125" style="179" customWidth="1"/>
    <col min="12803" max="12803" width="41.85546875" style="179" customWidth="1"/>
    <col min="12804" max="12805" width="13.7109375" style="179" customWidth="1"/>
    <col min="12806" max="12806" width="15.85546875" style="179" customWidth="1"/>
    <col min="12807" max="12807" width="9.42578125" style="179" customWidth="1"/>
    <col min="12808" max="13057" width="9.140625" style="179"/>
    <col min="13058" max="13058" width="11.42578125" style="179" customWidth="1"/>
    <col min="13059" max="13059" width="41.85546875" style="179" customWidth="1"/>
    <col min="13060" max="13061" width="13.7109375" style="179" customWidth="1"/>
    <col min="13062" max="13062" width="15.85546875" style="179" customWidth="1"/>
    <col min="13063" max="13063" width="9.42578125" style="179" customWidth="1"/>
    <col min="13064" max="13313" width="9.140625" style="179"/>
    <col min="13314" max="13314" width="11.42578125" style="179" customWidth="1"/>
    <col min="13315" max="13315" width="41.85546875" style="179" customWidth="1"/>
    <col min="13316" max="13317" width="13.7109375" style="179" customWidth="1"/>
    <col min="13318" max="13318" width="15.85546875" style="179" customWidth="1"/>
    <col min="13319" max="13319" width="9.42578125" style="179" customWidth="1"/>
    <col min="13320" max="13569" width="9.140625" style="179"/>
    <col min="13570" max="13570" width="11.42578125" style="179" customWidth="1"/>
    <col min="13571" max="13571" width="41.85546875" style="179" customWidth="1"/>
    <col min="13572" max="13573" width="13.7109375" style="179" customWidth="1"/>
    <col min="13574" max="13574" width="15.85546875" style="179" customWidth="1"/>
    <col min="13575" max="13575" width="9.42578125" style="179" customWidth="1"/>
    <col min="13576" max="13825" width="9.140625" style="179"/>
    <col min="13826" max="13826" width="11.42578125" style="179" customWidth="1"/>
    <col min="13827" max="13827" width="41.85546875" style="179" customWidth="1"/>
    <col min="13828" max="13829" width="13.7109375" style="179" customWidth="1"/>
    <col min="13830" max="13830" width="15.85546875" style="179" customWidth="1"/>
    <col min="13831" max="13831" width="9.42578125" style="179" customWidth="1"/>
    <col min="13832" max="14081" width="9.140625" style="179"/>
    <col min="14082" max="14082" width="11.42578125" style="179" customWidth="1"/>
    <col min="14083" max="14083" width="41.85546875" style="179" customWidth="1"/>
    <col min="14084" max="14085" width="13.7109375" style="179" customWidth="1"/>
    <col min="14086" max="14086" width="15.85546875" style="179" customWidth="1"/>
    <col min="14087" max="14087" width="9.42578125" style="179" customWidth="1"/>
    <col min="14088" max="14337" width="9.140625" style="179"/>
    <col min="14338" max="14338" width="11.42578125" style="179" customWidth="1"/>
    <col min="14339" max="14339" width="41.85546875" style="179" customWidth="1"/>
    <col min="14340" max="14341" width="13.7109375" style="179" customWidth="1"/>
    <col min="14342" max="14342" width="15.85546875" style="179" customWidth="1"/>
    <col min="14343" max="14343" width="9.42578125" style="179" customWidth="1"/>
    <col min="14344" max="14593" width="9.140625" style="179"/>
    <col min="14594" max="14594" width="11.42578125" style="179" customWidth="1"/>
    <col min="14595" max="14595" width="41.85546875" style="179" customWidth="1"/>
    <col min="14596" max="14597" width="13.7109375" style="179" customWidth="1"/>
    <col min="14598" max="14598" width="15.85546875" style="179" customWidth="1"/>
    <col min="14599" max="14599" width="9.42578125" style="179" customWidth="1"/>
    <col min="14600" max="14849" width="9.140625" style="179"/>
    <col min="14850" max="14850" width="11.42578125" style="179" customWidth="1"/>
    <col min="14851" max="14851" width="41.85546875" style="179" customWidth="1"/>
    <col min="14852" max="14853" width="13.7109375" style="179" customWidth="1"/>
    <col min="14854" max="14854" width="15.85546875" style="179" customWidth="1"/>
    <col min="14855" max="14855" width="9.42578125" style="179" customWidth="1"/>
    <col min="14856" max="15105" width="9.140625" style="179"/>
    <col min="15106" max="15106" width="11.42578125" style="179" customWidth="1"/>
    <col min="15107" max="15107" width="41.85546875" style="179" customWidth="1"/>
    <col min="15108" max="15109" width="13.7109375" style="179" customWidth="1"/>
    <col min="15110" max="15110" width="15.85546875" style="179" customWidth="1"/>
    <col min="15111" max="15111" width="9.42578125" style="179" customWidth="1"/>
    <col min="15112" max="15361" width="9.140625" style="179"/>
    <col min="15362" max="15362" width="11.42578125" style="179" customWidth="1"/>
    <col min="15363" max="15363" width="41.85546875" style="179" customWidth="1"/>
    <col min="15364" max="15365" width="13.7109375" style="179" customWidth="1"/>
    <col min="15366" max="15366" width="15.85546875" style="179" customWidth="1"/>
    <col min="15367" max="15367" width="9.42578125" style="179" customWidth="1"/>
    <col min="15368" max="15617" width="9.140625" style="179"/>
    <col min="15618" max="15618" width="11.42578125" style="179" customWidth="1"/>
    <col min="15619" max="15619" width="41.85546875" style="179" customWidth="1"/>
    <col min="15620" max="15621" width="13.7109375" style="179" customWidth="1"/>
    <col min="15622" max="15622" width="15.85546875" style="179" customWidth="1"/>
    <col min="15623" max="15623" width="9.42578125" style="179" customWidth="1"/>
    <col min="15624" max="15873" width="9.140625" style="179"/>
    <col min="15874" max="15874" width="11.42578125" style="179" customWidth="1"/>
    <col min="15875" max="15875" width="41.85546875" style="179" customWidth="1"/>
    <col min="15876" max="15877" width="13.7109375" style="179" customWidth="1"/>
    <col min="15878" max="15878" width="15.85546875" style="179" customWidth="1"/>
    <col min="15879" max="15879" width="9.42578125" style="179" customWidth="1"/>
    <col min="15880" max="16129" width="9.140625" style="179"/>
    <col min="16130" max="16130" width="11.42578125" style="179" customWidth="1"/>
    <col min="16131" max="16131" width="41.85546875" style="179" customWidth="1"/>
    <col min="16132" max="16133" width="13.7109375" style="179" customWidth="1"/>
    <col min="16134" max="16134" width="15.85546875" style="179" customWidth="1"/>
    <col min="16135" max="16135" width="9.42578125" style="179" customWidth="1"/>
    <col min="16136" max="16384" width="9.140625" style="179"/>
  </cols>
  <sheetData>
    <row r="1" spans="1:8" s="174" customFormat="1" ht="16.5" customHeight="1">
      <c r="A1" s="172" t="s">
        <v>126</v>
      </c>
      <c r="B1" s="173"/>
      <c r="C1" s="173"/>
      <c r="E1" s="686" t="s">
        <v>127</v>
      </c>
      <c r="F1" s="686"/>
      <c r="G1" s="686"/>
    </row>
    <row r="2" spans="1:8" s="174" customFormat="1" ht="16.5" customHeight="1">
      <c r="A2" s="172" t="str">
        <f>[1]T11!A3</f>
        <v>Địa chỉ: 530 Kinh Dương Vương,</v>
      </c>
      <c r="B2" s="290"/>
      <c r="C2" s="290"/>
      <c r="E2" s="687" t="s">
        <v>128</v>
      </c>
      <c r="F2" s="687"/>
      <c r="G2" s="687"/>
    </row>
    <row r="3" spans="1:8" s="174" customFormat="1" ht="16.5" customHeight="1">
      <c r="A3" s="176" t="s">
        <v>129</v>
      </c>
      <c r="B3" s="290"/>
      <c r="C3" s="290"/>
      <c r="E3" s="687"/>
      <c r="F3" s="687"/>
      <c r="G3" s="687"/>
    </row>
    <row r="4" spans="1:8" s="174" customFormat="1" ht="6.75" customHeight="1">
      <c r="A4" s="290"/>
      <c r="B4" s="290"/>
      <c r="C4" s="290"/>
      <c r="D4" s="291"/>
      <c r="E4" s="178"/>
      <c r="F4" s="291"/>
      <c r="G4" s="291"/>
    </row>
    <row r="5" spans="1:8" ht="24.75" customHeight="1">
      <c r="A5" s="688" t="s">
        <v>130</v>
      </c>
      <c r="B5" s="688"/>
      <c r="C5" s="688"/>
      <c r="D5" s="688"/>
      <c r="E5" s="688"/>
      <c r="F5" s="688"/>
      <c r="G5" s="688"/>
    </row>
    <row r="6" spans="1:8">
      <c r="A6" s="689" t="s">
        <v>131</v>
      </c>
      <c r="B6" s="689"/>
      <c r="C6" s="689"/>
      <c r="D6" s="689"/>
      <c r="E6" s="689"/>
      <c r="F6" s="689"/>
      <c r="G6" s="689"/>
    </row>
    <row r="7" spans="1:8">
      <c r="A7" s="689" t="s">
        <v>132</v>
      </c>
      <c r="B7" s="689"/>
      <c r="C7" s="689"/>
      <c r="D7" s="689"/>
      <c r="E7" s="689"/>
      <c r="F7" s="689"/>
      <c r="G7" s="689"/>
    </row>
    <row r="8" spans="1:8">
      <c r="A8" s="180"/>
      <c r="F8" s="180" t="s">
        <v>133</v>
      </c>
    </row>
    <row r="9" spans="1:8" ht="24" customHeight="1">
      <c r="A9" s="690" t="s">
        <v>134</v>
      </c>
      <c r="B9" s="690" t="s">
        <v>135</v>
      </c>
      <c r="C9" s="685" t="s">
        <v>14</v>
      </c>
      <c r="D9" s="685" t="s">
        <v>136</v>
      </c>
      <c r="E9" s="685"/>
      <c r="F9" s="685" t="s">
        <v>137</v>
      </c>
      <c r="G9" s="685" t="s">
        <v>19</v>
      </c>
    </row>
    <row r="10" spans="1:8" ht="20.25" customHeight="1">
      <c r="A10" s="691"/>
      <c r="B10" s="691"/>
      <c r="C10" s="685"/>
      <c r="D10" s="289" t="s">
        <v>138</v>
      </c>
      <c r="E10" s="183" t="s">
        <v>139</v>
      </c>
      <c r="F10" s="685"/>
      <c r="G10" s="685"/>
    </row>
    <row r="11" spans="1:8" s="186" customFormat="1" ht="11.25" customHeight="1">
      <c r="A11" s="184" t="s">
        <v>140</v>
      </c>
      <c r="B11" s="184" t="s">
        <v>141</v>
      </c>
      <c r="C11" s="184" t="s">
        <v>142</v>
      </c>
      <c r="D11" s="184">
        <v>1</v>
      </c>
      <c r="E11" s="185">
        <v>2</v>
      </c>
      <c r="F11" s="184">
        <v>3</v>
      </c>
      <c r="G11" s="184" t="s">
        <v>143</v>
      </c>
    </row>
    <row r="12" spans="1:8" ht="18" customHeight="1">
      <c r="A12" s="187"/>
      <c r="B12" s="187"/>
      <c r="C12" s="187" t="s">
        <v>144</v>
      </c>
      <c r="D12" s="188"/>
      <c r="E12" s="189"/>
      <c r="F12" s="188">
        <f>'SQTM 15'!F1815</f>
        <v>26955000</v>
      </c>
      <c r="G12" s="187"/>
    </row>
    <row r="13" spans="1:8" ht="18" customHeight="1">
      <c r="A13" s="190">
        <v>42370</v>
      </c>
      <c r="B13" s="190" t="s">
        <v>50</v>
      </c>
      <c r="C13" s="188" t="s">
        <v>154</v>
      </c>
      <c r="D13" s="191">
        <v>2200000000</v>
      </c>
      <c r="E13" s="191"/>
      <c r="F13" s="192">
        <f t="shared" ref="F13:F76" si="0">IF(C13&lt;&gt;"",F12+D13-E13,0)</f>
        <v>2226955000</v>
      </c>
      <c r="G13" s="187"/>
      <c r="H13" s="179">
        <f>IF(A13&lt;&gt;"",MONTH(A13),"")</f>
        <v>1</v>
      </c>
    </row>
    <row r="14" spans="1:8" ht="18" customHeight="1">
      <c r="A14" s="190">
        <v>42370</v>
      </c>
      <c r="B14" s="190" t="s">
        <v>622</v>
      </c>
      <c r="C14" s="188" t="s">
        <v>877</v>
      </c>
      <c r="D14" s="191"/>
      <c r="E14" s="191">
        <v>517057000</v>
      </c>
      <c r="F14" s="192">
        <f t="shared" si="0"/>
        <v>1709898000</v>
      </c>
      <c r="G14" s="187"/>
      <c r="H14" s="179">
        <f t="shared" ref="H14:H77" si="1">IF(A14&lt;&gt;"",MONTH(A14),"")</f>
        <v>1</v>
      </c>
    </row>
    <row r="15" spans="1:8" ht="18" customHeight="1">
      <c r="A15" s="190">
        <v>42370</v>
      </c>
      <c r="B15" s="190" t="s">
        <v>622</v>
      </c>
      <c r="C15" s="188" t="s">
        <v>328</v>
      </c>
      <c r="D15" s="191"/>
      <c r="E15" s="191">
        <v>416000000</v>
      </c>
      <c r="F15" s="192">
        <f t="shared" si="0"/>
        <v>1293898000</v>
      </c>
      <c r="G15" s="187"/>
      <c r="H15" s="179">
        <f t="shared" si="1"/>
        <v>1</v>
      </c>
    </row>
    <row r="16" spans="1:8" ht="18" customHeight="1">
      <c r="A16" s="190">
        <v>42370</v>
      </c>
      <c r="B16" s="190" t="s">
        <v>1257</v>
      </c>
      <c r="C16" s="188" t="s">
        <v>1258</v>
      </c>
      <c r="D16" s="191"/>
      <c r="E16" s="191">
        <v>960000</v>
      </c>
      <c r="F16" s="192">
        <f t="shared" si="0"/>
        <v>1292938000</v>
      </c>
      <c r="G16" s="187"/>
      <c r="H16" s="179">
        <f t="shared" si="1"/>
        <v>1</v>
      </c>
    </row>
    <row r="17" spans="1:8" ht="18" customHeight="1">
      <c r="A17" s="190">
        <v>42370</v>
      </c>
      <c r="B17" s="190" t="s">
        <v>168</v>
      </c>
      <c r="C17" s="188" t="s">
        <v>1259</v>
      </c>
      <c r="D17" s="191"/>
      <c r="E17" s="191">
        <v>60000000</v>
      </c>
      <c r="F17" s="192">
        <f t="shared" si="0"/>
        <v>1232938000</v>
      </c>
      <c r="G17" s="187"/>
      <c r="H17" s="179">
        <f t="shared" si="1"/>
        <v>1</v>
      </c>
    </row>
    <row r="18" spans="1:8" ht="18" customHeight="1">
      <c r="A18" s="190">
        <v>42370</v>
      </c>
      <c r="B18" s="190" t="s">
        <v>168</v>
      </c>
      <c r="C18" s="188" t="s">
        <v>170</v>
      </c>
      <c r="D18" s="191"/>
      <c r="E18" s="191">
        <v>70000000</v>
      </c>
      <c r="F18" s="192">
        <f t="shared" si="0"/>
        <v>1162938000</v>
      </c>
      <c r="G18" s="187"/>
      <c r="H18" s="179">
        <f t="shared" si="1"/>
        <v>1</v>
      </c>
    </row>
    <row r="19" spans="1:8" ht="18" customHeight="1">
      <c r="A19" s="190">
        <v>42370</v>
      </c>
      <c r="B19" s="190" t="s">
        <v>151</v>
      </c>
      <c r="C19" s="188" t="s">
        <v>1260</v>
      </c>
      <c r="D19" s="191"/>
      <c r="E19" s="191">
        <v>52716000</v>
      </c>
      <c r="F19" s="192">
        <f t="shared" si="0"/>
        <v>1110222000</v>
      </c>
      <c r="G19" s="187"/>
      <c r="H19" s="179">
        <f t="shared" si="1"/>
        <v>1</v>
      </c>
    </row>
    <row r="20" spans="1:8" ht="18" customHeight="1">
      <c r="A20" s="190">
        <v>42370</v>
      </c>
      <c r="B20" s="190" t="s">
        <v>203</v>
      </c>
      <c r="C20" s="188" t="s">
        <v>1261</v>
      </c>
      <c r="D20" s="191"/>
      <c r="E20" s="191">
        <v>10517000</v>
      </c>
      <c r="F20" s="192">
        <f t="shared" si="0"/>
        <v>1099705000</v>
      </c>
      <c r="G20" s="187"/>
      <c r="H20" s="179">
        <f t="shared" si="1"/>
        <v>1</v>
      </c>
    </row>
    <row r="21" spans="1:8" ht="18" customHeight="1">
      <c r="A21" s="190">
        <v>42370</v>
      </c>
      <c r="B21" s="190" t="s">
        <v>197</v>
      </c>
      <c r="C21" s="188" t="s">
        <v>1262</v>
      </c>
      <c r="D21" s="191"/>
      <c r="E21" s="191">
        <v>21825000</v>
      </c>
      <c r="F21" s="192">
        <f t="shared" si="0"/>
        <v>1077880000</v>
      </c>
      <c r="G21" s="187"/>
      <c r="H21" s="179">
        <f t="shared" si="1"/>
        <v>1</v>
      </c>
    </row>
    <row r="22" spans="1:8" ht="18" customHeight="1">
      <c r="A22" s="190">
        <v>42370</v>
      </c>
      <c r="B22" s="190" t="s">
        <v>145</v>
      </c>
      <c r="C22" s="188" t="s">
        <v>640</v>
      </c>
      <c r="D22" s="191"/>
      <c r="E22" s="191">
        <v>120000</v>
      </c>
      <c r="F22" s="192">
        <f t="shared" si="0"/>
        <v>1077760000</v>
      </c>
      <c r="G22" s="187"/>
      <c r="H22" s="179">
        <f t="shared" si="1"/>
        <v>1</v>
      </c>
    </row>
    <row r="23" spans="1:8" ht="18" customHeight="1">
      <c r="A23" s="190">
        <v>42374</v>
      </c>
      <c r="B23" s="190" t="s">
        <v>147</v>
      </c>
      <c r="C23" s="188" t="s">
        <v>982</v>
      </c>
      <c r="D23" s="191"/>
      <c r="E23" s="191">
        <v>200000000</v>
      </c>
      <c r="F23" s="192">
        <f t="shared" si="0"/>
        <v>877760000</v>
      </c>
      <c r="G23" s="187"/>
      <c r="H23" s="179">
        <f t="shared" si="1"/>
        <v>1</v>
      </c>
    </row>
    <row r="24" spans="1:8" ht="18" customHeight="1">
      <c r="A24" s="190">
        <v>42374</v>
      </c>
      <c r="B24" s="190" t="s">
        <v>147</v>
      </c>
      <c r="C24" s="188" t="s">
        <v>867</v>
      </c>
      <c r="D24" s="191"/>
      <c r="E24" s="191">
        <v>174854000</v>
      </c>
      <c r="F24" s="192">
        <f t="shared" si="0"/>
        <v>702906000</v>
      </c>
      <c r="G24" s="187"/>
      <c r="H24" s="179">
        <f t="shared" si="1"/>
        <v>1</v>
      </c>
    </row>
    <row r="25" spans="1:8" ht="18" customHeight="1">
      <c r="A25" s="190">
        <v>42374</v>
      </c>
      <c r="B25" s="190" t="s">
        <v>147</v>
      </c>
      <c r="C25" s="188" t="s">
        <v>1263</v>
      </c>
      <c r="D25" s="191"/>
      <c r="E25" s="191">
        <v>207060000</v>
      </c>
      <c r="F25" s="192">
        <f t="shared" si="0"/>
        <v>495846000</v>
      </c>
      <c r="G25" s="187"/>
      <c r="H25" s="179">
        <f t="shared" si="1"/>
        <v>1</v>
      </c>
    </row>
    <row r="26" spans="1:8" ht="18" customHeight="1">
      <c r="A26" s="190">
        <v>42374</v>
      </c>
      <c r="B26" s="190" t="s">
        <v>831</v>
      </c>
      <c r="C26" s="188" t="s">
        <v>1264</v>
      </c>
      <c r="D26" s="191"/>
      <c r="E26" s="191">
        <v>2000000</v>
      </c>
      <c r="F26" s="192">
        <f t="shared" si="0"/>
        <v>493846000</v>
      </c>
      <c r="G26" s="187"/>
      <c r="H26" s="179">
        <f t="shared" si="1"/>
        <v>1</v>
      </c>
    </row>
    <row r="27" spans="1:8" ht="18" customHeight="1">
      <c r="A27" s="190">
        <v>42374</v>
      </c>
      <c r="B27" s="190" t="s">
        <v>831</v>
      </c>
      <c r="C27" s="188" t="s">
        <v>1265</v>
      </c>
      <c r="D27" s="191"/>
      <c r="E27" s="191">
        <v>1000000</v>
      </c>
      <c r="F27" s="192">
        <f t="shared" si="0"/>
        <v>492846000</v>
      </c>
      <c r="G27" s="187"/>
      <c r="H27" s="179">
        <f t="shared" si="1"/>
        <v>1</v>
      </c>
    </row>
    <row r="28" spans="1:8" ht="18" customHeight="1">
      <c r="A28" s="190">
        <v>42374</v>
      </c>
      <c r="B28" s="190" t="s">
        <v>151</v>
      </c>
      <c r="C28" s="188" t="s">
        <v>942</v>
      </c>
      <c r="D28" s="191"/>
      <c r="E28" s="191">
        <v>4200000</v>
      </c>
      <c r="F28" s="192">
        <f t="shared" si="0"/>
        <v>488646000</v>
      </c>
      <c r="G28" s="187"/>
      <c r="H28" s="179">
        <f t="shared" si="1"/>
        <v>1</v>
      </c>
    </row>
    <row r="29" spans="1:8" ht="18" customHeight="1">
      <c r="A29" s="190">
        <v>42374</v>
      </c>
      <c r="B29" s="190" t="s">
        <v>151</v>
      </c>
      <c r="C29" s="188" t="s">
        <v>740</v>
      </c>
      <c r="D29" s="191"/>
      <c r="E29" s="191">
        <v>1280000</v>
      </c>
      <c r="F29" s="192">
        <f t="shared" si="0"/>
        <v>487366000</v>
      </c>
      <c r="G29" s="187"/>
      <c r="H29" s="179">
        <f t="shared" si="1"/>
        <v>1</v>
      </c>
    </row>
    <row r="30" spans="1:8" ht="18" customHeight="1">
      <c r="A30" s="190">
        <v>42374</v>
      </c>
      <c r="B30" s="190" t="s">
        <v>145</v>
      </c>
      <c r="C30" s="188" t="s">
        <v>1266</v>
      </c>
      <c r="D30" s="191"/>
      <c r="E30" s="191">
        <v>1010000</v>
      </c>
      <c r="F30" s="192">
        <f t="shared" si="0"/>
        <v>486356000</v>
      </c>
      <c r="G30" s="187"/>
      <c r="H30" s="179">
        <f t="shared" si="1"/>
        <v>1</v>
      </c>
    </row>
    <row r="31" spans="1:8" ht="18" customHeight="1">
      <c r="A31" s="190">
        <v>42374</v>
      </c>
      <c r="B31" s="190" t="s">
        <v>145</v>
      </c>
      <c r="C31" s="188" t="s">
        <v>1267</v>
      </c>
      <c r="D31" s="191"/>
      <c r="E31" s="191">
        <v>224000</v>
      </c>
      <c r="F31" s="192">
        <f t="shared" si="0"/>
        <v>486132000</v>
      </c>
      <c r="G31" s="187"/>
      <c r="H31" s="179">
        <f t="shared" si="1"/>
        <v>1</v>
      </c>
    </row>
    <row r="32" spans="1:8" ht="18" customHeight="1">
      <c r="A32" s="190">
        <v>42374</v>
      </c>
      <c r="B32" s="190" t="s">
        <v>151</v>
      </c>
      <c r="C32" s="188" t="s">
        <v>1268</v>
      </c>
      <c r="D32" s="191"/>
      <c r="E32" s="191">
        <v>1525000</v>
      </c>
      <c r="F32" s="192">
        <f t="shared" si="0"/>
        <v>484607000</v>
      </c>
      <c r="G32" s="187"/>
      <c r="H32" s="179">
        <f t="shared" si="1"/>
        <v>1</v>
      </c>
    </row>
    <row r="33" spans="1:8" ht="18" customHeight="1">
      <c r="A33" s="190">
        <v>42374</v>
      </c>
      <c r="B33" s="190" t="s">
        <v>145</v>
      </c>
      <c r="C33" s="188" t="s">
        <v>1269</v>
      </c>
      <c r="D33" s="191"/>
      <c r="E33" s="191">
        <v>200000</v>
      </c>
      <c r="F33" s="192">
        <f t="shared" si="0"/>
        <v>484407000</v>
      </c>
      <c r="G33" s="187"/>
      <c r="H33" s="179">
        <f t="shared" si="1"/>
        <v>1</v>
      </c>
    </row>
    <row r="34" spans="1:8" ht="18" customHeight="1">
      <c r="A34" s="190">
        <v>42375</v>
      </c>
      <c r="B34" s="190" t="s">
        <v>831</v>
      </c>
      <c r="C34" s="188" t="s">
        <v>1270</v>
      </c>
      <c r="D34" s="191"/>
      <c r="E34" s="191">
        <v>10000000</v>
      </c>
      <c r="F34" s="192">
        <f t="shared" si="0"/>
        <v>474407000</v>
      </c>
      <c r="G34" s="187"/>
      <c r="H34" s="179">
        <f t="shared" si="1"/>
        <v>1</v>
      </c>
    </row>
    <row r="35" spans="1:8" ht="18" customHeight="1">
      <c r="A35" s="190">
        <v>42375</v>
      </c>
      <c r="B35" s="190" t="s">
        <v>831</v>
      </c>
      <c r="C35" s="188" t="s">
        <v>1271</v>
      </c>
      <c r="D35" s="191"/>
      <c r="E35" s="191">
        <v>5000000</v>
      </c>
      <c r="F35" s="192">
        <f t="shared" si="0"/>
        <v>469407000</v>
      </c>
      <c r="G35" s="187"/>
      <c r="H35" s="179">
        <f t="shared" si="1"/>
        <v>1</v>
      </c>
    </row>
    <row r="36" spans="1:8" ht="18" customHeight="1">
      <c r="A36" s="190">
        <v>42375</v>
      </c>
      <c r="B36" s="190" t="s">
        <v>151</v>
      </c>
      <c r="C36" s="188" t="s">
        <v>1272</v>
      </c>
      <c r="D36" s="191"/>
      <c r="E36" s="191">
        <v>2500000</v>
      </c>
      <c r="F36" s="192">
        <f t="shared" si="0"/>
        <v>466907000</v>
      </c>
      <c r="G36" s="187"/>
      <c r="H36" s="179">
        <f t="shared" si="1"/>
        <v>1</v>
      </c>
    </row>
    <row r="37" spans="1:8" ht="18" customHeight="1">
      <c r="A37" s="190">
        <v>42375</v>
      </c>
      <c r="B37" s="190" t="s">
        <v>145</v>
      </c>
      <c r="C37" s="188" t="s">
        <v>1273</v>
      </c>
      <c r="D37" s="191"/>
      <c r="E37" s="191">
        <v>11640000</v>
      </c>
      <c r="F37" s="192">
        <f t="shared" si="0"/>
        <v>455267000</v>
      </c>
      <c r="G37" s="187"/>
      <c r="H37" s="179">
        <f t="shared" si="1"/>
        <v>1</v>
      </c>
    </row>
    <row r="38" spans="1:8" ht="18" customHeight="1">
      <c r="A38" s="190">
        <v>42375</v>
      </c>
      <c r="B38" s="190" t="s">
        <v>145</v>
      </c>
      <c r="C38" s="188" t="s">
        <v>412</v>
      </c>
      <c r="D38" s="191"/>
      <c r="E38" s="191">
        <v>2718000</v>
      </c>
      <c r="F38" s="192">
        <f t="shared" si="0"/>
        <v>452549000</v>
      </c>
      <c r="G38" s="187"/>
      <c r="H38" s="179">
        <f t="shared" si="1"/>
        <v>1</v>
      </c>
    </row>
    <row r="39" spans="1:8" ht="18" customHeight="1">
      <c r="A39" s="190">
        <v>42376</v>
      </c>
      <c r="B39" s="190" t="s">
        <v>1431</v>
      </c>
      <c r="C39" s="188" t="s">
        <v>177</v>
      </c>
      <c r="D39" s="191"/>
      <c r="E39" s="191">
        <v>3973000</v>
      </c>
      <c r="F39" s="192">
        <f t="shared" si="0"/>
        <v>448576000</v>
      </c>
      <c r="G39" s="187"/>
      <c r="H39" s="179">
        <f t="shared" si="1"/>
        <v>1</v>
      </c>
    </row>
    <row r="40" spans="1:8" ht="18" customHeight="1">
      <c r="A40" s="190">
        <v>42376</v>
      </c>
      <c r="B40" s="190" t="s">
        <v>178</v>
      </c>
      <c r="C40" s="188" t="s">
        <v>1274</v>
      </c>
      <c r="D40" s="191"/>
      <c r="E40" s="191">
        <v>1560000</v>
      </c>
      <c r="F40" s="192">
        <f t="shared" si="0"/>
        <v>447016000</v>
      </c>
      <c r="G40" s="187"/>
      <c r="H40" s="179">
        <f t="shared" si="1"/>
        <v>1</v>
      </c>
    </row>
    <row r="41" spans="1:8" ht="18" customHeight="1">
      <c r="A41" s="190">
        <v>42376</v>
      </c>
      <c r="B41" s="190" t="s">
        <v>147</v>
      </c>
      <c r="C41" s="188" t="s">
        <v>1275</v>
      </c>
      <c r="D41" s="191"/>
      <c r="E41" s="191">
        <v>100000000</v>
      </c>
      <c r="F41" s="192">
        <f t="shared" si="0"/>
        <v>347016000</v>
      </c>
      <c r="G41" s="187"/>
      <c r="H41" s="179">
        <f t="shared" si="1"/>
        <v>1</v>
      </c>
    </row>
    <row r="42" spans="1:8" ht="18" customHeight="1">
      <c r="A42" s="190">
        <v>42376</v>
      </c>
      <c r="B42" s="190" t="s">
        <v>147</v>
      </c>
      <c r="C42" s="188" t="s">
        <v>1276</v>
      </c>
      <c r="D42" s="191"/>
      <c r="E42" s="191">
        <v>100000000</v>
      </c>
      <c r="F42" s="192">
        <f t="shared" si="0"/>
        <v>247016000</v>
      </c>
      <c r="G42" s="187"/>
      <c r="H42" s="179">
        <f t="shared" si="1"/>
        <v>1</v>
      </c>
    </row>
    <row r="43" spans="1:8" ht="18" customHeight="1">
      <c r="A43" s="190">
        <v>42376</v>
      </c>
      <c r="B43" s="190" t="s">
        <v>50</v>
      </c>
      <c r="C43" s="188" t="s">
        <v>155</v>
      </c>
      <c r="D43" s="191"/>
      <c r="E43" s="191">
        <v>50000000</v>
      </c>
      <c r="F43" s="192">
        <f t="shared" si="0"/>
        <v>197016000</v>
      </c>
      <c r="G43" s="187"/>
      <c r="H43" s="179">
        <f t="shared" si="1"/>
        <v>1</v>
      </c>
    </row>
    <row r="44" spans="1:8" ht="18" customHeight="1">
      <c r="A44" s="190">
        <v>42376</v>
      </c>
      <c r="B44" s="190" t="s">
        <v>831</v>
      </c>
      <c r="C44" s="188" t="s">
        <v>1277</v>
      </c>
      <c r="D44" s="191"/>
      <c r="E44" s="191">
        <v>35000000</v>
      </c>
      <c r="F44" s="192">
        <f t="shared" si="0"/>
        <v>162016000</v>
      </c>
      <c r="G44" s="187"/>
      <c r="H44" s="179">
        <f t="shared" si="1"/>
        <v>1</v>
      </c>
    </row>
    <row r="45" spans="1:8" ht="18" customHeight="1">
      <c r="A45" s="190">
        <v>42376</v>
      </c>
      <c r="B45" s="190" t="s">
        <v>1792</v>
      </c>
      <c r="C45" s="188" t="s">
        <v>1278</v>
      </c>
      <c r="D45" s="191"/>
      <c r="E45" s="191">
        <v>16500000</v>
      </c>
      <c r="F45" s="192">
        <f t="shared" si="0"/>
        <v>145516000</v>
      </c>
      <c r="G45" s="187"/>
      <c r="H45" s="179">
        <f t="shared" si="1"/>
        <v>1</v>
      </c>
    </row>
    <row r="46" spans="1:8" ht="18" customHeight="1">
      <c r="A46" s="190">
        <v>42376</v>
      </c>
      <c r="B46" s="190" t="s">
        <v>1431</v>
      </c>
      <c r="C46" s="188" t="s">
        <v>1279</v>
      </c>
      <c r="D46" s="191"/>
      <c r="E46" s="191">
        <v>1475000</v>
      </c>
      <c r="F46" s="192">
        <f t="shared" si="0"/>
        <v>144041000</v>
      </c>
      <c r="G46" s="187"/>
      <c r="H46" s="179">
        <f t="shared" si="1"/>
        <v>1</v>
      </c>
    </row>
    <row r="47" spans="1:8" ht="18" customHeight="1">
      <c r="A47" s="190">
        <v>42377</v>
      </c>
      <c r="B47" s="190" t="s">
        <v>1051</v>
      </c>
      <c r="C47" s="188" t="s">
        <v>866</v>
      </c>
      <c r="D47" s="191"/>
      <c r="E47" s="191">
        <v>1524000</v>
      </c>
      <c r="F47" s="192">
        <f t="shared" si="0"/>
        <v>142517000</v>
      </c>
      <c r="G47" s="187"/>
      <c r="H47" s="179">
        <f t="shared" si="1"/>
        <v>1</v>
      </c>
    </row>
    <row r="48" spans="1:8" ht="18" customHeight="1">
      <c r="A48" s="190">
        <v>42377</v>
      </c>
      <c r="B48" s="190" t="s">
        <v>145</v>
      </c>
      <c r="C48" s="188" t="s">
        <v>1280</v>
      </c>
      <c r="D48" s="191"/>
      <c r="E48" s="191">
        <v>5900000</v>
      </c>
      <c r="F48" s="192">
        <f t="shared" si="0"/>
        <v>136617000</v>
      </c>
      <c r="G48" s="187"/>
      <c r="H48" s="179">
        <f t="shared" si="1"/>
        <v>1</v>
      </c>
    </row>
    <row r="49" spans="1:8" ht="18" customHeight="1">
      <c r="A49" s="190">
        <v>42377</v>
      </c>
      <c r="B49" s="190" t="s">
        <v>183</v>
      </c>
      <c r="C49" s="188" t="s">
        <v>1281</v>
      </c>
      <c r="D49" s="191"/>
      <c r="E49" s="191">
        <v>5000000</v>
      </c>
      <c r="F49" s="192">
        <f t="shared" si="0"/>
        <v>131617000</v>
      </c>
      <c r="G49" s="187"/>
      <c r="H49" s="179">
        <f t="shared" si="1"/>
        <v>1</v>
      </c>
    </row>
    <row r="50" spans="1:8" ht="18" customHeight="1">
      <c r="A50" s="190">
        <v>42377</v>
      </c>
      <c r="B50" s="190" t="s">
        <v>1431</v>
      </c>
      <c r="C50" s="188" t="s">
        <v>223</v>
      </c>
      <c r="D50" s="191"/>
      <c r="E50" s="191">
        <v>3623000</v>
      </c>
      <c r="F50" s="192">
        <f t="shared" si="0"/>
        <v>127994000</v>
      </c>
      <c r="G50" s="187"/>
      <c r="H50" s="179">
        <f t="shared" si="1"/>
        <v>1</v>
      </c>
    </row>
    <row r="51" spans="1:8" ht="18" customHeight="1">
      <c r="A51" s="190">
        <v>42377</v>
      </c>
      <c r="B51" s="190" t="s">
        <v>831</v>
      </c>
      <c r="C51" s="188" t="s">
        <v>885</v>
      </c>
      <c r="D51" s="191"/>
      <c r="E51" s="191">
        <v>404000</v>
      </c>
      <c r="F51" s="192">
        <f t="shared" si="0"/>
        <v>127590000</v>
      </c>
      <c r="G51" s="187"/>
      <c r="H51" s="179">
        <f t="shared" si="1"/>
        <v>1</v>
      </c>
    </row>
    <row r="52" spans="1:8" ht="18" customHeight="1">
      <c r="A52" s="190">
        <v>42378</v>
      </c>
      <c r="B52" s="190" t="s">
        <v>197</v>
      </c>
      <c r="C52" s="188" t="s">
        <v>1282</v>
      </c>
      <c r="D52" s="191"/>
      <c r="E52" s="191">
        <v>6300000</v>
      </c>
      <c r="F52" s="192">
        <f t="shared" si="0"/>
        <v>121290000</v>
      </c>
      <c r="G52" s="187"/>
      <c r="H52" s="179">
        <f t="shared" si="1"/>
        <v>1</v>
      </c>
    </row>
    <row r="53" spans="1:8" ht="18" customHeight="1">
      <c r="A53" s="190">
        <v>42378</v>
      </c>
      <c r="B53" s="190" t="s">
        <v>145</v>
      </c>
      <c r="C53" s="188" t="s">
        <v>232</v>
      </c>
      <c r="D53" s="191"/>
      <c r="E53" s="191">
        <v>5000000</v>
      </c>
      <c r="F53" s="192">
        <f t="shared" si="0"/>
        <v>116290000</v>
      </c>
      <c r="G53" s="187"/>
      <c r="H53" s="179">
        <f t="shared" si="1"/>
        <v>1</v>
      </c>
    </row>
    <row r="54" spans="1:8" ht="18" customHeight="1">
      <c r="A54" s="190">
        <v>42378</v>
      </c>
      <c r="B54" s="190" t="s">
        <v>831</v>
      </c>
      <c r="C54" s="188" t="s">
        <v>1283</v>
      </c>
      <c r="D54" s="191"/>
      <c r="E54" s="191">
        <v>1000000</v>
      </c>
      <c r="F54" s="192">
        <f t="shared" si="0"/>
        <v>115290000</v>
      </c>
      <c r="G54" s="187"/>
      <c r="H54" s="179">
        <f t="shared" si="1"/>
        <v>1</v>
      </c>
    </row>
    <row r="55" spans="1:8" ht="18" customHeight="1">
      <c r="A55" s="190">
        <v>42378</v>
      </c>
      <c r="B55" s="190" t="s">
        <v>151</v>
      </c>
      <c r="C55" s="188" t="s">
        <v>1284</v>
      </c>
      <c r="D55" s="191"/>
      <c r="E55" s="191">
        <v>305000</v>
      </c>
      <c r="F55" s="192">
        <f t="shared" si="0"/>
        <v>114985000</v>
      </c>
      <c r="G55" s="187"/>
      <c r="H55" s="179">
        <f t="shared" si="1"/>
        <v>1</v>
      </c>
    </row>
    <row r="56" spans="1:8" ht="18" customHeight="1">
      <c r="A56" s="190">
        <v>42378</v>
      </c>
      <c r="B56" s="190" t="s">
        <v>145</v>
      </c>
      <c r="C56" s="188" t="s">
        <v>1285</v>
      </c>
      <c r="D56" s="191"/>
      <c r="E56" s="191">
        <v>1625000</v>
      </c>
      <c r="F56" s="192">
        <f t="shared" si="0"/>
        <v>113360000</v>
      </c>
      <c r="G56" s="187"/>
      <c r="H56" s="179">
        <f t="shared" si="1"/>
        <v>1</v>
      </c>
    </row>
    <row r="57" spans="1:8" ht="18" customHeight="1">
      <c r="A57" s="190">
        <v>42378</v>
      </c>
      <c r="B57" s="190" t="s">
        <v>145</v>
      </c>
      <c r="C57" s="188" t="s">
        <v>1286</v>
      </c>
      <c r="D57" s="191"/>
      <c r="E57" s="191">
        <v>110000</v>
      </c>
      <c r="F57" s="192">
        <f t="shared" si="0"/>
        <v>113250000</v>
      </c>
      <c r="G57" s="187"/>
      <c r="H57" s="179">
        <f t="shared" si="1"/>
        <v>1</v>
      </c>
    </row>
    <row r="58" spans="1:8" ht="18" customHeight="1">
      <c r="A58" s="190">
        <v>42378</v>
      </c>
      <c r="B58" s="190" t="s">
        <v>158</v>
      </c>
      <c r="C58" s="188" t="s">
        <v>1287</v>
      </c>
      <c r="D58" s="191"/>
      <c r="E58" s="191">
        <v>3450000</v>
      </c>
      <c r="F58" s="192">
        <f t="shared" si="0"/>
        <v>109800000</v>
      </c>
      <c r="G58" s="187"/>
      <c r="H58" s="179">
        <f t="shared" si="1"/>
        <v>1</v>
      </c>
    </row>
    <row r="59" spans="1:8" ht="18" customHeight="1">
      <c r="A59" s="190">
        <v>42380</v>
      </c>
      <c r="B59" s="190" t="s">
        <v>203</v>
      </c>
      <c r="C59" s="188" t="s">
        <v>1288</v>
      </c>
      <c r="D59" s="191"/>
      <c r="E59" s="191">
        <v>5017000</v>
      </c>
      <c r="F59" s="192">
        <f t="shared" si="0"/>
        <v>104783000</v>
      </c>
      <c r="G59" s="187"/>
      <c r="H59" s="179">
        <f t="shared" si="1"/>
        <v>1</v>
      </c>
    </row>
    <row r="60" spans="1:8" ht="18" customHeight="1">
      <c r="A60" s="190">
        <v>42380</v>
      </c>
      <c r="B60" s="190" t="s">
        <v>183</v>
      </c>
      <c r="C60" s="188" t="s">
        <v>1289</v>
      </c>
      <c r="D60" s="191"/>
      <c r="E60" s="191">
        <v>1000000</v>
      </c>
      <c r="F60" s="192">
        <f t="shared" si="0"/>
        <v>103783000</v>
      </c>
      <c r="G60" s="187"/>
      <c r="H60" s="179">
        <f t="shared" si="1"/>
        <v>1</v>
      </c>
    </row>
    <row r="61" spans="1:8" ht="18" customHeight="1">
      <c r="A61" s="190">
        <v>42380</v>
      </c>
      <c r="B61" s="190" t="s">
        <v>145</v>
      </c>
      <c r="C61" s="188" t="s">
        <v>150</v>
      </c>
      <c r="D61" s="191"/>
      <c r="E61" s="191">
        <v>371000</v>
      </c>
      <c r="F61" s="192">
        <f t="shared" si="0"/>
        <v>103412000</v>
      </c>
      <c r="G61" s="187"/>
      <c r="H61" s="179">
        <f t="shared" si="1"/>
        <v>1</v>
      </c>
    </row>
    <row r="62" spans="1:8" ht="18" customHeight="1">
      <c r="A62" s="190">
        <v>42380</v>
      </c>
      <c r="B62" s="190" t="s">
        <v>160</v>
      </c>
      <c r="C62" s="188" t="s">
        <v>1293</v>
      </c>
      <c r="D62" s="191"/>
      <c r="E62" s="191">
        <v>2235000</v>
      </c>
      <c r="F62" s="192">
        <f t="shared" si="0"/>
        <v>101177000</v>
      </c>
      <c r="G62" s="187"/>
      <c r="H62" s="179">
        <f t="shared" si="1"/>
        <v>1</v>
      </c>
    </row>
    <row r="63" spans="1:8" ht="18" customHeight="1">
      <c r="A63" s="190">
        <v>42381</v>
      </c>
      <c r="B63" s="190" t="s">
        <v>831</v>
      </c>
      <c r="C63" s="188" t="s">
        <v>1271</v>
      </c>
      <c r="D63" s="191"/>
      <c r="E63" s="191">
        <v>32200000</v>
      </c>
      <c r="F63" s="192">
        <f t="shared" si="0"/>
        <v>68977000</v>
      </c>
      <c r="G63" s="187"/>
      <c r="H63" s="179">
        <f t="shared" si="1"/>
        <v>1</v>
      </c>
    </row>
    <row r="64" spans="1:8" ht="18" customHeight="1">
      <c r="A64" s="190">
        <v>42381</v>
      </c>
      <c r="B64" s="190" t="s">
        <v>145</v>
      </c>
      <c r="C64" s="188" t="s">
        <v>1414</v>
      </c>
      <c r="D64" s="191"/>
      <c r="E64" s="191">
        <v>340000</v>
      </c>
      <c r="F64" s="192">
        <f t="shared" si="0"/>
        <v>68637000</v>
      </c>
      <c r="G64" s="187"/>
      <c r="H64" s="179">
        <f t="shared" si="1"/>
        <v>1</v>
      </c>
    </row>
    <row r="65" spans="1:8" ht="18" customHeight="1">
      <c r="A65" s="190">
        <v>42381</v>
      </c>
      <c r="B65" s="190" t="s">
        <v>1415</v>
      </c>
      <c r="C65" s="188" t="s">
        <v>1416</v>
      </c>
      <c r="D65" s="191"/>
      <c r="E65" s="191">
        <v>360000</v>
      </c>
      <c r="F65" s="192">
        <f t="shared" si="0"/>
        <v>68277000</v>
      </c>
      <c r="G65" s="187"/>
      <c r="H65" s="179">
        <f t="shared" si="1"/>
        <v>1</v>
      </c>
    </row>
    <row r="66" spans="1:8" ht="18" customHeight="1">
      <c r="A66" s="190">
        <v>42381</v>
      </c>
      <c r="B66" s="190" t="s">
        <v>145</v>
      </c>
      <c r="C66" s="188" t="s">
        <v>1417</v>
      </c>
      <c r="D66" s="191"/>
      <c r="E66" s="191">
        <v>200000</v>
      </c>
      <c r="F66" s="192">
        <f t="shared" si="0"/>
        <v>68077000</v>
      </c>
      <c r="G66" s="187"/>
      <c r="H66" s="179">
        <f t="shared" si="1"/>
        <v>1</v>
      </c>
    </row>
    <row r="67" spans="1:8" ht="18" customHeight="1">
      <c r="A67" s="190">
        <v>42381</v>
      </c>
      <c r="B67" s="190" t="s">
        <v>145</v>
      </c>
      <c r="C67" s="188" t="s">
        <v>1418</v>
      </c>
      <c r="D67" s="191"/>
      <c r="E67" s="191">
        <v>13365000</v>
      </c>
      <c r="F67" s="192">
        <f t="shared" si="0"/>
        <v>54712000</v>
      </c>
      <c r="G67" s="187"/>
      <c r="H67" s="179">
        <f t="shared" si="1"/>
        <v>1</v>
      </c>
    </row>
    <row r="68" spans="1:8" ht="18" customHeight="1">
      <c r="A68" s="190">
        <v>42381</v>
      </c>
      <c r="B68" s="190" t="s">
        <v>831</v>
      </c>
      <c r="C68" s="188" t="s">
        <v>1419</v>
      </c>
      <c r="D68" s="191"/>
      <c r="E68" s="191">
        <v>290000</v>
      </c>
      <c r="F68" s="192">
        <f t="shared" si="0"/>
        <v>54422000</v>
      </c>
      <c r="G68" s="187"/>
      <c r="H68" s="179">
        <f t="shared" si="1"/>
        <v>1</v>
      </c>
    </row>
    <row r="69" spans="1:8" ht="18" customHeight="1">
      <c r="A69" s="190">
        <v>42382</v>
      </c>
      <c r="B69" s="190" t="s">
        <v>831</v>
      </c>
      <c r="C69" s="188" t="s">
        <v>1420</v>
      </c>
      <c r="D69" s="191"/>
      <c r="E69" s="191">
        <v>1000000</v>
      </c>
      <c r="F69" s="192">
        <f t="shared" si="0"/>
        <v>53422000</v>
      </c>
      <c r="G69" s="187"/>
      <c r="H69" s="179">
        <f t="shared" si="1"/>
        <v>1</v>
      </c>
    </row>
    <row r="70" spans="1:8" ht="18" customHeight="1">
      <c r="A70" s="190">
        <v>42382</v>
      </c>
      <c r="B70" s="190" t="s">
        <v>151</v>
      </c>
      <c r="C70" s="188" t="s">
        <v>1422</v>
      </c>
      <c r="D70" s="191"/>
      <c r="E70" s="191">
        <v>2402000</v>
      </c>
      <c r="F70" s="192">
        <f t="shared" si="0"/>
        <v>51020000</v>
      </c>
      <c r="G70" s="187"/>
      <c r="H70" s="179">
        <f t="shared" si="1"/>
        <v>1</v>
      </c>
    </row>
    <row r="71" spans="1:8" ht="18" customHeight="1">
      <c r="A71" s="190">
        <v>42382</v>
      </c>
      <c r="B71" s="190" t="s">
        <v>197</v>
      </c>
      <c r="C71" s="188" t="s">
        <v>664</v>
      </c>
      <c r="D71" s="191"/>
      <c r="E71" s="191">
        <v>4000000</v>
      </c>
      <c r="F71" s="192">
        <f t="shared" si="0"/>
        <v>47020000</v>
      </c>
      <c r="G71" s="187"/>
      <c r="H71" s="179">
        <f t="shared" si="1"/>
        <v>1</v>
      </c>
    </row>
    <row r="72" spans="1:8" ht="18" customHeight="1">
      <c r="A72" s="190">
        <v>42382</v>
      </c>
      <c r="B72" s="190" t="s">
        <v>1421</v>
      </c>
      <c r="C72" s="188" t="s">
        <v>1423</v>
      </c>
      <c r="D72" s="191"/>
      <c r="E72" s="191">
        <v>5000000</v>
      </c>
      <c r="F72" s="192">
        <f t="shared" si="0"/>
        <v>42020000</v>
      </c>
      <c r="G72" s="187"/>
      <c r="H72" s="179">
        <f t="shared" si="1"/>
        <v>1</v>
      </c>
    </row>
    <row r="73" spans="1:8" ht="18" customHeight="1">
      <c r="A73" s="190">
        <v>42382</v>
      </c>
      <c r="B73" s="190" t="s">
        <v>1608</v>
      </c>
      <c r="C73" s="188" t="s">
        <v>1424</v>
      </c>
      <c r="D73" s="191"/>
      <c r="E73" s="191">
        <v>500000</v>
      </c>
      <c r="F73" s="192">
        <f t="shared" si="0"/>
        <v>41520000</v>
      </c>
      <c r="G73" s="187"/>
      <c r="H73" s="179">
        <f t="shared" si="1"/>
        <v>1</v>
      </c>
    </row>
    <row r="74" spans="1:8" ht="18" customHeight="1">
      <c r="A74" s="190">
        <v>42382</v>
      </c>
      <c r="B74" s="190" t="s">
        <v>1415</v>
      </c>
      <c r="C74" s="188" t="s">
        <v>1425</v>
      </c>
      <c r="D74" s="191"/>
      <c r="E74" s="191">
        <v>530000</v>
      </c>
      <c r="F74" s="192">
        <f t="shared" si="0"/>
        <v>40990000</v>
      </c>
      <c r="G74" s="187"/>
      <c r="H74" s="179">
        <f t="shared" si="1"/>
        <v>1</v>
      </c>
    </row>
    <row r="75" spans="1:8" ht="18" customHeight="1">
      <c r="A75" s="190">
        <v>42384</v>
      </c>
      <c r="B75" s="190"/>
      <c r="C75" s="188" t="s">
        <v>1426</v>
      </c>
      <c r="D75" s="191">
        <v>100000000</v>
      </c>
      <c r="E75" s="191"/>
      <c r="F75" s="192">
        <f t="shared" si="0"/>
        <v>140990000</v>
      </c>
      <c r="G75" s="187"/>
      <c r="H75" s="179">
        <f t="shared" si="1"/>
        <v>1</v>
      </c>
    </row>
    <row r="76" spans="1:8" ht="18" customHeight="1">
      <c r="A76" s="190">
        <v>42384</v>
      </c>
      <c r="B76" s="190" t="s">
        <v>50</v>
      </c>
      <c r="C76" s="188" t="s">
        <v>1427</v>
      </c>
      <c r="D76" s="191">
        <v>350000000</v>
      </c>
      <c r="E76" s="191"/>
      <c r="F76" s="192">
        <f t="shared" si="0"/>
        <v>490990000</v>
      </c>
      <c r="G76" s="187"/>
      <c r="H76" s="179">
        <f t="shared" si="1"/>
        <v>1</v>
      </c>
    </row>
    <row r="77" spans="1:8" ht="18" customHeight="1">
      <c r="A77" s="190">
        <v>42384</v>
      </c>
      <c r="B77" s="190" t="s">
        <v>50</v>
      </c>
      <c r="C77" s="188" t="s">
        <v>1428</v>
      </c>
      <c r="D77" s="191">
        <v>100000000</v>
      </c>
      <c r="E77" s="191"/>
      <c r="F77" s="192">
        <f t="shared" ref="F77:F141" si="2">IF(C77&lt;&gt;"",F76+D77-E77,0)</f>
        <v>590990000</v>
      </c>
      <c r="G77" s="187"/>
      <c r="H77" s="179">
        <f t="shared" si="1"/>
        <v>1</v>
      </c>
    </row>
    <row r="78" spans="1:8" ht="18" customHeight="1">
      <c r="A78" s="190">
        <v>42384</v>
      </c>
      <c r="B78" s="190"/>
      <c r="C78" s="188" t="s">
        <v>1429</v>
      </c>
      <c r="D78" s="191">
        <v>200000000</v>
      </c>
      <c r="E78" s="191"/>
      <c r="F78" s="192">
        <f t="shared" si="2"/>
        <v>790990000</v>
      </c>
      <c r="G78" s="187"/>
      <c r="H78" s="179">
        <f t="shared" ref="H78:H142" si="3">IF(A78&lt;&gt;"",MONTH(A78),"")</f>
        <v>1</v>
      </c>
    </row>
    <row r="79" spans="1:8" ht="18" customHeight="1">
      <c r="A79" s="190">
        <v>42384</v>
      </c>
      <c r="B79" s="190"/>
      <c r="C79" s="188" t="s">
        <v>1430</v>
      </c>
      <c r="D79" s="191">
        <v>150000000</v>
      </c>
      <c r="E79" s="191"/>
      <c r="F79" s="192">
        <f t="shared" si="2"/>
        <v>940990000</v>
      </c>
      <c r="G79" s="187"/>
      <c r="H79" s="179">
        <f t="shared" si="3"/>
        <v>1</v>
      </c>
    </row>
    <row r="80" spans="1:8" ht="18" customHeight="1">
      <c r="A80" s="190">
        <v>42384</v>
      </c>
      <c r="B80" s="190" t="s">
        <v>1431</v>
      </c>
      <c r="C80" s="188" t="s">
        <v>1434</v>
      </c>
      <c r="D80" s="191"/>
      <c r="E80" s="191">
        <v>37509000</v>
      </c>
      <c r="F80" s="192">
        <f t="shared" si="2"/>
        <v>903481000</v>
      </c>
      <c r="G80" s="187"/>
      <c r="H80" s="179">
        <f t="shared" si="3"/>
        <v>1</v>
      </c>
    </row>
    <row r="81" spans="1:8" ht="18" customHeight="1">
      <c r="A81" s="190">
        <v>42384</v>
      </c>
      <c r="B81" s="190" t="s">
        <v>151</v>
      </c>
      <c r="C81" s="188" t="s">
        <v>1118</v>
      </c>
      <c r="D81" s="191"/>
      <c r="E81" s="191">
        <v>1830000</v>
      </c>
      <c r="F81" s="192">
        <f t="shared" si="2"/>
        <v>901651000</v>
      </c>
      <c r="G81" s="187"/>
      <c r="H81" s="179">
        <f t="shared" si="3"/>
        <v>1</v>
      </c>
    </row>
    <row r="82" spans="1:8" ht="18" customHeight="1">
      <c r="A82" s="190">
        <v>42384</v>
      </c>
      <c r="B82" s="190" t="s">
        <v>1432</v>
      </c>
      <c r="C82" s="188" t="s">
        <v>1435</v>
      </c>
      <c r="D82" s="191"/>
      <c r="E82" s="191">
        <v>35000000</v>
      </c>
      <c r="F82" s="192">
        <f t="shared" si="2"/>
        <v>866651000</v>
      </c>
      <c r="G82" s="187"/>
      <c r="H82" s="179">
        <f t="shared" si="3"/>
        <v>1</v>
      </c>
    </row>
    <row r="83" spans="1:8" ht="18" customHeight="1">
      <c r="A83" s="190">
        <v>42384</v>
      </c>
      <c r="B83" s="190" t="s">
        <v>151</v>
      </c>
      <c r="C83" s="188" t="s">
        <v>1436</v>
      </c>
      <c r="D83" s="191"/>
      <c r="E83" s="191">
        <v>10125000</v>
      </c>
      <c r="F83" s="192">
        <f t="shared" si="2"/>
        <v>856526000</v>
      </c>
      <c r="G83" s="187"/>
      <c r="H83" s="179">
        <f t="shared" si="3"/>
        <v>1</v>
      </c>
    </row>
    <row r="84" spans="1:8" ht="18" customHeight="1">
      <c r="A84" s="190">
        <v>42384</v>
      </c>
      <c r="B84" s="190" t="s">
        <v>1421</v>
      </c>
      <c r="C84" s="188" t="s">
        <v>1437</v>
      </c>
      <c r="D84" s="191"/>
      <c r="E84" s="191">
        <v>1750000</v>
      </c>
      <c r="F84" s="192">
        <f t="shared" si="2"/>
        <v>854776000</v>
      </c>
      <c r="G84" s="187"/>
      <c r="H84" s="179">
        <f t="shared" si="3"/>
        <v>1</v>
      </c>
    </row>
    <row r="85" spans="1:8" ht="18" customHeight="1">
      <c r="A85" s="190">
        <v>42384</v>
      </c>
      <c r="B85" s="190" t="s">
        <v>197</v>
      </c>
      <c r="C85" s="188" t="s">
        <v>1438</v>
      </c>
      <c r="D85" s="191"/>
      <c r="E85" s="191">
        <v>510000000</v>
      </c>
      <c r="F85" s="192">
        <f t="shared" si="2"/>
        <v>344776000</v>
      </c>
      <c r="G85" s="187"/>
      <c r="H85" s="179">
        <f t="shared" si="3"/>
        <v>1</v>
      </c>
    </row>
    <row r="86" spans="1:8" ht="18" customHeight="1">
      <c r="A86" s="190">
        <v>42384</v>
      </c>
      <c r="B86" s="190" t="s">
        <v>1433</v>
      </c>
      <c r="C86" s="188" t="s">
        <v>1439</v>
      </c>
      <c r="D86" s="191"/>
      <c r="E86" s="191">
        <v>100030000</v>
      </c>
      <c r="F86" s="192">
        <f t="shared" si="2"/>
        <v>244746000</v>
      </c>
      <c r="G86" s="187"/>
      <c r="H86" s="179">
        <f t="shared" si="3"/>
        <v>1</v>
      </c>
    </row>
    <row r="87" spans="1:8" ht="18" customHeight="1">
      <c r="A87" s="190">
        <v>42384</v>
      </c>
      <c r="B87" s="190" t="s">
        <v>1433</v>
      </c>
      <c r="C87" s="188" t="s">
        <v>652</v>
      </c>
      <c r="D87" s="191"/>
      <c r="E87" s="191">
        <v>80024000</v>
      </c>
      <c r="F87" s="192">
        <f t="shared" si="2"/>
        <v>164722000</v>
      </c>
      <c r="G87" s="187"/>
      <c r="H87" s="179">
        <f t="shared" si="3"/>
        <v>1</v>
      </c>
    </row>
    <row r="88" spans="1:8" ht="18" customHeight="1">
      <c r="A88" s="190">
        <v>42384</v>
      </c>
      <c r="B88" s="190" t="s">
        <v>145</v>
      </c>
      <c r="C88" s="188" t="s">
        <v>1440</v>
      </c>
      <c r="D88" s="191"/>
      <c r="E88" s="191">
        <v>1000000</v>
      </c>
      <c r="F88" s="192">
        <f t="shared" si="2"/>
        <v>163722000</v>
      </c>
      <c r="G88" s="187"/>
      <c r="H88" s="179">
        <f t="shared" si="3"/>
        <v>1</v>
      </c>
    </row>
    <row r="89" spans="1:8" ht="18" customHeight="1">
      <c r="A89" s="190">
        <v>42384</v>
      </c>
      <c r="B89" s="190"/>
      <c r="C89" s="188" t="s">
        <v>1441</v>
      </c>
      <c r="D89" s="191">
        <v>200000000</v>
      </c>
      <c r="E89" s="191"/>
      <c r="F89" s="192">
        <f t="shared" si="2"/>
        <v>363722000</v>
      </c>
      <c r="G89" s="187"/>
      <c r="H89" s="179">
        <f t="shared" si="3"/>
        <v>1</v>
      </c>
    </row>
    <row r="90" spans="1:8" ht="18" customHeight="1">
      <c r="A90" s="190">
        <v>42384</v>
      </c>
      <c r="B90" s="190" t="s">
        <v>158</v>
      </c>
      <c r="C90" s="188" t="s">
        <v>1447</v>
      </c>
      <c r="D90" s="191"/>
      <c r="E90" s="191">
        <v>175933000</v>
      </c>
      <c r="F90" s="192">
        <f t="shared" si="2"/>
        <v>187789000</v>
      </c>
      <c r="G90" s="187"/>
      <c r="H90" s="179">
        <f t="shared" si="3"/>
        <v>1</v>
      </c>
    </row>
    <row r="91" spans="1:8" ht="18" customHeight="1">
      <c r="A91" s="190">
        <v>42384</v>
      </c>
      <c r="B91" s="190" t="s">
        <v>183</v>
      </c>
      <c r="C91" s="188" t="s">
        <v>1442</v>
      </c>
      <c r="D91" s="191"/>
      <c r="E91" s="191">
        <v>2000000</v>
      </c>
      <c r="F91" s="192">
        <f t="shared" si="2"/>
        <v>185789000</v>
      </c>
      <c r="G91" s="187"/>
      <c r="H91" s="179">
        <f t="shared" si="3"/>
        <v>1</v>
      </c>
    </row>
    <row r="92" spans="1:8" ht="18" customHeight="1">
      <c r="A92" s="190">
        <v>42384</v>
      </c>
      <c r="B92" s="190" t="s">
        <v>1444</v>
      </c>
      <c r="C92" s="188" t="s">
        <v>1443</v>
      </c>
      <c r="D92" s="191"/>
      <c r="E92" s="191">
        <v>17216000</v>
      </c>
      <c r="F92" s="192">
        <f t="shared" si="2"/>
        <v>168573000</v>
      </c>
      <c r="G92" s="187"/>
      <c r="H92" s="179">
        <f t="shared" si="3"/>
        <v>1</v>
      </c>
    </row>
    <row r="93" spans="1:8" ht="18" customHeight="1">
      <c r="A93" s="190">
        <v>42384</v>
      </c>
      <c r="B93" s="190" t="s">
        <v>197</v>
      </c>
      <c r="C93" s="188" t="s">
        <v>1445</v>
      </c>
      <c r="D93" s="191"/>
      <c r="E93" s="191">
        <v>50000000</v>
      </c>
      <c r="F93" s="192">
        <f t="shared" si="2"/>
        <v>118573000</v>
      </c>
      <c r="G93" s="187"/>
      <c r="H93" s="179">
        <f t="shared" si="3"/>
        <v>1</v>
      </c>
    </row>
    <row r="94" spans="1:8" ht="18" customHeight="1">
      <c r="A94" s="190">
        <v>42385</v>
      </c>
      <c r="B94" s="190" t="s">
        <v>158</v>
      </c>
      <c r="C94" s="188" t="s">
        <v>1446</v>
      </c>
      <c r="D94" s="191"/>
      <c r="E94" s="191">
        <v>80147000</v>
      </c>
      <c r="F94" s="192">
        <f t="shared" si="2"/>
        <v>38426000</v>
      </c>
      <c r="G94" s="187"/>
      <c r="H94" s="179">
        <f t="shared" si="3"/>
        <v>1</v>
      </c>
    </row>
    <row r="95" spans="1:8" ht="18" customHeight="1">
      <c r="A95" s="190">
        <v>42385</v>
      </c>
      <c r="B95" s="190" t="s">
        <v>831</v>
      </c>
      <c r="C95" s="188" t="s">
        <v>1448</v>
      </c>
      <c r="D95" s="191"/>
      <c r="E95" s="191">
        <v>1000000</v>
      </c>
      <c r="F95" s="192">
        <f t="shared" si="2"/>
        <v>37426000</v>
      </c>
      <c r="G95" s="187"/>
      <c r="H95" s="179">
        <f t="shared" si="3"/>
        <v>1</v>
      </c>
    </row>
    <row r="96" spans="1:8" ht="18" customHeight="1">
      <c r="A96" s="190">
        <v>42385</v>
      </c>
      <c r="B96" s="190" t="s">
        <v>1415</v>
      </c>
      <c r="C96" s="188" t="s">
        <v>1449</v>
      </c>
      <c r="D96" s="191"/>
      <c r="E96" s="191">
        <v>380000</v>
      </c>
      <c r="F96" s="192">
        <f t="shared" si="2"/>
        <v>37046000</v>
      </c>
      <c r="G96" s="187"/>
      <c r="H96" s="179">
        <f t="shared" si="3"/>
        <v>1</v>
      </c>
    </row>
    <row r="97" spans="1:8" ht="18" customHeight="1">
      <c r="A97" s="190">
        <v>42385</v>
      </c>
      <c r="B97" s="190" t="s">
        <v>160</v>
      </c>
      <c r="C97" s="188" t="s">
        <v>1450</v>
      </c>
      <c r="D97" s="191"/>
      <c r="E97" s="191">
        <v>4668000</v>
      </c>
      <c r="F97" s="192">
        <f t="shared" si="2"/>
        <v>32378000</v>
      </c>
      <c r="G97" s="187"/>
      <c r="H97" s="179">
        <f t="shared" si="3"/>
        <v>1</v>
      </c>
    </row>
    <row r="98" spans="1:8" ht="18" customHeight="1">
      <c r="A98" s="190">
        <v>42385</v>
      </c>
      <c r="B98" s="190" t="s">
        <v>158</v>
      </c>
      <c r="C98" s="188" t="s">
        <v>1451</v>
      </c>
      <c r="D98" s="191"/>
      <c r="E98" s="191">
        <v>1000000</v>
      </c>
      <c r="F98" s="192">
        <f t="shared" si="2"/>
        <v>31378000</v>
      </c>
      <c r="G98" s="187"/>
      <c r="H98" s="179">
        <f t="shared" si="3"/>
        <v>1</v>
      </c>
    </row>
    <row r="99" spans="1:8" ht="18" customHeight="1">
      <c r="A99" s="190">
        <v>42385</v>
      </c>
      <c r="B99" s="190" t="s">
        <v>145</v>
      </c>
      <c r="C99" s="188" t="s">
        <v>1452</v>
      </c>
      <c r="D99" s="191"/>
      <c r="E99" s="191">
        <v>189000</v>
      </c>
      <c r="F99" s="192">
        <f t="shared" si="2"/>
        <v>31189000</v>
      </c>
      <c r="G99" s="187"/>
      <c r="H99" s="179">
        <f t="shared" si="3"/>
        <v>1</v>
      </c>
    </row>
    <row r="100" spans="1:8" ht="18" customHeight="1">
      <c r="A100" s="190">
        <v>42387</v>
      </c>
      <c r="B100" s="190" t="s">
        <v>1453</v>
      </c>
      <c r="C100" s="188" t="s">
        <v>1454</v>
      </c>
      <c r="D100" s="191"/>
      <c r="E100" s="191">
        <v>9200000</v>
      </c>
      <c r="F100" s="192">
        <f t="shared" si="2"/>
        <v>21989000</v>
      </c>
      <c r="G100" s="187"/>
      <c r="H100" s="179">
        <f t="shared" si="3"/>
        <v>1</v>
      </c>
    </row>
    <row r="101" spans="1:8" ht="18" customHeight="1">
      <c r="A101" s="190">
        <v>42387</v>
      </c>
      <c r="B101" s="190" t="s">
        <v>1432</v>
      </c>
      <c r="C101" s="188" t="s">
        <v>1455</v>
      </c>
      <c r="D101" s="191"/>
      <c r="E101" s="191">
        <v>2000000</v>
      </c>
      <c r="F101" s="192">
        <f t="shared" si="2"/>
        <v>19989000</v>
      </c>
      <c r="G101" s="187"/>
      <c r="H101" s="179">
        <f t="shared" si="3"/>
        <v>1</v>
      </c>
    </row>
    <row r="102" spans="1:8" ht="18" customHeight="1">
      <c r="A102" s="190">
        <v>42387</v>
      </c>
      <c r="B102" s="190" t="s">
        <v>151</v>
      </c>
      <c r="C102" s="188" t="s">
        <v>1436</v>
      </c>
      <c r="D102" s="191"/>
      <c r="E102" s="191">
        <v>1910000</v>
      </c>
      <c r="F102" s="192">
        <f t="shared" si="2"/>
        <v>18079000</v>
      </c>
      <c r="G102" s="187"/>
      <c r="H102" s="179">
        <f t="shared" si="3"/>
        <v>1</v>
      </c>
    </row>
    <row r="103" spans="1:8" ht="18" customHeight="1">
      <c r="A103" s="190">
        <v>42387</v>
      </c>
      <c r="B103" s="190" t="s">
        <v>880</v>
      </c>
      <c r="C103" s="188" t="s">
        <v>1456</v>
      </c>
      <c r="D103" s="191"/>
      <c r="E103" s="191">
        <v>300000</v>
      </c>
      <c r="F103" s="192">
        <f t="shared" si="2"/>
        <v>17779000</v>
      </c>
      <c r="G103" s="187"/>
      <c r="H103" s="179">
        <f t="shared" si="3"/>
        <v>1</v>
      </c>
    </row>
    <row r="104" spans="1:8" ht="18" customHeight="1">
      <c r="A104" s="190">
        <v>42387</v>
      </c>
      <c r="B104" s="190" t="s">
        <v>151</v>
      </c>
      <c r="C104" s="188" t="s">
        <v>1457</v>
      </c>
      <c r="D104" s="191"/>
      <c r="E104" s="191">
        <v>3000000</v>
      </c>
      <c r="F104" s="192">
        <f t="shared" si="2"/>
        <v>14779000</v>
      </c>
      <c r="G104" s="187"/>
      <c r="H104" s="179">
        <f t="shared" si="3"/>
        <v>1</v>
      </c>
    </row>
    <row r="105" spans="1:8" ht="18" customHeight="1">
      <c r="A105" s="190">
        <v>42388</v>
      </c>
      <c r="B105" s="190" t="s">
        <v>622</v>
      </c>
      <c r="C105" s="188" t="s">
        <v>1458</v>
      </c>
      <c r="D105" s="191">
        <v>500000000</v>
      </c>
      <c r="E105" s="191"/>
      <c r="F105" s="192">
        <f t="shared" si="2"/>
        <v>514779000</v>
      </c>
      <c r="G105" s="187"/>
      <c r="H105" s="179">
        <f t="shared" si="3"/>
        <v>1</v>
      </c>
    </row>
    <row r="106" spans="1:8" ht="18" customHeight="1">
      <c r="A106" s="190">
        <v>42388</v>
      </c>
      <c r="B106" s="190" t="s">
        <v>1433</v>
      </c>
      <c r="C106" s="188" t="s">
        <v>1459</v>
      </c>
      <c r="D106" s="191"/>
      <c r="E106" s="191">
        <v>114774000</v>
      </c>
      <c r="F106" s="192">
        <f t="shared" si="2"/>
        <v>400005000</v>
      </c>
      <c r="G106" s="187"/>
      <c r="H106" s="179">
        <f t="shared" si="3"/>
        <v>1</v>
      </c>
    </row>
    <row r="107" spans="1:8" ht="18" customHeight="1">
      <c r="A107" s="190">
        <v>42388</v>
      </c>
      <c r="B107" s="190" t="s">
        <v>622</v>
      </c>
      <c r="C107" s="188" t="s">
        <v>1460</v>
      </c>
      <c r="D107" s="191"/>
      <c r="E107" s="191">
        <v>200066000</v>
      </c>
      <c r="F107" s="192">
        <f t="shared" si="2"/>
        <v>199939000</v>
      </c>
      <c r="G107" s="187"/>
      <c r="H107" s="179">
        <f t="shared" si="3"/>
        <v>1</v>
      </c>
    </row>
    <row r="108" spans="1:8" ht="18" customHeight="1">
      <c r="A108" s="190">
        <v>42388</v>
      </c>
      <c r="B108" s="190" t="s">
        <v>197</v>
      </c>
      <c r="C108" s="188" t="s">
        <v>1461</v>
      </c>
      <c r="D108" s="191"/>
      <c r="E108" s="191">
        <v>50105000</v>
      </c>
      <c r="F108" s="192">
        <f t="shared" si="2"/>
        <v>149834000</v>
      </c>
      <c r="G108" s="187"/>
      <c r="H108" s="179">
        <f t="shared" si="3"/>
        <v>1</v>
      </c>
    </row>
    <row r="109" spans="1:8" ht="18" customHeight="1">
      <c r="A109" s="190">
        <v>42388</v>
      </c>
      <c r="B109" s="190" t="s">
        <v>1608</v>
      </c>
      <c r="C109" s="188" t="s">
        <v>1462</v>
      </c>
      <c r="D109" s="191"/>
      <c r="E109" s="191">
        <v>400000</v>
      </c>
      <c r="F109" s="192">
        <f t="shared" si="2"/>
        <v>149434000</v>
      </c>
      <c r="G109" s="187"/>
      <c r="H109" s="179">
        <f t="shared" si="3"/>
        <v>1</v>
      </c>
    </row>
    <row r="110" spans="1:8" ht="18" customHeight="1">
      <c r="A110" s="190">
        <v>42388</v>
      </c>
      <c r="B110" s="190" t="s">
        <v>183</v>
      </c>
      <c r="C110" s="188" t="s">
        <v>1463</v>
      </c>
      <c r="D110" s="191"/>
      <c r="E110" s="191">
        <v>1000000</v>
      </c>
      <c r="F110" s="192">
        <f t="shared" si="2"/>
        <v>148434000</v>
      </c>
      <c r="G110" s="187"/>
      <c r="H110" s="179">
        <f t="shared" si="3"/>
        <v>1</v>
      </c>
    </row>
    <row r="111" spans="1:8" ht="18" customHeight="1">
      <c r="A111" s="190">
        <v>42388</v>
      </c>
      <c r="B111" s="190" t="s">
        <v>880</v>
      </c>
      <c r="C111" s="188" t="s">
        <v>1436</v>
      </c>
      <c r="D111" s="191"/>
      <c r="E111" s="191">
        <v>666000</v>
      </c>
      <c r="F111" s="192">
        <f t="shared" si="2"/>
        <v>147768000</v>
      </c>
      <c r="G111" s="187"/>
      <c r="H111" s="179">
        <f t="shared" si="3"/>
        <v>1</v>
      </c>
    </row>
    <row r="112" spans="1:8" ht="18" customHeight="1">
      <c r="A112" s="190">
        <v>42390</v>
      </c>
      <c r="B112" s="190" t="s">
        <v>1421</v>
      </c>
      <c r="C112" s="188" t="s">
        <v>1464</v>
      </c>
      <c r="D112" s="191"/>
      <c r="E112" s="191">
        <v>10000000</v>
      </c>
      <c r="F112" s="192">
        <f t="shared" si="2"/>
        <v>137768000</v>
      </c>
      <c r="G112" s="187"/>
      <c r="H112" s="179">
        <f t="shared" si="3"/>
        <v>1</v>
      </c>
    </row>
    <row r="113" spans="1:8" ht="18" customHeight="1">
      <c r="A113" s="190">
        <v>42390</v>
      </c>
      <c r="B113" s="190" t="s">
        <v>1432</v>
      </c>
      <c r="C113" s="188" t="s">
        <v>1465</v>
      </c>
      <c r="D113" s="191"/>
      <c r="E113" s="191">
        <v>5000000</v>
      </c>
      <c r="F113" s="192">
        <f t="shared" si="2"/>
        <v>132768000</v>
      </c>
      <c r="G113" s="187"/>
      <c r="H113" s="179">
        <f t="shared" si="3"/>
        <v>1</v>
      </c>
    </row>
    <row r="114" spans="1:8" ht="18" customHeight="1">
      <c r="A114" s="190">
        <v>42390</v>
      </c>
      <c r="B114" s="190" t="s">
        <v>174</v>
      </c>
      <c r="C114" s="188" t="s">
        <v>1466</v>
      </c>
      <c r="D114" s="191"/>
      <c r="E114" s="191">
        <v>100050000</v>
      </c>
      <c r="F114" s="192">
        <f t="shared" si="2"/>
        <v>32718000</v>
      </c>
      <c r="G114" s="187"/>
      <c r="H114" s="179">
        <f t="shared" si="3"/>
        <v>1</v>
      </c>
    </row>
    <row r="115" spans="1:8" ht="18" customHeight="1">
      <c r="A115" s="190">
        <v>42390</v>
      </c>
      <c r="B115" s="190" t="s">
        <v>1433</v>
      </c>
      <c r="C115" s="188" t="s">
        <v>1275</v>
      </c>
      <c r="D115" s="191"/>
      <c r="E115" s="191">
        <v>30017000</v>
      </c>
      <c r="F115" s="192">
        <f t="shared" si="2"/>
        <v>2701000</v>
      </c>
      <c r="G115" s="187"/>
      <c r="H115" s="179">
        <f t="shared" si="3"/>
        <v>1</v>
      </c>
    </row>
    <row r="116" spans="1:8" ht="18" customHeight="1">
      <c r="A116" s="190">
        <v>42390</v>
      </c>
      <c r="B116" s="190" t="s">
        <v>178</v>
      </c>
      <c r="C116" s="188" t="s">
        <v>1467</v>
      </c>
      <c r="D116" s="191"/>
      <c r="E116" s="191">
        <v>2222000</v>
      </c>
      <c r="F116" s="192">
        <f t="shared" si="2"/>
        <v>479000</v>
      </c>
      <c r="G116" s="187"/>
      <c r="H116" s="179">
        <f t="shared" si="3"/>
        <v>1</v>
      </c>
    </row>
    <row r="117" spans="1:8" ht="18" customHeight="1">
      <c r="A117" s="190">
        <v>42390</v>
      </c>
      <c r="B117" s="190" t="s">
        <v>178</v>
      </c>
      <c r="C117" s="188" t="s">
        <v>1468</v>
      </c>
      <c r="D117" s="191"/>
      <c r="E117" s="191">
        <v>284000</v>
      </c>
      <c r="F117" s="192">
        <f t="shared" si="2"/>
        <v>195000</v>
      </c>
      <c r="G117" s="187"/>
      <c r="H117" s="179">
        <f t="shared" si="3"/>
        <v>1</v>
      </c>
    </row>
    <row r="118" spans="1:8" ht="18" customHeight="1">
      <c r="A118" s="190">
        <v>42391</v>
      </c>
      <c r="B118" s="190" t="s">
        <v>622</v>
      </c>
      <c r="C118" s="188" t="s">
        <v>1469</v>
      </c>
      <c r="D118" s="191">
        <v>200000000</v>
      </c>
      <c r="E118" s="191"/>
      <c r="F118" s="192">
        <f t="shared" si="2"/>
        <v>200195000</v>
      </c>
      <c r="G118" s="187"/>
      <c r="H118" s="179">
        <f t="shared" si="3"/>
        <v>1</v>
      </c>
    </row>
    <row r="119" spans="1:8" ht="18" customHeight="1">
      <c r="A119" s="190">
        <v>42391</v>
      </c>
      <c r="B119" s="190" t="s">
        <v>1470</v>
      </c>
      <c r="C119" s="188" t="s">
        <v>1188</v>
      </c>
      <c r="D119" s="191"/>
      <c r="E119" s="191">
        <v>10000000</v>
      </c>
      <c r="F119" s="192">
        <f t="shared" si="2"/>
        <v>190195000</v>
      </c>
      <c r="G119" s="187"/>
      <c r="H119" s="179">
        <f t="shared" si="3"/>
        <v>1</v>
      </c>
    </row>
    <row r="120" spans="1:8" ht="18" customHeight="1">
      <c r="A120" s="190">
        <v>42391</v>
      </c>
      <c r="B120" s="190" t="s">
        <v>50</v>
      </c>
      <c r="C120" s="188" t="s">
        <v>1473</v>
      </c>
      <c r="D120" s="191"/>
      <c r="E120" s="191">
        <v>170000000</v>
      </c>
      <c r="F120" s="192">
        <f t="shared" si="2"/>
        <v>20195000</v>
      </c>
      <c r="G120" s="187"/>
      <c r="H120" s="179">
        <f t="shared" si="3"/>
        <v>1</v>
      </c>
    </row>
    <row r="121" spans="1:8" ht="18" customHeight="1">
      <c r="A121" s="190">
        <v>42391</v>
      </c>
      <c r="B121" s="190" t="s">
        <v>50</v>
      </c>
      <c r="C121" s="188" t="s">
        <v>1472</v>
      </c>
      <c r="D121" s="191"/>
      <c r="E121" s="191">
        <v>20000000</v>
      </c>
      <c r="F121" s="192">
        <f t="shared" si="2"/>
        <v>195000</v>
      </c>
      <c r="G121" s="187"/>
      <c r="H121" s="179">
        <f t="shared" si="3"/>
        <v>1</v>
      </c>
    </row>
    <row r="122" spans="1:8" ht="18" customHeight="1">
      <c r="A122" s="190">
        <v>42391</v>
      </c>
      <c r="B122" s="190" t="s">
        <v>1640</v>
      </c>
      <c r="C122" s="188" t="s">
        <v>1474</v>
      </c>
      <c r="D122" s="191">
        <v>13405000</v>
      </c>
      <c r="E122" s="191"/>
      <c r="F122" s="192">
        <f t="shared" si="2"/>
        <v>13600000</v>
      </c>
      <c r="G122" s="187"/>
      <c r="H122" s="179">
        <f t="shared" si="3"/>
        <v>1</v>
      </c>
    </row>
    <row r="123" spans="1:8" ht="18" customHeight="1">
      <c r="A123" s="190">
        <v>42391</v>
      </c>
      <c r="B123" s="190" t="s">
        <v>1471</v>
      </c>
      <c r="C123" s="188" t="s">
        <v>1475</v>
      </c>
      <c r="D123" s="191">
        <v>15000000</v>
      </c>
      <c r="E123" s="191"/>
      <c r="F123" s="192">
        <f t="shared" si="2"/>
        <v>28600000</v>
      </c>
      <c r="G123" s="187"/>
      <c r="H123" s="179">
        <f t="shared" si="3"/>
        <v>1</v>
      </c>
    </row>
    <row r="124" spans="1:8" ht="18" customHeight="1">
      <c r="A124" s="190">
        <v>42391</v>
      </c>
      <c r="B124" s="190" t="s">
        <v>197</v>
      </c>
      <c r="C124" s="188" t="s">
        <v>1476</v>
      </c>
      <c r="D124" s="191"/>
      <c r="E124" s="191">
        <v>28350000</v>
      </c>
      <c r="F124" s="192">
        <f t="shared" si="2"/>
        <v>250000</v>
      </c>
      <c r="G124" s="187"/>
      <c r="H124" s="179">
        <f t="shared" si="3"/>
        <v>1</v>
      </c>
    </row>
    <row r="125" spans="1:8" ht="18" customHeight="1">
      <c r="A125" s="190">
        <v>42391</v>
      </c>
      <c r="B125" s="190" t="s">
        <v>880</v>
      </c>
      <c r="C125" s="188" t="s">
        <v>1477</v>
      </c>
      <c r="D125" s="191"/>
      <c r="E125" s="191">
        <v>135000</v>
      </c>
      <c r="F125" s="192">
        <f t="shared" si="2"/>
        <v>115000</v>
      </c>
      <c r="G125" s="187"/>
      <c r="H125" s="179">
        <f t="shared" si="3"/>
        <v>1</v>
      </c>
    </row>
    <row r="126" spans="1:8" ht="18" customHeight="1">
      <c r="A126" s="190">
        <v>42396</v>
      </c>
      <c r="B126" s="190" t="s">
        <v>50</v>
      </c>
      <c r="C126" s="188" t="s">
        <v>1486</v>
      </c>
      <c r="D126" s="191">
        <v>850000000</v>
      </c>
      <c r="E126" s="191"/>
      <c r="F126" s="192">
        <f t="shared" si="2"/>
        <v>850115000</v>
      </c>
      <c r="G126" s="187"/>
      <c r="H126" s="179">
        <f t="shared" si="3"/>
        <v>1</v>
      </c>
    </row>
    <row r="127" spans="1:8" ht="18" customHeight="1">
      <c r="A127" s="190">
        <v>42396</v>
      </c>
      <c r="B127" s="190" t="s">
        <v>1415</v>
      </c>
      <c r="C127" s="188" t="s">
        <v>1478</v>
      </c>
      <c r="D127" s="191"/>
      <c r="E127" s="191">
        <v>100000</v>
      </c>
      <c r="F127" s="192">
        <f t="shared" si="2"/>
        <v>850015000</v>
      </c>
      <c r="G127" s="187"/>
      <c r="H127" s="179">
        <f t="shared" ref="H127" si="4">IF(A127&lt;&gt;"",MONTH(A127),"")</f>
        <v>1</v>
      </c>
    </row>
    <row r="128" spans="1:8" ht="18" customHeight="1">
      <c r="A128" s="190">
        <v>42396</v>
      </c>
      <c r="B128" s="190" t="s">
        <v>1433</v>
      </c>
      <c r="C128" s="188" t="s">
        <v>1275</v>
      </c>
      <c r="D128" s="191"/>
      <c r="E128" s="191">
        <v>100000000</v>
      </c>
      <c r="F128" s="192">
        <f t="shared" si="2"/>
        <v>750015000</v>
      </c>
      <c r="G128" s="187"/>
      <c r="H128" s="179">
        <f t="shared" si="3"/>
        <v>1</v>
      </c>
    </row>
    <row r="129" spans="1:8" ht="18" customHeight="1">
      <c r="A129" s="190">
        <v>42396</v>
      </c>
      <c r="B129" s="190" t="s">
        <v>1433</v>
      </c>
      <c r="C129" s="188" t="s">
        <v>1276</v>
      </c>
      <c r="D129" s="191"/>
      <c r="E129" s="191">
        <v>98000000</v>
      </c>
      <c r="F129" s="192">
        <f t="shared" si="2"/>
        <v>652015000</v>
      </c>
      <c r="G129" s="187"/>
      <c r="H129" s="179">
        <f t="shared" si="3"/>
        <v>1</v>
      </c>
    </row>
    <row r="130" spans="1:8" ht="18" customHeight="1">
      <c r="A130" s="190">
        <v>42396</v>
      </c>
      <c r="B130" s="190" t="s">
        <v>1433</v>
      </c>
      <c r="C130" s="188" t="s">
        <v>1479</v>
      </c>
      <c r="D130" s="191"/>
      <c r="E130" s="191">
        <v>100000000</v>
      </c>
      <c r="F130" s="192">
        <f t="shared" si="2"/>
        <v>552015000</v>
      </c>
      <c r="G130" s="187"/>
      <c r="H130" s="179">
        <f t="shared" si="3"/>
        <v>1</v>
      </c>
    </row>
    <row r="131" spans="1:8" ht="18" customHeight="1">
      <c r="A131" s="190">
        <v>42396</v>
      </c>
      <c r="B131" s="190" t="s">
        <v>1433</v>
      </c>
      <c r="C131" s="188" t="s">
        <v>1480</v>
      </c>
      <c r="D131" s="191"/>
      <c r="E131" s="191">
        <v>96894000</v>
      </c>
      <c r="F131" s="192">
        <f t="shared" si="2"/>
        <v>455121000</v>
      </c>
      <c r="G131" s="187"/>
      <c r="H131" s="179">
        <f t="shared" si="3"/>
        <v>1</v>
      </c>
    </row>
    <row r="132" spans="1:8" ht="18" customHeight="1">
      <c r="A132" s="190">
        <v>42396</v>
      </c>
      <c r="B132" s="190" t="s">
        <v>1433</v>
      </c>
      <c r="C132" s="188" t="s">
        <v>1481</v>
      </c>
      <c r="D132" s="191"/>
      <c r="E132" s="191">
        <v>200060000</v>
      </c>
      <c r="F132" s="192">
        <f t="shared" si="2"/>
        <v>255061000</v>
      </c>
      <c r="G132" s="187"/>
      <c r="H132" s="179">
        <f t="shared" si="3"/>
        <v>1</v>
      </c>
    </row>
    <row r="133" spans="1:8" ht="18" customHeight="1">
      <c r="A133" s="190">
        <v>42396</v>
      </c>
      <c r="B133" s="190" t="s">
        <v>1433</v>
      </c>
      <c r="C133" s="188" t="s">
        <v>1650</v>
      </c>
      <c r="D133" s="191"/>
      <c r="E133" s="191">
        <v>92340000</v>
      </c>
      <c r="F133" s="192">
        <f t="shared" si="2"/>
        <v>162721000</v>
      </c>
      <c r="G133" s="187"/>
      <c r="H133" s="179">
        <f t="shared" si="3"/>
        <v>1</v>
      </c>
    </row>
    <row r="134" spans="1:8" ht="18" customHeight="1">
      <c r="A134" s="190">
        <v>42396</v>
      </c>
      <c r="B134" s="190" t="s">
        <v>174</v>
      </c>
      <c r="C134" s="188" t="s">
        <v>1482</v>
      </c>
      <c r="D134" s="191"/>
      <c r="E134" s="191">
        <v>68835000</v>
      </c>
      <c r="F134" s="192">
        <f t="shared" si="2"/>
        <v>93886000</v>
      </c>
      <c r="G134" s="187"/>
      <c r="H134" s="179">
        <f t="shared" si="3"/>
        <v>1</v>
      </c>
    </row>
    <row r="135" spans="1:8" ht="18" customHeight="1">
      <c r="A135" s="190">
        <v>42396</v>
      </c>
      <c r="B135" s="190" t="s">
        <v>197</v>
      </c>
      <c r="C135" s="188" t="s">
        <v>1483</v>
      </c>
      <c r="D135" s="191"/>
      <c r="E135" s="191">
        <v>50000000</v>
      </c>
      <c r="F135" s="192">
        <f t="shared" si="2"/>
        <v>43886000</v>
      </c>
      <c r="G135" s="187"/>
      <c r="H135" s="179">
        <f t="shared" si="3"/>
        <v>1</v>
      </c>
    </row>
    <row r="136" spans="1:8" ht="18" customHeight="1">
      <c r="A136" s="190">
        <v>42396</v>
      </c>
      <c r="B136" s="190" t="s">
        <v>1431</v>
      </c>
      <c r="C136" s="188" t="s">
        <v>1485</v>
      </c>
      <c r="D136" s="191"/>
      <c r="E136" s="191">
        <v>5294000</v>
      </c>
      <c r="F136" s="192">
        <f t="shared" si="2"/>
        <v>38592000</v>
      </c>
      <c r="G136" s="187"/>
      <c r="H136" s="179">
        <f t="shared" si="3"/>
        <v>1</v>
      </c>
    </row>
    <row r="137" spans="1:8" ht="18" customHeight="1">
      <c r="A137" s="190">
        <v>42396</v>
      </c>
      <c r="B137" s="190" t="s">
        <v>151</v>
      </c>
      <c r="C137" s="188" t="s">
        <v>1484</v>
      </c>
      <c r="D137" s="191"/>
      <c r="E137" s="191">
        <v>75000</v>
      </c>
      <c r="F137" s="192">
        <f t="shared" si="2"/>
        <v>38517000</v>
      </c>
      <c r="G137" s="187"/>
      <c r="H137" s="179">
        <f t="shared" si="3"/>
        <v>1</v>
      </c>
    </row>
    <row r="138" spans="1:8" ht="18" customHeight="1">
      <c r="A138" s="190">
        <v>42397</v>
      </c>
      <c r="B138" s="190" t="s">
        <v>151</v>
      </c>
      <c r="C138" s="188" t="s">
        <v>1493</v>
      </c>
      <c r="D138" s="191"/>
      <c r="E138" s="191">
        <v>16735000</v>
      </c>
      <c r="F138" s="192">
        <f t="shared" si="2"/>
        <v>21782000</v>
      </c>
      <c r="G138" s="187"/>
      <c r="H138" s="179">
        <f t="shared" si="3"/>
        <v>1</v>
      </c>
    </row>
    <row r="139" spans="1:8" ht="18" customHeight="1">
      <c r="A139" s="190">
        <v>42397</v>
      </c>
      <c r="B139" s="190" t="s">
        <v>1453</v>
      </c>
      <c r="C139" s="188" t="s">
        <v>1175</v>
      </c>
      <c r="D139" s="191"/>
      <c r="E139" s="191">
        <v>3700000</v>
      </c>
      <c r="F139" s="192">
        <f t="shared" si="2"/>
        <v>18082000</v>
      </c>
      <c r="G139" s="187"/>
      <c r="H139" s="179">
        <f t="shared" si="3"/>
        <v>1</v>
      </c>
    </row>
    <row r="140" spans="1:8" ht="18" customHeight="1">
      <c r="A140" s="190">
        <v>42397</v>
      </c>
      <c r="B140" s="190" t="s">
        <v>1487</v>
      </c>
      <c r="C140" s="188" t="s">
        <v>1488</v>
      </c>
      <c r="D140" s="191"/>
      <c r="E140" s="191">
        <v>240000</v>
      </c>
      <c r="F140" s="192">
        <f t="shared" si="2"/>
        <v>17842000</v>
      </c>
      <c r="G140" s="187"/>
      <c r="H140" s="179">
        <f t="shared" si="3"/>
        <v>1</v>
      </c>
    </row>
    <row r="141" spans="1:8" ht="18" customHeight="1">
      <c r="A141" s="190">
        <v>42397</v>
      </c>
      <c r="B141" s="190" t="s">
        <v>622</v>
      </c>
      <c r="C141" s="188" t="s">
        <v>1489</v>
      </c>
      <c r="D141" s="191">
        <v>45000000</v>
      </c>
      <c r="E141" s="191"/>
      <c r="F141" s="192">
        <f t="shared" si="2"/>
        <v>62842000</v>
      </c>
      <c r="G141" s="187"/>
      <c r="H141" s="179">
        <f t="shared" si="3"/>
        <v>1</v>
      </c>
    </row>
    <row r="142" spans="1:8" ht="18" customHeight="1">
      <c r="A142" s="190">
        <v>42397</v>
      </c>
      <c r="B142" s="190" t="s">
        <v>50</v>
      </c>
      <c r="C142" s="188" t="s">
        <v>1490</v>
      </c>
      <c r="D142" s="191"/>
      <c r="E142" s="191">
        <v>45000000</v>
      </c>
      <c r="F142" s="192">
        <f t="shared" ref="F142:F205" si="5">IF(C142&lt;&gt;"",F141+D142-E142,0)</f>
        <v>17842000</v>
      </c>
      <c r="G142" s="187"/>
      <c r="H142" s="179">
        <f t="shared" si="3"/>
        <v>1</v>
      </c>
    </row>
    <row r="143" spans="1:8" ht="18" customHeight="1">
      <c r="A143" s="190">
        <v>42397</v>
      </c>
      <c r="B143" s="190" t="s">
        <v>831</v>
      </c>
      <c r="C143" s="188" t="s">
        <v>1491</v>
      </c>
      <c r="D143" s="191"/>
      <c r="E143" s="191">
        <v>5410000</v>
      </c>
      <c r="F143" s="192">
        <f t="shared" si="5"/>
        <v>12432000</v>
      </c>
      <c r="G143" s="187"/>
      <c r="H143" s="179">
        <f t="shared" ref="H143:H206" si="6">IF(A143&lt;&gt;"",MONTH(A143),"")</f>
        <v>1</v>
      </c>
    </row>
    <row r="144" spans="1:8" ht="18" customHeight="1">
      <c r="A144" s="190">
        <v>42397</v>
      </c>
      <c r="B144" s="190" t="s">
        <v>145</v>
      </c>
      <c r="C144" s="188" t="s">
        <v>1492</v>
      </c>
      <c r="D144" s="191"/>
      <c r="E144" s="191">
        <v>570000</v>
      </c>
      <c r="F144" s="192">
        <f t="shared" si="5"/>
        <v>11862000</v>
      </c>
      <c r="G144" s="187"/>
      <c r="H144" s="179">
        <f t="shared" si="6"/>
        <v>1</v>
      </c>
    </row>
    <row r="145" spans="1:8" ht="18" customHeight="1">
      <c r="A145" s="190">
        <v>42398</v>
      </c>
      <c r="B145" s="190" t="s">
        <v>50</v>
      </c>
      <c r="C145" s="188" t="s">
        <v>1495</v>
      </c>
      <c r="D145" s="191">
        <v>1170000000</v>
      </c>
      <c r="E145" s="191"/>
      <c r="F145" s="192">
        <f t="shared" si="5"/>
        <v>1181862000</v>
      </c>
      <c r="G145" s="187"/>
      <c r="H145" s="179">
        <f t="shared" si="6"/>
        <v>1</v>
      </c>
    </row>
    <row r="146" spans="1:8" ht="18" customHeight="1">
      <c r="A146" s="190">
        <v>42398</v>
      </c>
      <c r="B146" s="190" t="s">
        <v>50</v>
      </c>
      <c r="C146" s="188" t="s">
        <v>1486</v>
      </c>
      <c r="D146" s="191">
        <v>370000000</v>
      </c>
      <c r="E146" s="191"/>
      <c r="F146" s="192">
        <f t="shared" si="5"/>
        <v>1551862000</v>
      </c>
      <c r="G146" s="187"/>
      <c r="H146" s="179">
        <f t="shared" si="6"/>
        <v>1</v>
      </c>
    </row>
    <row r="147" spans="1:8" ht="18" customHeight="1">
      <c r="A147" s="190">
        <v>42398</v>
      </c>
      <c r="B147" s="190" t="s">
        <v>50</v>
      </c>
      <c r="C147" s="188" t="s">
        <v>1473</v>
      </c>
      <c r="D147" s="191"/>
      <c r="E147" s="191">
        <v>370000000</v>
      </c>
      <c r="F147" s="192">
        <f t="shared" si="5"/>
        <v>1181862000</v>
      </c>
      <c r="G147" s="187"/>
      <c r="H147" s="179">
        <f t="shared" si="6"/>
        <v>1</v>
      </c>
    </row>
    <row r="148" spans="1:8" ht="18" customHeight="1">
      <c r="A148" s="190">
        <v>42398</v>
      </c>
      <c r="B148" s="190" t="s">
        <v>50</v>
      </c>
      <c r="C148" s="188" t="s">
        <v>1472</v>
      </c>
      <c r="D148" s="191"/>
      <c r="E148" s="191">
        <v>2000000</v>
      </c>
      <c r="F148" s="192">
        <f t="shared" si="5"/>
        <v>1179862000</v>
      </c>
      <c r="G148" s="187"/>
      <c r="H148" s="179">
        <f t="shared" si="6"/>
        <v>1</v>
      </c>
    </row>
    <row r="149" spans="1:8" ht="18" customHeight="1">
      <c r="A149" s="190">
        <v>42398</v>
      </c>
      <c r="B149" s="190" t="s">
        <v>831</v>
      </c>
      <c r="C149" s="188" t="s">
        <v>1496</v>
      </c>
      <c r="D149" s="191"/>
      <c r="E149" s="191">
        <v>1000000</v>
      </c>
      <c r="F149" s="192">
        <f t="shared" si="5"/>
        <v>1178862000</v>
      </c>
      <c r="G149" s="187"/>
      <c r="H149" s="179">
        <f t="shared" si="6"/>
        <v>1</v>
      </c>
    </row>
    <row r="150" spans="1:8" ht="18" customHeight="1">
      <c r="A150" s="190">
        <v>42398</v>
      </c>
      <c r="B150" s="190" t="s">
        <v>831</v>
      </c>
      <c r="C150" s="188" t="s">
        <v>1448</v>
      </c>
      <c r="D150" s="191"/>
      <c r="E150" s="191">
        <v>1000000</v>
      </c>
      <c r="F150" s="192">
        <f t="shared" si="5"/>
        <v>1177862000</v>
      </c>
      <c r="G150" s="187"/>
      <c r="H150" s="179">
        <f t="shared" si="6"/>
        <v>1</v>
      </c>
    </row>
    <row r="151" spans="1:8" ht="18" customHeight="1">
      <c r="A151" s="190">
        <v>42398</v>
      </c>
      <c r="B151" s="190" t="s">
        <v>1432</v>
      </c>
      <c r="C151" s="188" t="s">
        <v>1455</v>
      </c>
      <c r="D151" s="191"/>
      <c r="E151" s="191">
        <v>3000000</v>
      </c>
      <c r="F151" s="192">
        <f t="shared" si="5"/>
        <v>1174862000</v>
      </c>
      <c r="G151" s="187"/>
      <c r="H151" s="179">
        <f t="shared" si="6"/>
        <v>1</v>
      </c>
    </row>
    <row r="152" spans="1:8" ht="18" customHeight="1">
      <c r="A152" s="190">
        <v>42398</v>
      </c>
      <c r="B152" s="190" t="s">
        <v>1494</v>
      </c>
      <c r="C152" s="188" t="s">
        <v>1497</v>
      </c>
      <c r="D152" s="191"/>
      <c r="E152" s="191">
        <v>9600000</v>
      </c>
      <c r="F152" s="192">
        <f t="shared" si="5"/>
        <v>1165262000</v>
      </c>
      <c r="G152" s="187"/>
      <c r="H152" s="179">
        <f t="shared" si="6"/>
        <v>1</v>
      </c>
    </row>
    <row r="153" spans="1:8" ht="18" customHeight="1">
      <c r="A153" s="190">
        <v>42398</v>
      </c>
      <c r="B153" s="190" t="s">
        <v>622</v>
      </c>
      <c r="C153" s="188" t="s">
        <v>1498</v>
      </c>
      <c r="D153" s="191"/>
      <c r="E153" s="191">
        <v>45000000</v>
      </c>
      <c r="F153" s="192">
        <f t="shared" si="5"/>
        <v>1120262000</v>
      </c>
      <c r="G153" s="187"/>
      <c r="H153" s="179">
        <f t="shared" si="6"/>
        <v>1</v>
      </c>
    </row>
    <row r="154" spans="1:8" ht="18" customHeight="1">
      <c r="A154" s="190">
        <v>42399</v>
      </c>
      <c r="B154" s="190" t="s">
        <v>1433</v>
      </c>
      <c r="C154" s="188" t="s">
        <v>236</v>
      </c>
      <c r="D154" s="191"/>
      <c r="E154" s="191">
        <v>200000000</v>
      </c>
      <c r="F154" s="192">
        <f t="shared" si="5"/>
        <v>920262000</v>
      </c>
      <c r="G154" s="187"/>
      <c r="H154" s="179">
        <f t="shared" si="6"/>
        <v>1</v>
      </c>
    </row>
    <row r="155" spans="1:8" ht="18" customHeight="1">
      <c r="A155" s="190">
        <v>42399</v>
      </c>
      <c r="B155" s="190" t="s">
        <v>1433</v>
      </c>
      <c r="C155" s="188" t="s">
        <v>1499</v>
      </c>
      <c r="D155" s="191"/>
      <c r="E155" s="191">
        <v>200000000</v>
      </c>
      <c r="F155" s="192">
        <f t="shared" si="5"/>
        <v>720262000</v>
      </c>
      <c r="G155" s="187"/>
      <c r="H155" s="179">
        <f t="shared" si="6"/>
        <v>1</v>
      </c>
    </row>
    <row r="156" spans="1:8" ht="18" customHeight="1">
      <c r="A156" s="190">
        <v>42399</v>
      </c>
      <c r="B156" s="190" t="s">
        <v>1433</v>
      </c>
      <c r="C156" s="188" t="s">
        <v>1459</v>
      </c>
      <c r="D156" s="191"/>
      <c r="E156" s="191">
        <v>189976000</v>
      </c>
      <c r="F156" s="192">
        <f t="shared" si="5"/>
        <v>530286000</v>
      </c>
      <c r="G156" s="187"/>
      <c r="H156" s="179">
        <f t="shared" si="6"/>
        <v>1</v>
      </c>
    </row>
    <row r="157" spans="1:8" ht="18" customHeight="1">
      <c r="A157" s="190">
        <v>42399</v>
      </c>
      <c r="B157" s="190" t="s">
        <v>1433</v>
      </c>
      <c r="C157" s="188" t="s">
        <v>652</v>
      </c>
      <c r="D157" s="191"/>
      <c r="E157" s="191">
        <v>150000000</v>
      </c>
      <c r="F157" s="192">
        <f t="shared" si="5"/>
        <v>380286000</v>
      </c>
      <c r="G157" s="187"/>
      <c r="H157" s="179">
        <f t="shared" si="6"/>
        <v>1</v>
      </c>
    </row>
    <row r="158" spans="1:8" ht="18" customHeight="1">
      <c r="A158" s="190">
        <v>42399</v>
      </c>
      <c r="B158" s="190" t="s">
        <v>622</v>
      </c>
      <c r="C158" s="188" t="s">
        <v>1500</v>
      </c>
      <c r="D158" s="191"/>
      <c r="E158" s="191">
        <v>50000000</v>
      </c>
      <c r="F158" s="192">
        <f t="shared" si="5"/>
        <v>330286000</v>
      </c>
      <c r="G158" s="187"/>
      <c r="H158" s="179">
        <f t="shared" si="6"/>
        <v>1</v>
      </c>
    </row>
    <row r="159" spans="1:8" ht="18" customHeight="1">
      <c r="A159" s="190">
        <v>42399</v>
      </c>
      <c r="B159" s="190" t="s">
        <v>203</v>
      </c>
      <c r="C159" s="188" t="s">
        <v>1501</v>
      </c>
      <c r="D159" s="191"/>
      <c r="E159" s="191">
        <v>6000000</v>
      </c>
      <c r="F159" s="192">
        <f t="shared" si="5"/>
        <v>324286000</v>
      </c>
      <c r="G159" s="187"/>
      <c r="H159" s="179">
        <f t="shared" si="6"/>
        <v>1</v>
      </c>
    </row>
    <row r="160" spans="1:8" ht="18" customHeight="1">
      <c r="A160" s="190">
        <v>42399</v>
      </c>
      <c r="B160" s="190" t="s">
        <v>183</v>
      </c>
      <c r="C160" s="188" t="s">
        <v>1502</v>
      </c>
      <c r="D160" s="191"/>
      <c r="E160" s="191">
        <v>500000</v>
      </c>
      <c r="F160" s="192">
        <f t="shared" si="5"/>
        <v>323786000</v>
      </c>
      <c r="G160" s="187"/>
      <c r="H160" s="179">
        <f t="shared" si="6"/>
        <v>1</v>
      </c>
    </row>
    <row r="161" spans="1:8" ht="18" customHeight="1">
      <c r="A161" s="190">
        <v>42399</v>
      </c>
      <c r="B161" s="190" t="s">
        <v>1487</v>
      </c>
      <c r="C161" s="188" t="s">
        <v>1503</v>
      </c>
      <c r="D161" s="191"/>
      <c r="E161" s="191">
        <v>800000</v>
      </c>
      <c r="F161" s="192">
        <f t="shared" si="5"/>
        <v>322986000</v>
      </c>
      <c r="G161" s="187"/>
      <c r="H161" s="179">
        <f t="shared" si="6"/>
        <v>1</v>
      </c>
    </row>
    <row r="162" spans="1:8" ht="18" customHeight="1">
      <c r="A162" s="190">
        <v>42399</v>
      </c>
      <c r="B162" s="190" t="s">
        <v>1487</v>
      </c>
      <c r="C162" s="188" t="s">
        <v>1504</v>
      </c>
      <c r="D162" s="191"/>
      <c r="E162" s="191">
        <v>313000</v>
      </c>
      <c r="F162" s="192">
        <f t="shared" si="5"/>
        <v>322673000</v>
      </c>
      <c r="G162" s="187"/>
      <c r="H162" s="179">
        <f t="shared" si="6"/>
        <v>1</v>
      </c>
    </row>
    <row r="163" spans="1:8" ht="18" customHeight="1">
      <c r="A163" s="190">
        <v>42399</v>
      </c>
      <c r="B163" s="190" t="s">
        <v>880</v>
      </c>
      <c r="C163" s="188" t="s">
        <v>1505</v>
      </c>
      <c r="D163" s="191"/>
      <c r="E163" s="191">
        <v>305000</v>
      </c>
      <c r="F163" s="192">
        <f t="shared" si="5"/>
        <v>322368000</v>
      </c>
      <c r="G163" s="187"/>
      <c r="H163" s="179">
        <f t="shared" si="6"/>
        <v>1</v>
      </c>
    </row>
    <row r="164" spans="1:8" ht="18" customHeight="1">
      <c r="A164" s="190">
        <v>42401</v>
      </c>
      <c r="B164" s="190" t="s">
        <v>197</v>
      </c>
      <c r="C164" s="188" t="s">
        <v>1506</v>
      </c>
      <c r="D164" s="191"/>
      <c r="E164" s="191">
        <v>140000000</v>
      </c>
      <c r="F164" s="192">
        <f t="shared" si="5"/>
        <v>182368000</v>
      </c>
      <c r="G164" s="187"/>
      <c r="H164" s="179">
        <f t="shared" si="6"/>
        <v>2</v>
      </c>
    </row>
    <row r="165" spans="1:8" ht="18" customHeight="1">
      <c r="A165" s="190">
        <v>42401</v>
      </c>
      <c r="B165" s="190" t="s">
        <v>1433</v>
      </c>
      <c r="C165" s="188" t="s">
        <v>1275</v>
      </c>
      <c r="D165" s="191"/>
      <c r="E165" s="191">
        <v>100000000</v>
      </c>
      <c r="F165" s="192">
        <f t="shared" si="5"/>
        <v>82368000</v>
      </c>
      <c r="G165" s="187"/>
      <c r="H165" s="179">
        <f t="shared" si="6"/>
        <v>2</v>
      </c>
    </row>
    <row r="166" spans="1:8" ht="18" customHeight="1">
      <c r="A166" s="190">
        <v>42401</v>
      </c>
      <c r="B166" s="190" t="s">
        <v>203</v>
      </c>
      <c r="C166" s="188" t="s">
        <v>1261</v>
      </c>
      <c r="D166" s="191"/>
      <c r="E166" s="191">
        <v>10517000</v>
      </c>
      <c r="F166" s="192">
        <f t="shared" si="5"/>
        <v>71851000</v>
      </c>
      <c r="G166" s="187"/>
      <c r="H166" s="179">
        <f t="shared" si="6"/>
        <v>2</v>
      </c>
    </row>
    <row r="167" spans="1:8" ht="18" customHeight="1">
      <c r="A167" s="190">
        <v>42401</v>
      </c>
      <c r="B167" s="190" t="s">
        <v>203</v>
      </c>
      <c r="C167" s="188" t="s">
        <v>1507</v>
      </c>
      <c r="D167" s="191"/>
      <c r="E167" s="191">
        <v>6017000</v>
      </c>
      <c r="F167" s="192">
        <f t="shared" si="5"/>
        <v>65834000</v>
      </c>
      <c r="G167" s="187"/>
      <c r="H167" s="179">
        <f t="shared" si="6"/>
        <v>2</v>
      </c>
    </row>
    <row r="168" spans="1:8" ht="18" customHeight="1">
      <c r="A168" s="190">
        <v>42401</v>
      </c>
      <c r="B168" s="190" t="s">
        <v>151</v>
      </c>
      <c r="C168" s="188" t="s">
        <v>1508</v>
      </c>
      <c r="D168" s="191"/>
      <c r="E168" s="191">
        <v>700000</v>
      </c>
      <c r="F168" s="192">
        <f t="shared" si="5"/>
        <v>65134000</v>
      </c>
      <c r="G168" s="187"/>
      <c r="H168" s="179">
        <f t="shared" si="6"/>
        <v>2</v>
      </c>
    </row>
    <row r="169" spans="1:8" ht="18" customHeight="1">
      <c r="A169" s="190">
        <v>42401</v>
      </c>
      <c r="B169" s="190" t="s">
        <v>1431</v>
      </c>
      <c r="C169" s="188" t="s">
        <v>1509</v>
      </c>
      <c r="D169" s="191"/>
      <c r="E169" s="191">
        <v>803000</v>
      </c>
      <c r="F169" s="192">
        <f t="shared" si="5"/>
        <v>64331000</v>
      </c>
      <c r="G169" s="187"/>
      <c r="H169" s="179">
        <f t="shared" si="6"/>
        <v>2</v>
      </c>
    </row>
    <row r="170" spans="1:8" ht="18" customHeight="1">
      <c r="A170" s="190">
        <v>42401</v>
      </c>
      <c r="B170" s="190" t="s">
        <v>880</v>
      </c>
      <c r="C170" s="188" t="s">
        <v>1414</v>
      </c>
      <c r="D170" s="191"/>
      <c r="E170" s="191">
        <v>480000</v>
      </c>
      <c r="F170" s="192">
        <f t="shared" si="5"/>
        <v>63851000</v>
      </c>
      <c r="G170" s="187"/>
      <c r="H170" s="179">
        <f t="shared" si="6"/>
        <v>2</v>
      </c>
    </row>
    <row r="171" spans="1:8" ht="18" customHeight="1">
      <c r="A171" s="190">
        <v>42401</v>
      </c>
      <c r="B171" s="190" t="s">
        <v>1431</v>
      </c>
      <c r="C171" s="188" t="s">
        <v>1510</v>
      </c>
      <c r="D171" s="191"/>
      <c r="E171" s="191">
        <v>2515000</v>
      </c>
      <c r="F171" s="192">
        <f t="shared" si="5"/>
        <v>61336000</v>
      </c>
      <c r="G171" s="187"/>
      <c r="H171" s="179">
        <f t="shared" si="6"/>
        <v>2</v>
      </c>
    </row>
    <row r="172" spans="1:8" ht="18" customHeight="1">
      <c r="A172" s="190">
        <v>42401</v>
      </c>
      <c r="B172" s="190" t="s">
        <v>151</v>
      </c>
      <c r="C172" s="188" t="s">
        <v>1511</v>
      </c>
      <c r="D172" s="191"/>
      <c r="E172" s="191">
        <v>295000</v>
      </c>
      <c r="F172" s="192">
        <f t="shared" si="5"/>
        <v>61041000</v>
      </c>
      <c r="G172" s="187"/>
      <c r="H172" s="179">
        <f t="shared" si="6"/>
        <v>2</v>
      </c>
    </row>
    <row r="173" spans="1:8" ht="18" customHeight="1">
      <c r="A173" s="190">
        <v>42401</v>
      </c>
      <c r="B173" s="190" t="s">
        <v>1415</v>
      </c>
      <c r="C173" s="188" t="s">
        <v>1512</v>
      </c>
      <c r="D173" s="191"/>
      <c r="E173" s="191">
        <v>240000</v>
      </c>
      <c r="F173" s="192">
        <f t="shared" si="5"/>
        <v>60801000</v>
      </c>
      <c r="G173" s="187"/>
      <c r="H173" s="179">
        <f t="shared" si="6"/>
        <v>2</v>
      </c>
    </row>
    <row r="174" spans="1:8" ht="18" customHeight="1">
      <c r="A174" s="190">
        <v>42401</v>
      </c>
      <c r="B174" s="190" t="s">
        <v>197</v>
      </c>
      <c r="C174" s="188" t="s">
        <v>1513</v>
      </c>
      <c r="D174" s="191"/>
      <c r="E174" s="191">
        <v>8025000</v>
      </c>
      <c r="F174" s="192">
        <f t="shared" si="5"/>
        <v>52776000</v>
      </c>
      <c r="G174" s="187"/>
      <c r="H174" s="179">
        <f t="shared" si="6"/>
        <v>2</v>
      </c>
    </row>
    <row r="175" spans="1:8" ht="18" customHeight="1">
      <c r="A175" s="190">
        <v>42403</v>
      </c>
      <c r="B175" s="190" t="s">
        <v>50</v>
      </c>
      <c r="C175" s="188" t="s">
        <v>1517</v>
      </c>
      <c r="D175" s="191">
        <v>1670000000</v>
      </c>
      <c r="E175" s="191"/>
      <c r="F175" s="192">
        <f t="shared" si="5"/>
        <v>1722776000</v>
      </c>
      <c r="G175" s="187"/>
      <c r="H175" s="179">
        <f t="shared" si="6"/>
        <v>2</v>
      </c>
    </row>
    <row r="176" spans="1:8" ht="18" customHeight="1">
      <c r="A176" s="190">
        <v>42403</v>
      </c>
      <c r="B176" s="190" t="s">
        <v>1470</v>
      </c>
      <c r="C176" s="188" t="s">
        <v>1515</v>
      </c>
      <c r="D176" s="191"/>
      <c r="E176" s="191">
        <v>600000000</v>
      </c>
      <c r="F176" s="192">
        <f t="shared" si="5"/>
        <v>1122776000</v>
      </c>
      <c r="G176" s="187"/>
      <c r="H176" s="179">
        <f t="shared" si="6"/>
        <v>2</v>
      </c>
    </row>
    <row r="177" spans="1:8" ht="18" customHeight="1">
      <c r="A177" s="190">
        <v>42403</v>
      </c>
      <c r="B177" s="190" t="s">
        <v>50</v>
      </c>
      <c r="C177" s="188" t="s">
        <v>1516</v>
      </c>
      <c r="D177" s="191"/>
      <c r="E177" s="191">
        <v>20000000</v>
      </c>
      <c r="F177" s="192">
        <f t="shared" si="5"/>
        <v>1102776000</v>
      </c>
      <c r="G177" s="187"/>
      <c r="H177" s="179">
        <f t="shared" si="6"/>
        <v>2</v>
      </c>
    </row>
    <row r="178" spans="1:8" ht="18" customHeight="1">
      <c r="A178" s="190">
        <v>42403</v>
      </c>
      <c r="B178" s="190" t="s">
        <v>145</v>
      </c>
      <c r="C178" s="188" t="s">
        <v>1518</v>
      </c>
      <c r="D178" s="191"/>
      <c r="E178" s="191">
        <v>4476000</v>
      </c>
      <c r="F178" s="192">
        <f t="shared" si="5"/>
        <v>1098300000</v>
      </c>
      <c r="G178" s="187"/>
      <c r="H178" s="179">
        <f t="shared" si="6"/>
        <v>2</v>
      </c>
    </row>
    <row r="179" spans="1:8" ht="18" customHeight="1">
      <c r="A179" s="190">
        <v>42403</v>
      </c>
      <c r="B179" s="190" t="s">
        <v>831</v>
      </c>
      <c r="C179" s="188" t="s">
        <v>1519</v>
      </c>
      <c r="D179" s="191"/>
      <c r="E179" s="191">
        <v>482000</v>
      </c>
      <c r="F179" s="192">
        <f t="shared" si="5"/>
        <v>1097818000</v>
      </c>
      <c r="G179" s="187"/>
      <c r="H179" s="179">
        <f t="shared" si="6"/>
        <v>2</v>
      </c>
    </row>
    <row r="180" spans="1:8" ht="18" customHeight="1">
      <c r="A180" s="190">
        <v>42403</v>
      </c>
      <c r="B180" s="190" t="s">
        <v>1433</v>
      </c>
      <c r="C180" s="188" t="s">
        <v>205</v>
      </c>
      <c r="D180" s="191"/>
      <c r="E180" s="191">
        <v>200000000</v>
      </c>
      <c r="F180" s="192">
        <f t="shared" si="5"/>
        <v>897818000</v>
      </c>
      <c r="G180" s="187"/>
      <c r="H180" s="179">
        <f t="shared" si="6"/>
        <v>2</v>
      </c>
    </row>
    <row r="181" spans="1:8" ht="18" customHeight="1">
      <c r="A181" s="190">
        <v>42403</v>
      </c>
      <c r="B181" s="190" t="s">
        <v>1433</v>
      </c>
      <c r="C181" s="188" t="s">
        <v>1520</v>
      </c>
      <c r="D181" s="191"/>
      <c r="E181" s="191">
        <v>100000000</v>
      </c>
      <c r="F181" s="192">
        <f t="shared" si="5"/>
        <v>797818000</v>
      </c>
      <c r="G181" s="187"/>
      <c r="H181" s="179">
        <f t="shared" si="6"/>
        <v>2</v>
      </c>
    </row>
    <row r="182" spans="1:8" ht="18" customHeight="1">
      <c r="A182" s="190">
        <v>42403</v>
      </c>
      <c r="B182" s="190" t="s">
        <v>1433</v>
      </c>
      <c r="C182" s="188" t="s">
        <v>1275</v>
      </c>
      <c r="D182" s="191"/>
      <c r="E182" s="191">
        <v>63502000</v>
      </c>
      <c r="F182" s="192">
        <f t="shared" si="5"/>
        <v>734316000</v>
      </c>
      <c r="G182" s="187"/>
      <c r="H182" s="179">
        <f t="shared" si="6"/>
        <v>2</v>
      </c>
    </row>
    <row r="183" spans="1:8" ht="18" customHeight="1">
      <c r="A183" s="190">
        <v>42403</v>
      </c>
      <c r="B183" s="190" t="s">
        <v>197</v>
      </c>
      <c r="C183" s="188" t="s">
        <v>1521</v>
      </c>
      <c r="D183" s="191"/>
      <c r="E183" s="191">
        <v>240071000</v>
      </c>
      <c r="F183" s="192">
        <f t="shared" si="5"/>
        <v>494245000</v>
      </c>
      <c r="G183" s="187"/>
      <c r="H183" s="179">
        <f t="shared" si="6"/>
        <v>2</v>
      </c>
    </row>
    <row r="184" spans="1:8" ht="18" customHeight="1">
      <c r="A184" s="190">
        <v>42403</v>
      </c>
      <c r="B184" s="190" t="s">
        <v>197</v>
      </c>
      <c r="C184" s="188" t="s">
        <v>1522</v>
      </c>
      <c r="D184" s="191"/>
      <c r="E184" s="191">
        <v>9050000</v>
      </c>
      <c r="F184" s="192">
        <f t="shared" si="5"/>
        <v>485195000</v>
      </c>
      <c r="G184" s="187"/>
      <c r="H184" s="179">
        <f t="shared" si="6"/>
        <v>2</v>
      </c>
    </row>
    <row r="185" spans="1:8" ht="18" customHeight="1">
      <c r="A185" s="190">
        <v>42403</v>
      </c>
      <c r="B185" s="190" t="s">
        <v>1494</v>
      </c>
      <c r="C185" s="188" t="s">
        <v>1523</v>
      </c>
      <c r="D185" s="191"/>
      <c r="E185" s="191">
        <v>180000000</v>
      </c>
      <c r="F185" s="192">
        <f t="shared" si="5"/>
        <v>305195000</v>
      </c>
      <c r="G185" s="187"/>
      <c r="H185" s="179">
        <f t="shared" si="6"/>
        <v>2</v>
      </c>
    </row>
    <row r="186" spans="1:8" ht="18" customHeight="1">
      <c r="A186" s="190">
        <v>42403</v>
      </c>
      <c r="B186" s="190" t="s">
        <v>1487</v>
      </c>
      <c r="C186" s="188" t="s">
        <v>1524</v>
      </c>
      <c r="D186" s="191"/>
      <c r="E186" s="191">
        <v>100000000</v>
      </c>
      <c r="F186" s="192">
        <f t="shared" si="5"/>
        <v>205195000</v>
      </c>
      <c r="G186" s="187"/>
      <c r="H186" s="179">
        <f t="shared" si="6"/>
        <v>2</v>
      </c>
    </row>
    <row r="187" spans="1:8" ht="18" customHeight="1">
      <c r="A187" s="190">
        <v>42403</v>
      </c>
      <c r="B187" s="190" t="s">
        <v>622</v>
      </c>
      <c r="C187" s="188" t="s">
        <v>1525</v>
      </c>
      <c r="D187" s="191"/>
      <c r="E187" s="191">
        <v>56000000</v>
      </c>
      <c r="F187" s="192">
        <f t="shared" si="5"/>
        <v>149195000</v>
      </c>
      <c r="G187" s="187"/>
      <c r="H187" s="179">
        <f t="shared" si="6"/>
        <v>2</v>
      </c>
    </row>
    <row r="188" spans="1:8" ht="18" customHeight="1">
      <c r="A188" s="190">
        <v>42404</v>
      </c>
      <c r="B188" s="190" t="s">
        <v>50</v>
      </c>
      <c r="C188" s="188" t="s">
        <v>1526</v>
      </c>
      <c r="D188" s="191">
        <v>390000000</v>
      </c>
      <c r="E188" s="191"/>
      <c r="F188" s="192">
        <f t="shared" si="5"/>
        <v>539195000</v>
      </c>
      <c r="G188" s="187"/>
      <c r="H188" s="179">
        <f t="shared" si="6"/>
        <v>2</v>
      </c>
    </row>
    <row r="189" spans="1:8" ht="18" customHeight="1">
      <c r="A189" s="190">
        <v>42404</v>
      </c>
      <c r="B189" s="190" t="s">
        <v>831</v>
      </c>
      <c r="C189" s="188" t="s">
        <v>1527</v>
      </c>
      <c r="D189" s="191"/>
      <c r="E189" s="191">
        <v>11000000</v>
      </c>
      <c r="F189" s="192">
        <f t="shared" si="5"/>
        <v>528195000</v>
      </c>
      <c r="G189" s="187"/>
      <c r="H189" s="179">
        <f t="shared" si="6"/>
        <v>2</v>
      </c>
    </row>
    <row r="190" spans="1:8" ht="18" customHeight="1">
      <c r="A190" s="190">
        <v>42404</v>
      </c>
      <c r="B190" s="190" t="s">
        <v>151</v>
      </c>
      <c r="C190" s="188" t="s">
        <v>1528</v>
      </c>
      <c r="D190" s="191"/>
      <c r="E190" s="191">
        <v>500000</v>
      </c>
      <c r="F190" s="192">
        <f t="shared" si="5"/>
        <v>527695000</v>
      </c>
      <c r="G190" s="187"/>
      <c r="H190" s="179">
        <f t="shared" si="6"/>
        <v>2</v>
      </c>
    </row>
    <row r="191" spans="1:8" ht="18" customHeight="1">
      <c r="A191" s="190">
        <v>42404</v>
      </c>
      <c r="B191" s="190" t="s">
        <v>622</v>
      </c>
      <c r="C191" s="188" t="s">
        <v>1529</v>
      </c>
      <c r="D191" s="191">
        <v>900000000</v>
      </c>
      <c r="E191" s="191"/>
      <c r="F191" s="192">
        <f t="shared" si="5"/>
        <v>1427695000</v>
      </c>
      <c r="G191" s="187"/>
      <c r="H191" s="179">
        <f t="shared" si="6"/>
        <v>2</v>
      </c>
    </row>
    <row r="192" spans="1:8" ht="18" customHeight="1">
      <c r="A192" s="190">
        <v>42404</v>
      </c>
      <c r="B192" s="190" t="s">
        <v>622</v>
      </c>
      <c r="C192" s="188" t="s">
        <v>1530</v>
      </c>
      <c r="D192" s="191">
        <v>200000000</v>
      </c>
      <c r="E192" s="191"/>
      <c r="F192" s="192">
        <f>IF(C192&lt;&gt;"",F191+D192-E192,0)</f>
        <v>1627695000</v>
      </c>
      <c r="G192" s="187"/>
      <c r="H192" s="179">
        <f t="shared" si="6"/>
        <v>2</v>
      </c>
    </row>
    <row r="193" spans="1:8" ht="18" customHeight="1">
      <c r="A193" s="190">
        <v>42404</v>
      </c>
      <c r="B193" s="190" t="s">
        <v>158</v>
      </c>
      <c r="C193" s="188" t="s">
        <v>1531</v>
      </c>
      <c r="D193" s="191"/>
      <c r="E193" s="191">
        <v>545415000</v>
      </c>
      <c r="F193" s="192">
        <f>IF(C193&lt;&gt;"",F192+D193-E193,0)</f>
        <v>1082280000</v>
      </c>
      <c r="G193" s="187"/>
      <c r="H193" s="179">
        <f t="shared" si="6"/>
        <v>2</v>
      </c>
    </row>
    <row r="194" spans="1:8" ht="18" customHeight="1">
      <c r="A194" s="190">
        <v>42404</v>
      </c>
      <c r="B194" s="190" t="s">
        <v>151</v>
      </c>
      <c r="C194" s="188" t="s">
        <v>1532</v>
      </c>
      <c r="D194" s="191"/>
      <c r="E194" s="191">
        <v>16500000</v>
      </c>
      <c r="F194" s="192">
        <f t="shared" si="5"/>
        <v>1065780000</v>
      </c>
      <c r="G194" s="187"/>
      <c r="H194" s="179">
        <f t="shared" si="6"/>
        <v>2</v>
      </c>
    </row>
    <row r="195" spans="1:8" ht="18" customHeight="1">
      <c r="A195" s="190">
        <v>42404</v>
      </c>
      <c r="B195" s="190" t="s">
        <v>880</v>
      </c>
      <c r="C195" s="188" t="s">
        <v>1533</v>
      </c>
      <c r="D195" s="191"/>
      <c r="E195" s="191">
        <v>15090000</v>
      </c>
      <c r="F195" s="192">
        <f t="shared" si="5"/>
        <v>1050690000</v>
      </c>
      <c r="G195" s="187"/>
      <c r="H195" s="179">
        <f t="shared" si="6"/>
        <v>2</v>
      </c>
    </row>
    <row r="196" spans="1:8" ht="18" customHeight="1">
      <c r="A196" s="190">
        <v>42404</v>
      </c>
      <c r="B196" s="190" t="s">
        <v>197</v>
      </c>
      <c r="C196" s="188" t="s">
        <v>1534</v>
      </c>
      <c r="D196" s="191"/>
      <c r="E196" s="191">
        <v>15000000</v>
      </c>
      <c r="F196" s="192">
        <f t="shared" si="5"/>
        <v>1035690000</v>
      </c>
      <c r="G196" s="187"/>
      <c r="H196" s="179">
        <f t="shared" si="6"/>
        <v>2</v>
      </c>
    </row>
    <row r="197" spans="1:8" ht="18" customHeight="1">
      <c r="A197" s="190">
        <v>42404</v>
      </c>
      <c r="B197" s="190" t="s">
        <v>880</v>
      </c>
      <c r="C197" s="188" t="s">
        <v>1535</v>
      </c>
      <c r="D197" s="191"/>
      <c r="E197" s="191">
        <v>46000000</v>
      </c>
      <c r="F197" s="192">
        <f t="shared" si="5"/>
        <v>989690000</v>
      </c>
      <c r="G197" s="187"/>
      <c r="H197" s="179">
        <f t="shared" si="6"/>
        <v>2</v>
      </c>
    </row>
    <row r="198" spans="1:8" ht="18" customHeight="1">
      <c r="A198" s="190">
        <v>42404</v>
      </c>
      <c r="B198" s="190" t="s">
        <v>1494</v>
      </c>
      <c r="C198" s="188" t="s">
        <v>1536</v>
      </c>
      <c r="D198" s="191"/>
      <c r="E198" s="191">
        <v>200000000</v>
      </c>
      <c r="F198" s="192">
        <f t="shared" si="5"/>
        <v>789690000</v>
      </c>
      <c r="G198" s="187"/>
      <c r="H198" s="179">
        <f t="shared" si="6"/>
        <v>2</v>
      </c>
    </row>
    <row r="199" spans="1:8" ht="18" customHeight="1">
      <c r="A199" s="190">
        <v>42404</v>
      </c>
      <c r="B199" s="190" t="s">
        <v>151</v>
      </c>
      <c r="C199" s="188" t="s">
        <v>1537</v>
      </c>
      <c r="D199" s="191"/>
      <c r="E199" s="191">
        <v>20000000</v>
      </c>
      <c r="F199" s="192">
        <f t="shared" si="5"/>
        <v>769690000</v>
      </c>
      <c r="G199" s="187"/>
      <c r="H199" s="179">
        <f t="shared" si="6"/>
        <v>2</v>
      </c>
    </row>
    <row r="200" spans="1:8" ht="18" customHeight="1">
      <c r="A200" s="190">
        <v>42404</v>
      </c>
      <c r="B200" s="190" t="s">
        <v>1433</v>
      </c>
      <c r="C200" s="188" t="s">
        <v>1660</v>
      </c>
      <c r="D200" s="191"/>
      <c r="E200" s="191">
        <v>150045000</v>
      </c>
      <c r="F200" s="192">
        <f t="shared" si="5"/>
        <v>619645000</v>
      </c>
      <c r="G200" s="187"/>
      <c r="H200" s="179">
        <f t="shared" si="6"/>
        <v>2</v>
      </c>
    </row>
    <row r="201" spans="1:8" ht="18" customHeight="1">
      <c r="A201" s="190">
        <v>42404</v>
      </c>
      <c r="B201" s="190" t="s">
        <v>1431</v>
      </c>
      <c r="C201" s="188" t="s">
        <v>1538</v>
      </c>
      <c r="D201" s="191"/>
      <c r="E201" s="191">
        <v>5378000</v>
      </c>
      <c r="F201" s="192">
        <f t="shared" si="5"/>
        <v>614267000</v>
      </c>
      <c r="G201" s="187"/>
      <c r="H201" s="179">
        <f t="shared" si="6"/>
        <v>2</v>
      </c>
    </row>
    <row r="202" spans="1:8" ht="18" customHeight="1">
      <c r="A202" s="190">
        <v>42404</v>
      </c>
      <c r="B202" s="190" t="s">
        <v>197</v>
      </c>
      <c r="C202" s="188" t="s">
        <v>1539</v>
      </c>
      <c r="D202" s="191"/>
      <c r="E202" s="191">
        <v>450000000</v>
      </c>
      <c r="F202" s="192">
        <f t="shared" si="5"/>
        <v>164267000</v>
      </c>
      <c r="G202" s="187"/>
      <c r="H202" s="179">
        <f t="shared" si="6"/>
        <v>2</v>
      </c>
    </row>
    <row r="203" spans="1:8" ht="18" customHeight="1">
      <c r="A203" s="190">
        <v>42404</v>
      </c>
      <c r="B203" s="190" t="s">
        <v>197</v>
      </c>
      <c r="C203" s="188" t="s">
        <v>1540</v>
      </c>
      <c r="D203" s="191"/>
      <c r="E203" s="191">
        <v>62000000</v>
      </c>
      <c r="F203" s="192">
        <f t="shared" si="5"/>
        <v>102267000</v>
      </c>
      <c r="G203" s="187"/>
      <c r="H203" s="179">
        <f t="shared" si="6"/>
        <v>2</v>
      </c>
    </row>
    <row r="204" spans="1:8" ht="18" customHeight="1">
      <c r="A204" s="190">
        <v>42404</v>
      </c>
      <c r="B204" s="190" t="s">
        <v>158</v>
      </c>
      <c r="C204" s="188" t="s">
        <v>1541</v>
      </c>
      <c r="D204" s="191"/>
      <c r="E204" s="191">
        <v>10000000</v>
      </c>
      <c r="F204" s="192">
        <f t="shared" si="5"/>
        <v>92267000</v>
      </c>
      <c r="G204" s="187"/>
      <c r="H204" s="179">
        <f t="shared" si="6"/>
        <v>2</v>
      </c>
    </row>
    <row r="205" spans="1:8" ht="18" customHeight="1">
      <c r="A205" s="190">
        <v>42404</v>
      </c>
      <c r="B205" s="190"/>
      <c r="C205" s="188" t="s">
        <v>1542</v>
      </c>
      <c r="D205" s="191"/>
      <c r="E205" s="191">
        <v>5000000</v>
      </c>
      <c r="F205" s="192">
        <f t="shared" si="5"/>
        <v>87267000</v>
      </c>
      <c r="G205" s="187"/>
      <c r="H205" s="179">
        <f t="shared" si="6"/>
        <v>2</v>
      </c>
    </row>
    <row r="206" spans="1:8" ht="18" customHeight="1">
      <c r="A206" s="190">
        <v>42404</v>
      </c>
      <c r="B206" s="190" t="s">
        <v>1792</v>
      </c>
      <c r="C206" s="188" t="s">
        <v>1543</v>
      </c>
      <c r="D206" s="191"/>
      <c r="E206" s="191">
        <v>16500000</v>
      </c>
      <c r="F206" s="192">
        <f t="shared" ref="F206:F269" si="7">IF(C206&lt;&gt;"",F205+D206-E206,0)</f>
        <v>70767000</v>
      </c>
      <c r="G206" s="187"/>
      <c r="H206" s="179">
        <f t="shared" si="6"/>
        <v>2</v>
      </c>
    </row>
    <row r="207" spans="1:8" ht="18" customHeight="1">
      <c r="A207" s="190">
        <v>42405</v>
      </c>
      <c r="B207" s="190" t="s">
        <v>151</v>
      </c>
      <c r="C207" s="188" t="s">
        <v>1544</v>
      </c>
      <c r="D207" s="191"/>
      <c r="E207" s="191">
        <v>40000000</v>
      </c>
      <c r="F207" s="192">
        <f t="shared" si="7"/>
        <v>30767000</v>
      </c>
      <c r="G207" s="187"/>
      <c r="H207" s="179">
        <f t="shared" ref="H207:H270" si="8">IF(A207&lt;&gt;"",MONTH(A207),"")</f>
        <v>2</v>
      </c>
    </row>
    <row r="208" spans="1:8" ht="18" customHeight="1">
      <c r="A208" s="190">
        <v>42406</v>
      </c>
      <c r="B208" s="190" t="s">
        <v>1421</v>
      </c>
      <c r="C208" s="188" t="s">
        <v>1545</v>
      </c>
      <c r="D208" s="191"/>
      <c r="E208" s="191">
        <v>10000000</v>
      </c>
      <c r="F208" s="192">
        <f t="shared" si="7"/>
        <v>20767000</v>
      </c>
      <c r="G208" s="187"/>
      <c r="H208" s="179">
        <f t="shared" si="8"/>
        <v>2</v>
      </c>
    </row>
    <row r="209" spans="1:8" ht="18" customHeight="1">
      <c r="A209" s="190">
        <v>42407</v>
      </c>
      <c r="B209" s="190" t="s">
        <v>1470</v>
      </c>
      <c r="C209" s="188" t="s">
        <v>1546</v>
      </c>
      <c r="D209" s="191"/>
      <c r="E209" s="191">
        <v>20000000</v>
      </c>
      <c r="F209" s="192">
        <f t="shared" si="7"/>
        <v>767000</v>
      </c>
      <c r="G209" s="187"/>
      <c r="H209" s="179">
        <f t="shared" si="8"/>
        <v>2</v>
      </c>
    </row>
    <row r="210" spans="1:8" ht="18" customHeight="1">
      <c r="A210" s="190">
        <v>42415</v>
      </c>
      <c r="B210" s="190" t="s">
        <v>1547</v>
      </c>
      <c r="C210" s="188" t="s">
        <v>1548</v>
      </c>
      <c r="D210" s="191">
        <v>8117000</v>
      </c>
      <c r="E210" s="191"/>
      <c r="F210" s="192">
        <f t="shared" si="7"/>
        <v>8884000</v>
      </c>
      <c r="G210" s="187"/>
      <c r="H210" s="179">
        <f t="shared" si="8"/>
        <v>2</v>
      </c>
    </row>
    <row r="211" spans="1:8" ht="18" customHeight="1">
      <c r="A211" s="190">
        <v>42415</v>
      </c>
      <c r="B211" s="190" t="s">
        <v>880</v>
      </c>
      <c r="C211" s="188" t="s">
        <v>1554</v>
      </c>
      <c r="D211" s="191"/>
      <c r="E211" s="191">
        <v>1495000</v>
      </c>
      <c r="F211" s="192">
        <f t="shared" si="7"/>
        <v>7389000</v>
      </c>
      <c r="G211" s="187"/>
      <c r="H211" s="179">
        <f t="shared" si="8"/>
        <v>2</v>
      </c>
    </row>
    <row r="212" spans="1:8" ht="18" customHeight="1">
      <c r="A212" s="190">
        <v>42415</v>
      </c>
      <c r="B212" s="190" t="s">
        <v>183</v>
      </c>
      <c r="C212" s="188" t="s">
        <v>1549</v>
      </c>
      <c r="D212" s="191"/>
      <c r="E212" s="191">
        <v>2500000</v>
      </c>
      <c r="F212" s="192">
        <f t="shared" si="7"/>
        <v>4889000</v>
      </c>
      <c r="G212" s="187"/>
      <c r="H212" s="179">
        <f t="shared" si="8"/>
        <v>2</v>
      </c>
    </row>
    <row r="213" spans="1:8" ht="18" customHeight="1">
      <c r="A213" s="190">
        <v>42415</v>
      </c>
      <c r="B213" s="190" t="s">
        <v>831</v>
      </c>
      <c r="C213" s="188" t="s">
        <v>1550</v>
      </c>
      <c r="D213" s="191"/>
      <c r="E213" s="191">
        <v>767000</v>
      </c>
      <c r="F213" s="192">
        <f t="shared" si="7"/>
        <v>4122000</v>
      </c>
      <c r="G213" s="187"/>
      <c r="H213" s="179">
        <f t="shared" si="8"/>
        <v>2</v>
      </c>
    </row>
    <row r="214" spans="1:8" ht="18" customHeight="1">
      <c r="A214" s="190">
        <v>42415</v>
      </c>
      <c r="B214" s="190" t="s">
        <v>880</v>
      </c>
      <c r="C214" s="188" t="s">
        <v>1551</v>
      </c>
      <c r="D214" s="191"/>
      <c r="E214" s="191">
        <v>1455000</v>
      </c>
      <c r="F214" s="192">
        <f t="shared" si="7"/>
        <v>2667000</v>
      </c>
      <c r="G214" s="187"/>
      <c r="H214" s="179">
        <f t="shared" si="8"/>
        <v>2</v>
      </c>
    </row>
    <row r="215" spans="1:8" ht="18" customHeight="1">
      <c r="A215" s="190">
        <v>42415</v>
      </c>
      <c r="B215" s="190" t="s">
        <v>151</v>
      </c>
      <c r="C215" s="188" t="s">
        <v>1552</v>
      </c>
      <c r="D215" s="191"/>
      <c r="E215" s="191">
        <v>2170000</v>
      </c>
      <c r="F215" s="192">
        <f t="shared" si="7"/>
        <v>497000</v>
      </c>
      <c r="G215" s="187"/>
      <c r="H215" s="179">
        <f t="shared" si="8"/>
        <v>2</v>
      </c>
    </row>
    <row r="216" spans="1:8" ht="18" customHeight="1">
      <c r="A216" s="190">
        <v>42415</v>
      </c>
      <c r="B216" s="190" t="s">
        <v>880</v>
      </c>
      <c r="C216" s="188" t="s">
        <v>1553</v>
      </c>
      <c r="D216" s="191"/>
      <c r="E216" s="191">
        <v>420000</v>
      </c>
      <c r="F216" s="192">
        <f t="shared" si="7"/>
        <v>77000</v>
      </c>
      <c r="G216" s="187"/>
      <c r="H216" s="179">
        <f t="shared" si="8"/>
        <v>2</v>
      </c>
    </row>
    <row r="217" spans="1:8" ht="18" customHeight="1">
      <c r="A217" s="190">
        <v>42420</v>
      </c>
      <c r="B217" s="190" t="s">
        <v>1494</v>
      </c>
      <c r="C217" s="188" t="s">
        <v>1555</v>
      </c>
      <c r="D217" s="191">
        <v>83600000</v>
      </c>
      <c r="E217" s="191"/>
      <c r="F217" s="192">
        <f t="shared" si="7"/>
        <v>83677000</v>
      </c>
      <c r="G217" s="187"/>
      <c r="H217" s="179">
        <f t="shared" si="8"/>
        <v>2</v>
      </c>
    </row>
    <row r="218" spans="1:8" ht="18" customHeight="1">
      <c r="A218" s="190">
        <v>42420</v>
      </c>
      <c r="B218" s="190" t="s">
        <v>880</v>
      </c>
      <c r="C218" s="188" t="s">
        <v>1556</v>
      </c>
      <c r="D218" s="191"/>
      <c r="E218" s="191">
        <v>10000000</v>
      </c>
      <c r="F218" s="192">
        <f t="shared" si="7"/>
        <v>73677000</v>
      </c>
      <c r="G218" s="187"/>
      <c r="H218" s="179">
        <f t="shared" si="8"/>
        <v>2</v>
      </c>
    </row>
    <row r="219" spans="1:8" ht="18" customHeight="1">
      <c r="A219" s="190">
        <v>42420</v>
      </c>
      <c r="B219" s="190" t="s">
        <v>831</v>
      </c>
      <c r="C219" s="188" t="s">
        <v>1557</v>
      </c>
      <c r="D219" s="191"/>
      <c r="E219" s="191">
        <v>340000</v>
      </c>
      <c r="F219" s="192">
        <f t="shared" si="7"/>
        <v>73337000</v>
      </c>
      <c r="G219" s="187"/>
      <c r="H219" s="179">
        <f t="shared" si="8"/>
        <v>2</v>
      </c>
    </row>
    <row r="220" spans="1:8" ht="18" customHeight="1">
      <c r="A220" s="190">
        <v>42420</v>
      </c>
      <c r="B220" s="190" t="s">
        <v>183</v>
      </c>
      <c r="C220" s="188" t="s">
        <v>1558</v>
      </c>
      <c r="D220" s="191">
        <v>2500000</v>
      </c>
      <c r="E220" s="191"/>
      <c r="F220" s="192">
        <f t="shared" si="7"/>
        <v>75837000</v>
      </c>
      <c r="G220" s="187"/>
      <c r="H220" s="179">
        <f t="shared" si="8"/>
        <v>2</v>
      </c>
    </row>
    <row r="221" spans="1:8" ht="18" customHeight="1">
      <c r="A221" s="190">
        <v>42420</v>
      </c>
      <c r="B221" s="190" t="s">
        <v>151</v>
      </c>
      <c r="C221" s="188" t="s">
        <v>1549</v>
      </c>
      <c r="D221" s="191"/>
      <c r="E221" s="191">
        <v>2600000</v>
      </c>
      <c r="F221" s="192">
        <f t="shared" si="7"/>
        <v>73237000</v>
      </c>
      <c r="G221" s="187"/>
      <c r="H221" s="179">
        <f t="shared" si="8"/>
        <v>2</v>
      </c>
    </row>
    <row r="222" spans="1:8" ht="18" customHeight="1">
      <c r="A222" s="190">
        <v>42420</v>
      </c>
      <c r="B222" s="190" t="s">
        <v>183</v>
      </c>
      <c r="C222" s="188" t="s">
        <v>1559</v>
      </c>
      <c r="D222" s="191">
        <v>4000000</v>
      </c>
      <c r="E222" s="191"/>
      <c r="F222" s="192">
        <f t="shared" si="7"/>
        <v>77237000</v>
      </c>
      <c r="G222" s="187"/>
      <c r="H222" s="179">
        <f t="shared" si="8"/>
        <v>2</v>
      </c>
    </row>
    <row r="223" spans="1:8" ht="18" customHeight="1">
      <c r="A223" s="190">
        <v>42420</v>
      </c>
      <c r="B223" s="190" t="s">
        <v>151</v>
      </c>
      <c r="C223" s="188" t="s">
        <v>1560</v>
      </c>
      <c r="D223" s="191"/>
      <c r="E223" s="191">
        <v>4286000</v>
      </c>
      <c r="F223" s="192">
        <f t="shared" si="7"/>
        <v>72951000</v>
      </c>
      <c r="G223" s="187"/>
      <c r="H223" s="179">
        <f t="shared" si="8"/>
        <v>2</v>
      </c>
    </row>
    <row r="224" spans="1:8" ht="18" customHeight="1">
      <c r="A224" s="190">
        <v>42420</v>
      </c>
      <c r="B224" s="190" t="s">
        <v>145</v>
      </c>
      <c r="C224" s="188" t="s">
        <v>1561</v>
      </c>
      <c r="D224" s="191"/>
      <c r="E224" s="191">
        <v>260000</v>
      </c>
      <c r="F224" s="192">
        <f t="shared" si="7"/>
        <v>72691000</v>
      </c>
      <c r="G224" s="187"/>
      <c r="H224" s="179">
        <f t="shared" si="8"/>
        <v>2</v>
      </c>
    </row>
    <row r="225" spans="1:8" ht="18" customHeight="1">
      <c r="A225" s="190">
        <v>42420</v>
      </c>
      <c r="B225" s="190" t="s">
        <v>145</v>
      </c>
      <c r="C225" s="188" t="s">
        <v>1562</v>
      </c>
      <c r="D225" s="191"/>
      <c r="E225" s="191">
        <v>1280000</v>
      </c>
      <c r="F225" s="192">
        <f t="shared" si="7"/>
        <v>71411000</v>
      </c>
      <c r="G225" s="187"/>
      <c r="H225" s="179">
        <f t="shared" si="8"/>
        <v>2</v>
      </c>
    </row>
    <row r="226" spans="1:8" ht="18" customHeight="1">
      <c r="A226" s="190">
        <v>42420</v>
      </c>
      <c r="B226" s="190" t="s">
        <v>151</v>
      </c>
      <c r="C226" s="188" t="s">
        <v>1563</v>
      </c>
      <c r="D226" s="191"/>
      <c r="E226" s="191">
        <v>380000</v>
      </c>
      <c r="F226" s="192">
        <f t="shared" si="7"/>
        <v>71031000</v>
      </c>
      <c r="G226" s="187"/>
      <c r="H226" s="179">
        <f t="shared" si="8"/>
        <v>2</v>
      </c>
    </row>
    <row r="227" spans="1:8" ht="18" customHeight="1">
      <c r="A227" s="190">
        <v>42422</v>
      </c>
      <c r="B227" s="190" t="s">
        <v>1470</v>
      </c>
      <c r="C227" s="188" t="s">
        <v>1564</v>
      </c>
      <c r="D227" s="191"/>
      <c r="E227" s="191">
        <v>930000</v>
      </c>
      <c r="F227" s="192">
        <f t="shared" si="7"/>
        <v>70101000</v>
      </c>
      <c r="G227" s="187"/>
      <c r="H227" s="179">
        <f t="shared" si="8"/>
        <v>2</v>
      </c>
    </row>
    <row r="228" spans="1:8" ht="18" customHeight="1">
      <c r="A228" s="190">
        <v>42422</v>
      </c>
      <c r="B228" s="190" t="s">
        <v>145</v>
      </c>
      <c r="C228" s="188" t="s">
        <v>1565</v>
      </c>
      <c r="D228" s="191"/>
      <c r="E228" s="191">
        <v>260000</v>
      </c>
      <c r="F228" s="192">
        <f t="shared" si="7"/>
        <v>69841000</v>
      </c>
      <c r="G228" s="187"/>
      <c r="H228" s="179">
        <f t="shared" si="8"/>
        <v>2</v>
      </c>
    </row>
    <row r="229" spans="1:8" ht="18" customHeight="1">
      <c r="A229" s="190">
        <v>42422</v>
      </c>
      <c r="B229" s="190" t="s">
        <v>1431</v>
      </c>
      <c r="C229" s="188" t="s">
        <v>1566</v>
      </c>
      <c r="D229" s="191"/>
      <c r="E229" s="191">
        <v>2103000</v>
      </c>
      <c r="F229" s="192">
        <f t="shared" si="7"/>
        <v>67738000</v>
      </c>
      <c r="G229" s="187"/>
      <c r="H229" s="179">
        <f t="shared" si="8"/>
        <v>2</v>
      </c>
    </row>
    <row r="230" spans="1:8" ht="18" customHeight="1">
      <c r="A230" s="190">
        <v>42422</v>
      </c>
      <c r="B230" s="190" t="s">
        <v>1470</v>
      </c>
      <c r="C230" s="188" t="s">
        <v>1567</v>
      </c>
      <c r="D230" s="191"/>
      <c r="E230" s="191">
        <v>10000000</v>
      </c>
      <c r="F230" s="192">
        <f t="shared" si="7"/>
        <v>57738000</v>
      </c>
      <c r="G230" s="187"/>
      <c r="H230" s="179">
        <f t="shared" si="8"/>
        <v>2</v>
      </c>
    </row>
    <row r="231" spans="1:8" ht="18" customHeight="1">
      <c r="A231" s="190">
        <v>42423</v>
      </c>
      <c r="B231" s="190" t="s">
        <v>50</v>
      </c>
      <c r="C231" s="188" t="s">
        <v>1568</v>
      </c>
      <c r="D231" s="191">
        <v>240000000</v>
      </c>
      <c r="E231" s="191"/>
      <c r="F231" s="192">
        <f t="shared" si="7"/>
        <v>297738000</v>
      </c>
      <c r="G231" s="187"/>
      <c r="H231" s="179">
        <f t="shared" si="8"/>
        <v>2</v>
      </c>
    </row>
    <row r="232" spans="1:8" ht="18" customHeight="1">
      <c r="A232" s="190">
        <v>42423</v>
      </c>
      <c r="B232" s="190" t="s">
        <v>1514</v>
      </c>
      <c r="C232" s="188" t="s">
        <v>1569</v>
      </c>
      <c r="D232" s="191"/>
      <c r="E232" s="191">
        <v>223900000</v>
      </c>
      <c r="F232" s="192">
        <f t="shared" si="7"/>
        <v>73838000</v>
      </c>
      <c r="G232" s="187"/>
      <c r="H232" s="179">
        <f t="shared" si="8"/>
        <v>2</v>
      </c>
    </row>
    <row r="233" spans="1:8" ht="18" customHeight="1">
      <c r="A233" s="190">
        <v>42423</v>
      </c>
      <c r="B233" s="190" t="s">
        <v>622</v>
      </c>
      <c r="C233" s="188" t="s">
        <v>1570</v>
      </c>
      <c r="D233" s="191">
        <v>157000000</v>
      </c>
      <c r="E233" s="191"/>
      <c r="F233" s="192">
        <f t="shared" si="7"/>
        <v>230838000</v>
      </c>
      <c r="G233" s="187"/>
      <c r="H233" s="179">
        <f t="shared" si="8"/>
        <v>2</v>
      </c>
    </row>
    <row r="234" spans="1:8" ht="18" customHeight="1">
      <c r="A234" s="190">
        <v>42423</v>
      </c>
      <c r="B234" s="190" t="s">
        <v>183</v>
      </c>
      <c r="C234" s="188" t="s">
        <v>1571</v>
      </c>
      <c r="D234" s="191"/>
      <c r="E234" s="191">
        <v>10000000</v>
      </c>
      <c r="F234" s="192">
        <f t="shared" si="7"/>
        <v>220838000</v>
      </c>
      <c r="G234" s="187"/>
      <c r="H234" s="179">
        <f t="shared" si="8"/>
        <v>2</v>
      </c>
    </row>
    <row r="235" spans="1:8" ht="18" customHeight="1">
      <c r="A235" s="190">
        <v>42423</v>
      </c>
      <c r="B235" s="190" t="s">
        <v>880</v>
      </c>
      <c r="C235" s="188" t="s">
        <v>1572</v>
      </c>
      <c r="D235" s="191"/>
      <c r="E235" s="191">
        <v>320000</v>
      </c>
      <c r="F235" s="192">
        <f t="shared" si="7"/>
        <v>220518000</v>
      </c>
      <c r="G235" s="187"/>
      <c r="H235" s="179">
        <f t="shared" si="8"/>
        <v>2</v>
      </c>
    </row>
    <row r="236" spans="1:8" ht="18" customHeight="1">
      <c r="A236" s="190">
        <v>42424</v>
      </c>
      <c r="B236" s="190" t="s">
        <v>183</v>
      </c>
      <c r="C236" s="188" t="s">
        <v>1573</v>
      </c>
      <c r="D236" s="191"/>
      <c r="E236" s="191">
        <v>500000</v>
      </c>
      <c r="F236" s="192">
        <f t="shared" si="7"/>
        <v>220018000</v>
      </c>
      <c r="G236" s="187"/>
      <c r="H236" s="179">
        <f t="shared" si="8"/>
        <v>2</v>
      </c>
    </row>
    <row r="237" spans="1:8" ht="18" customHeight="1">
      <c r="A237" s="190">
        <v>42424</v>
      </c>
      <c r="B237" s="190" t="s">
        <v>178</v>
      </c>
      <c r="C237" s="188" t="s">
        <v>1574</v>
      </c>
      <c r="D237" s="191"/>
      <c r="E237" s="191">
        <v>252000</v>
      </c>
      <c r="F237" s="192">
        <f t="shared" si="7"/>
        <v>219766000</v>
      </c>
      <c r="G237" s="187"/>
      <c r="H237" s="179">
        <f t="shared" si="8"/>
        <v>2</v>
      </c>
    </row>
    <row r="238" spans="1:8" ht="18" customHeight="1">
      <c r="A238" s="190">
        <v>42424</v>
      </c>
      <c r="B238" s="190" t="s">
        <v>183</v>
      </c>
      <c r="C238" s="188" t="s">
        <v>1575</v>
      </c>
      <c r="D238" s="191"/>
      <c r="E238" s="191">
        <v>5000000</v>
      </c>
      <c r="F238" s="192">
        <f t="shared" si="7"/>
        <v>214766000</v>
      </c>
      <c r="G238" s="187"/>
      <c r="H238" s="179">
        <f t="shared" si="8"/>
        <v>2</v>
      </c>
    </row>
    <row r="239" spans="1:8" ht="18" customHeight="1">
      <c r="A239" s="190">
        <v>42424</v>
      </c>
      <c r="B239" s="190" t="s">
        <v>1453</v>
      </c>
      <c r="C239" s="188" t="s">
        <v>1576</v>
      </c>
      <c r="D239" s="191"/>
      <c r="E239" s="191">
        <v>1800000</v>
      </c>
      <c r="F239" s="192">
        <f t="shared" si="7"/>
        <v>212966000</v>
      </c>
      <c r="G239" s="187"/>
      <c r="H239" s="179">
        <f t="shared" si="8"/>
        <v>2</v>
      </c>
    </row>
    <row r="240" spans="1:8" ht="18" customHeight="1">
      <c r="A240" s="190">
        <v>42424</v>
      </c>
      <c r="B240" s="190" t="s">
        <v>50</v>
      </c>
      <c r="C240" s="188" t="s">
        <v>1577</v>
      </c>
      <c r="D240" s="191"/>
      <c r="E240" s="191">
        <v>32000000</v>
      </c>
      <c r="F240" s="192">
        <f t="shared" si="7"/>
        <v>180966000</v>
      </c>
      <c r="G240" s="187"/>
      <c r="H240" s="179">
        <f t="shared" si="8"/>
        <v>2</v>
      </c>
    </row>
    <row r="241" spans="1:8" ht="18" customHeight="1">
      <c r="A241" s="190">
        <v>42424</v>
      </c>
      <c r="B241" s="190" t="s">
        <v>50</v>
      </c>
      <c r="C241" s="188" t="s">
        <v>1578</v>
      </c>
      <c r="D241" s="191"/>
      <c r="E241" s="191">
        <v>170000000</v>
      </c>
      <c r="F241" s="192">
        <f t="shared" si="7"/>
        <v>10966000</v>
      </c>
      <c r="G241" s="187"/>
      <c r="H241" s="179">
        <f t="shared" si="8"/>
        <v>2</v>
      </c>
    </row>
    <row r="242" spans="1:8" ht="18" customHeight="1">
      <c r="A242" s="190">
        <v>42424</v>
      </c>
      <c r="B242" s="190" t="s">
        <v>880</v>
      </c>
      <c r="C242" s="188" t="s">
        <v>1579</v>
      </c>
      <c r="D242" s="191"/>
      <c r="E242" s="191">
        <v>480000</v>
      </c>
      <c r="F242" s="192">
        <f t="shared" si="7"/>
        <v>10486000</v>
      </c>
      <c r="G242" s="187"/>
      <c r="H242" s="179">
        <f t="shared" si="8"/>
        <v>2</v>
      </c>
    </row>
    <row r="243" spans="1:8" ht="18" customHeight="1">
      <c r="A243" s="190">
        <v>42425</v>
      </c>
      <c r="B243" s="190" t="s">
        <v>183</v>
      </c>
      <c r="C243" s="188" t="s">
        <v>1580</v>
      </c>
      <c r="D243" s="191"/>
      <c r="E243" s="191">
        <v>5000000</v>
      </c>
      <c r="F243" s="192">
        <f t="shared" si="7"/>
        <v>5486000</v>
      </c>
      <c r="G243" s="187"/>
      <c r="H243" s="179">
        <f t="shared" si="8"/>
        <v>2</v>
      </c>
    </row>
    <row r="244" spans="1:8" ht="18" customHeight="1">
      <c r="A244" s="190">
        <v>42425</v>
      </c>
      <c r="B244" s="190" t="s">
        <v>831</v>
      </c>
      <c r="C244" s="188" t="s">
        <v>1581</v>
      </c>
      <c r="D244" s="191"/>
      <c r="E244" s="191">
        <v>934000</v>
      </c>
      <c r="F244" s="192">
        <f t="shared" si="7"/>
        <v>4552000</v>
      </c>
      <c r="G244" s="187"/>
      <c r="H244" s="179">
        <f t="shared" si="8"/>
        <v>2</v>
      </c>
    </row>
    <row r="245" spans="1:8" ht="18" customHeight="1">
      <c r="A245" s="190">
        <v>42425</v>
      </c>
      <c r="B245" s="190" t="s">
        <v>880</v>
      </c>
      <c r="C245" s="188" t="s">
        <v>1582</v>
      </c>
      <c r="D245" s="191">
        <v>1800000</v>
      </c>
      <c r="E245" s="191"/>
      <c r="F245" s="192">
        <f t="shared" si="7"/>
        <v>6352000</v>
      </c>
      <c r="G245" s="187"/>
      <c r="H245" s="179">
        <f t="shared" si="8"/>
        <v>2</v>
      </c>
    </row>
    <row r="246" spans="1:8" ht="18" customHeight="1">
      <c r="A246" s="190">
        <v>42426</v>
      </c>
      <c r="B246" s="190" t="s">
        <v>197</v>
      </c>
      <c r="C246" s="188" t="s">
        <v>1583</v>
      </c>
      <c r="D246" s="191"/>
      <c r="E246" s="191">
        <v>308000</v>
      </c>
      <c r="F246" s="192">
        <f t="shared" si="7"/>
        <v>6044000</v>
      </c>
      <c r="G246" s="187"/>
      <c r="H246" s="179">
        <f t="shared" si="8"/>
        <v>2</v>
      </c>
    </row>
    <row r="247" spans="1:8" ht="18" customHeight="1">
      <c r="A247" s="190">
        <v>42426</v>
      </c>
      <c r="B247" s="190" t="s">
        <v>183</v>
      </c>
      <c r="C247" s="188" t="s">
        <v>1584</v>
      </c>
      <c r="D247" s="191">
        <v>500000</v>
      </c>
      <c r="E247" s="191"/>
      <c r="F247" s="192">
        <f t="shared" si="7"/>
        <v>6544000</v>
      </c>
      <c r="G247" s="187"/>
      <c r="H247" s="179">
        <f t="shared" si="8"/>
        <v>2</v>
      </c>
    </row>
    <row r="248" spans="1:8" ht="18" customHeight="1">
      <c r="A248" s="190">
        <v>42426</v>
      </c>
      <c r="B248" s="190" t="s">
        <v>151</v>
      </c>
      <c r="C248" s="188" t="s">
        <v>1585</v>
      </c>
      <c r="D248" s="191"/>
      <c r="E248" s="191">
        <v>767000</v>
      </c>
      <c r="F248" s="192">
        <f t="shared" si="7"/>
        <v>5777000</v>
      </c>
      <c r="G248" s="187"/>
      <c r="H248" s="179">
        <f t="shared" si="8"/>
        <v>2</v>
      </c>
    </row>
    <row r="249" spans="1:8" ht="18" customHeight="1">
      <c r="A249" s="190">
        <v>42426</v>
      </c>
      <c r="B249" s="190" t="s">
        <v>178</v>
      </c>
      <c r="C249" s="188" t="s">
        <v>1586</v>
      </c>
      <c r="D249" s="191"/>
      <c r="E249" s="191">
        <v>2222000</v>
      </c>
      <c r="F249" s="192">
        <f t="shared" si="7"/>
        <v>3555000</v>
      </c>
      <c r="G249" s="187"/>
      <c r="H249" s="179">
        <f t="shared" si="8"/>
        <v>2</v>
      </c>
    </row>
    <row r="250" spans="1:8" ht="18" customHeight="1">
      <c r="A250" s="190">
        <v>42426</v>
      </c>
      <c r="B250" s="190" t="s">
        <v>1415</v>
      </c>
      <c r="C250" s="188" t="s">
        <v>1587</v>
      </c>
      <c r="D250" s="191"/>
      <c r="E250" s="191">
        <v>130000</v>
      </c>
      <c r="F250" s="192">
        <f t="shared" si="7"/>
        <v>3425000</v>
      </c>
      <c r="G250" s="187"/>
      <c r="H250" s="179">
        <f t="shared" si="8"/>
        <v>2</v>
      </c>
    </row>
    <row r="251" spans="1:8" ht="18" customHeight="1">
      <c r="A251" s="190">
        <v>42426</v>
      </c>
      <c r="B251" s="190" t="s">
        <v>151</v>
      </c>
      <c r="C251" s="188" t="s">
        <v>1588</v>
      </c>
      <c r="D251" s="191"/>
      <c r="E251" s="191">
        <v>2100000</v>
      </c>
      <c r="F251" s="192">
        <f t="shared" si="7"/>
        <v>1325000</v>
      </c>
      <c r="G251" s="187"/>
      <c r="H251" s="179">
        <f t="shared" si="8"/>
        <v>2</v>
      </c>
    </row>
    <row r="252" spans="1:8" ht="18" customHeight="1">
      <c r="A252" s="190">
        <v>42427</v>
      </c>
      <c r="B252" s="190" t="s">
        <v>1640</v>
      </c>
      <c r="C252" s="188" t="s">
        <v>1589</v>
      </c>
      <c r="D252" s="191">
        <v>31350000</v>
      </c>
      <c r="E252" s="191"/>
      <c r="F252" s="192">
        <f t="shared" si="7"/>
        <v>32675000</v>
      </c>
      <c r="G252" s="187"/>
      <c r="H252" s="179">
        <f t="shared" si="8"/>
        <v>2</v>
      </c>
    </row>
    <row r="253" spans="1:8" ht="18" customHeight="1">
      <c r="A253" s="190">
        <v>42427</v>
      </c>
      <c r="B253" s="190" t="s">
        <v>1494</v>
      </c>
      <c r="C253" s="188" t="s">
        <v>1590</v>
      </c>
      <c r="D253" s="191">
        <v>122000000</v>
      </c>
      <c r="E253" s="191"/>
      <c r="F253" s="192">
        <f t="shared" si="7"/>
        <v>154675000</v>
      </c>
      <c r="G253" s="187"/>
      <c r="H253" s="179">
        <f t="shared" si="8"/>
        <v>2</v>
      </c>
    </row>
    <row r="254" spans="1:8" ht="18" customHeight="1">
      <c r="A254" s="190">
        <v>42427</v>
      </c>
      <c r="B254" s="190" t="s">
        <v>151</v>
      </c>
      <c r="C254" s="188" t="s">
        <v>1591</v>
      </c>
      <c r="D254" s="191"/>
      <c r="E254" s="191">
        <v>250000</v>
      </c>
      <c r="F254" s="192">
        <f t="shared" si="7"/>
        <v>154425000</v>
      </c>
      <c r="G254" s="187"/>
      <c r="H254" s="179">
        <f t="shared" si="8"/>
        <v>2</v>
      </c>
    </row>
    <row r="255" spans="1:8" ht="18" customHeight="1">
      <c r="A255" s="190">
        <v>42429</v>
      </c>
      <c r="B255" s="190" t="s">
        <v>831</v>
      </c>
      <c r="C255" s="188" t="s">
        <v>1592</v>
      </c>
      <c r="D255" s="191"/>
      <c r="E255" s="191">
        <v>4322000</v>
      </c>
      <c r="F255" s="192">
        <f t="shared" si="7"/>
        <v>150103000</v>
      </c>
      <c r="G255" s="187"/>
      <c r="H255" s="179">
        <f t="shared" si="8"/>
        <v>2</v>
      </c>
    </row>
    <row r="256" spans="1:8" ht="18" customHeight="1">
      <c r="A256" s="190">
        <v>42429</v>
      </c>
      <c r="B256" s="190" t="s">
        <v>1431</v>
      </c>
      <c r="C256" s="188" t="s">
        <v>1593</v>
      </c>
      <c r="D256" s="191"/>
      <c r="E256" s="191">
        <v>4493000</v>
      </c>
      <c r="F256" s="192">
        <f t="shared" si="7"/>
        <v>145610000</v>
      </c>
      <c r="G256" s="187"/>
      <c r="H256" s="179">
        <f t="shared" si="8"/>
        <v>2</v>
      </c>
    </row>
    <row r="257" spans="1:8" ht="18" customHeight="1">
      <c r="A257" s="190">
        <v>42429</v>
      </c>
      <c r="B257" s="190" t="s">
        <v>622</v>
      </c>
      <c r="C257" s="188" t="s">
        <v>1594</v>
      </c>
      <c r="D257" s="191">
        <v>500000000</v>
      </c>
      <c r="E257" s="191"/>
      <c r="F257" s="192">
        <f t="shared" si="7"/>
        <v>645610000</v>
      </c>
      <c r="G257" s="187"/>
      <c r="H257" s="179">
        <f t="shared" si="8"/>
        <v>2</v>
      </c>
    </row>
    <row r="258" spans="1:8" ht="18" customHeight="1">
      <c r="A258" s="190">
        <v>42429</v>
      </c>
      <c r="B258" s="190" t="s">
        <v>880</v>
      </c>
      <c r="C258" s="188" t="s">
        <v>1595</v>
      </c>
      <c r="D258" s="191"/>
      <c r="E258" s="191">
        <v>3000000</v>
      </c>
      <c r="F258" s="192">
        <f t="shared" si="7"/>
        <v>642610000</v>
      </c>
      <c r="G258" s="187"/>
      <c r="H258" s="179">
        <f t="shared" si="8"/>
        <v>2</v>
      </c>
    </row>
    <row r="259" spans="1:8" ht="18" customHeight="1">
      <c r="A259" s="190">
        <v>42429</v>
      </c>
      <c r="B259" s="190" t="s">
        <v>1487</v>
      </c>
      <c r="C259" s="188" t="s">
        <v>1596</v>
      </c>
      <c r="D259" s="191"/>
      <c r="E259" s="191">
        <v>1867000</v>
      </c>
      <c r="F259" s="192">
        <f t="shared" si="7"/>
        <v>640743000</v>
      </c>
      <c r="G259" s="187"/>
      <c r="H259" s="179">
        <f t="shared" si="8"/>
        <v>2</v>
      </c>
    </row>
    <row r="260" spans="1:8" ht="18" customHeight="1">
      <c r="A260" s="190">
        <v>42429</v>
      </c>
      <c r="B260" s="190" t="s">
        <v>1433</v>
      </c>
      <c r="C260" s="188" t="s">
        <v>867</v>
      </c>
      <c r="D260" s="191"/>
      <c r="E260" s="191">
        <v>83900000</v>
      </c>
      <c r="F260" s="192">
        <f t="shared" si="7"/>
        <v>556843000</v>
      </c>
      <c r="G260" s="187"/>
      <c r="H260" s="179">
        <f t="shared" si="8"/>
        <v>2</v>
      </c>
    </row>
    <row r="261" spans="1:8" ht="18" customHeight="1">
      <c r="A261" s="190">
        <v>42429</v>
      </c>
      <c r="B261" s="190" t="s">
        <v>158</v>
      </c>
      <c r="C261" s="188" t="s">
        <v>1597</v>
      </c>
      <c r="D261" s="191"/>
      <c r="E261" s="191">
        <v>5011000</v>
      </c>
      <c r="F261" s="192">
        <f t="shared" si="7"/>
        <v>551832000</v>
      </c>
      <c r="G261" s="187"/>
      <c r="H261" s="179">
        <f t="shared" si="8"/>
        <v>2</v>
      </c>
    </row>
    <row r="262" spans="1:8" ht="18" customHeight="1">
      <c r="A262" s="190">
        <v>42429</v>
      </c>
      <c r="B262" s="190" t="s">
        <v>1433</v>
      </c>
      <c r="C262" s="188" t="s">
        <v>1499</v>
      </c>
      <c r="D262" s="191"/>
      <c r="E262" s="191">
        <v>150045000</v>
      </c>
      <c r="F262" s="192">
        <f t="shared" si="7"/>
        <v>401787000</v>
      </c>
      <c r="G262" s="187"/>
      <c r="H262" s="179">
        <f t="shared" si="8"/>
        <v>2</v>
      </c>
    </row>
    <row r="263" spans="1:8" ht="18" customHeight="1">
      <c r="A263" s="190">
        <v>42429</v>
      </c>
      <c r="B263" s="190" t="s">
        <v>1433</v>
      </c>
      <c r="C263" s="188" t="s">
        <v>1598</v>
      </c>
      <c r="D263" s="191"/>
      <c r="E263" s="191">
        <v>104026000</v>
      </c>
      <c r="F263" s="192">
        <f t="shared" si="7"/>
        <v>297761000</v>
      </c>
      <c r="G263" s="187"/>
      <c r="H263" s="179">
        <f t="shared" si="8"/>
        <v>2</v>
      </c>
    </row>
    <row r="264" spans="1:8" ht="18" customHeight="1">
      <c r="A264" s="190">
        <v>42429</v>
      </c>
      <c r="B264" s="190" t="s">
        <v>1433</v>
      </c>
      <c r="C264" s="188" t="s">
        <v>652</v>
      </c>
      <c r="D264" s="191"/>
      <c r="E264" s="191">
        <v>71014000</v>
      </c>
      <c r="F264" s="192">
        <f t="shared" si="7"/>
        <v>226747000</v>
      </c>
      <c r="G264" s="187"/>
      <c r="H264" s="179">
        <f t="shared" si="8"/>
        <v>2</v>
      </c>
    </row>
    <row r="265" spans="1:8" ht="18" customHeight="1">
      <c r="A265" s="190">
        <v>42429</v>
      </c>
      <c r="B265" s="190" t="s">
        <v>880</v>
      </c>
      <c r="C265" s="188" t="s">
        <v>1599</v>
      </c>
      <c r="D265" s="191"/>
      <c r="E265" s="191">
        <v>4000000</v>
      </c>
      <c r="F265" s="192">
        <f t="shared" si="7"/>
        <v>222747000</v>
      </c>
      <c r="G265" s="187"/>
      <c r="H265" s="179">
        <f t="shared" si="8"/>
        <v>2</v>
      </c>
    </row>
    <row r="266" spans="1:8" ht="18" customHeight="1">
      <c r="A266" s="190">
        <v>42429</v>
      </c>
      <c r="B266" s="190" t="s">
        <v>880</v>
      </c>
      <c r="C266" s="188" t="s">
        <v>1600</v>
      </c>
      <c r="D266" s="191"/>
      <c r="E266" s="191">
        <v>450000</v>
      </c>
      <c r="F266" s="192">
        <f t="shared" si="7"/>
        <v>222297000</v>
      </c>
      <c r="G266" s="187"/>
      <c r="H266" s="179">
        <f t="shared" si="8"/>
        <v>2</v>
      </c>
    </row>
    <row r="267" spans="1:8" ht="18" customHeight="1">
      <c r="A267" s="190">
        <v>42430</v>
      </c>
      <c r="B267" s="190" t="s">
        <v>183</v>
      </c>
      <c r="C267" s="188" t="s">
        <v>1601</v>
      </c>
      <c r="D267" s="191">
        <v>15000000</v>
      </c>
      <c r="E267" s="191"/>
      <c r="F267" s="192">
        <f t="shared" si="7"/>
        <v>237297000</v>
      </c>
      <c r="G267" s="187"/>
      <c r="H267" s="179">
        <f t="shared" si="8"/>
        <v>3</v>
      </c>
    </row>
    <row r="268" spans="1:8" ht="18" customHeight="1">
      <c r="A268" s="190">
        <v>42430</v>
      </c>
      <c r="B268" s="190" t="s">
        <v>183</v>
      </c>
      <c r="C268" s="188" t="s">
        <v>1602</v>
      </c>
      <c r="D268" s="191">
        <v>5000000</v>
      </c>
      <c r="E268" s="191"/>
      <c r="F268" s="192">
        <f t="shared" si="7"/>
        <v>242297000</v>
      </c>
      <c r="G268" s="187"/>
      <c r="H268" s="179">
        <f t="shared" si="8"/>
        <v>3</v>
      </c>
    </row>
    <row r="269" spans="1:8" ht="18" customHeight="1">
      <c r="A269" s="190">
        <v>42430</v>
      </c>
      <c r="B269" s="190" t="s">
        <v>880</v>
      </c>
      <c r="C269" s="188" t="s">
        <v>1603</v>
      </c>
      <c r="D269" s="191"/>
      <c r="E269" s="191">
        <v>21747000</v>
      </c>
      <c r="F269" s="192">
        <f t="shared" si="7"/>
        <v>220550000</v>
      </c>
      <c r="G269" s="187"/>
      <c r="H269" s="179">
        <f t="shared" si="8"/>
        <v>3</v>
      </c>
    </row>
    <row r="270" spans="1:8" ht="18" customHeight="1">
      <c r="A270" s="190">
        <v>42430</v>
      </c>
      <c r="B270" s="190" t="s">
        <v>880</v>
      </c>
      <c r="C270" s="188" t="s">
        <v>1604</v>
      </c>
      <c r="D270" s="191"/>
      <c r="E270" s="191">
        <v>7483000</v>
      </c>
      <c r="F270" s="192">
        <f t="shared" ref="F270:F333" si="9">IF(C270&lt;&gt;"",F269+D270-E270,0)</f>
        <v>213067000</v>
      </c>
      <c r="G270" s="187"/>
      <c r="H270" s="179">
        <f t="shared" si="8"/>
        <v>3</v>
      </c>
    </row>
    <row r="271" spans="1:8" ht="18" customHeight="1">
      <c r="A271" s="190">
        <v>42430</v>
      </c>
      <c r="B271" s="190" t="s">
        <v>50</v>
      </c>
      <c r="C271" s="188" t="s">
        <v>1605</v>
      </c>
      <c r="D271" s="191"/>
      <c r="E271" s="191">
        <v>33000000</v>
      </c>
      <c r="F271" s="192">
        <f t="shared" si="9"/>
        <v>180067000</v>
      </c>
      <c r="G271" s="187"/>
      <c r="H271" s="179">
        <f t="shared" ref="H271:H334" si="10">IF(A271&lt;&gt;"",MONTH(A271),"")</f>
        <v>3</v>
      </c>
    </row>
    <row r="272" spans="1:8" ht="18" customHeight="1">
      <c r="A272" s="190">
        <v>42430</v>
      </c>
      <c r="B272" s="190" t="s">
        <v>50</v>
      </c>
      <c r="C272" s="188" t="s">
        <v>1606</v>
      </c>
      <c r="D272" s="191"/>
      <c r="E272" s="191">
        <v>41000000</v>
      </c>
      <c r="F272" s="192">
        <f t="shared" si="9"/>
        <v>139067000</v>
      </c>
      <c r="G272" s="187"/>
      <c r="H272" s="179">
        <f t="shared" si="10"/>
        <v>3</v>
      </c>
    </row>
    <row r="273" spans="1:8" ht="18" customHeight="1">
      <c r="A273" s="190">
        <v>42430</v>
      </c>
      <c r="B273" s="190" t="s">
        <v>197</v>
      </c>
      <c r="C273" s="188" t="s">
        <v>1607</v>
      </c>
      <c r="D273" s="191"/>
      <c r="E273" s="191">
        <v>20000000</v>
      </c>
      <c r="F273" s="192">
        <f t="shared" si="9"/>
        <v>119067000</v>
      </c>
      <c r="G273" s="187"/>
      <c r="H273" s="179">
        <f t="shared" si="10"/>
        <v>3</v>
      </c>
    </row>
    <row r="274" spans="1:8" ht="18" customHeight="1">
      <c r="A274" s="190">
        <v>42430</v>
      </c>
      <c r="B274" s="190" t="s">
        <v>1433</v>
      </c>
      <c r="C274" s="188" t="s">
        <v>1660</v>
      </c>
      <c r="D274" s="191"/>
      <c r="E274" s="191">
        <v>100030000</v>
      </c>
      <c r="F274" s="192">
        <f t="shared" si="9"/>
        <v>19037000</v>
      </c>
      <c r="G274" s="187"/>
      <c r="H274" s="179">
        <f t="shared" si="10"/>
        <v>3</v>
      </c>
    </row>
    <row r="275" spans="1:8" ht="18" customHeight="1">
      <c r="A275" s="190">
        <v>42431</v>
      </c>
      <c r="B275" s="190" t="s">
        <v>151</v>
      </c>
      <c r="C275" s="188" t="s">
        <v>1609</v>
      </c>
      <c r="D275" s="191"/>
      <c r="E275" s="191">
        <v>340000</v>
      </c>
      <c r="F275" s="192">
        <f t="shared" si="9"/>
        <v>18697000</v>
      </c>
      <c r="G275" s="187"/>
      <c r="H275" s="179">
        <f t="shared" si="10"/>
        <v>3</v>
      </c>
    </row>
    <row r="276" spans="1:8" ht="18" customHeight="1">
      <c r="A276" s="190">
        <v>42431</v>
      </c>
      <c r="B276" s="190" t="s">
        <v>151</v>
      </c>
      <c r="C276" s="188" t="s">
        <v>1610</v>
      </c>
      <c r="D276" s="191"/>
      <c r="E276" s="191">
        <v>1210000</v>
      </c>
      <c r="F276" s="192">
        <f t="shared" si="9"/>
        <v>17487000</v>
      </c>
      <c r="G276" s="187"/>
      <c r="H276" s="179">
        <f t="shared" si="10"/>
        <v>3</v>
      </c>
    </row>
    <row r="277" spans="1:8" ht="18" customHeight="1">
      <c r="A277" s="190">
        <v>42431</v>
      </c>
      <c r="B277" s="190" t="s">
        <v>145</v>
      </c>
      <c r="C277" s="188" t="s">
        <v>1611</v>
      </c>
      <c r="D277" s="191"/>
      <c r="E277" s="191">
        <v>500000</v>
      </c>
      <c r="F277" s="192">
        <f t="shared" si="9"/>
        <v>16987000</v>
      </c>
      <c r="G277" s="187"/>
      <c r="H277" s="179">
        <f t="shared" si="10"/>
        <v>3</v>
      </c>
    </row>
    <row r="278" spans="1:8" ht="18" customHeight="1">
      <c r="A278" s="190">
        <v>42431</v>
      </c>
      <c r="B278" s="190" t="s">
        <v>145</v>
      </c>
      <c r="C278" s="188" t="s">
        <v>1414</v>
      </c>
      <c r="D278" s="191"/>
      <c r="E278" s="191">
        <v>60000</v>
      </c>
      <c r="F278" s="192">
        <f t="shared" si="9"/>
        <v>16927000</v>
      </c>
      <c r="G278" s="187"/>
      <c r="H278" s="179">
        <f t="shared" si="10"/>
        <v>3</v>
      </c>
    </row>
    <row r="279" spans="1:8" ht="18" customHeight="1">
      <c r="A279" s="190">
        <v>42431</v>
      </c>
      <c r="B279" s="190" t="s">
        <v>1608</v>
      </c>
      <c r="C279" s="188" t="s">
        <v>1612</v>
      </c>
      <c r="D279" s="191"/>
      <c r="E279" s="191">
        <v>500000</v>
      </c>
      <c r="F279" s="192">
        <f t="shared" si="9"/>
        <v>16427000</v>
      </c>
      <c r="G279" s="187"/>
      <c r="H279" s="179">
        <f t="shared" si="10"/>
        <v>3</v>
      </c>
    </row>
    <row r="280" spans="1:8" ht="18" customHeight="1">
      <c r="A280" s="190">
        <v>42432</v>
      </c>
      <c r="B280" s="190" t="s">
        <v>203</v>
      </c>
      <c r="C280" s="188" t="s">
        <v>1613</v>
      </c>
      <c r="D280" s="191"/>
      <c r="E280" s="191">
        <v>12017000</v>
      </c>
      <c r="F280" s="192">
        <f t="shared" si="9"/>
        <v>4410000</v>
      </c>
      <c r="G280" s="187"/>
      <c r="H280" s="179">
        <f t="shared" si="10"/>
        <v>3</v>
      </c>
    </row>
    <row r="281" spans="1:8" ht="18" customHeight="1">
      <c r="A281" s="190">
        <v>42432</v>
      </c>
      <c r="B281" s="190" t="s">
        <v>151</v>
      </c>
      <c r="C281" s="188" t="s">
        <v>1614</v>
      </c>
      <c r="D281" s="191"/>
      <c r="E281" s="191">
        <v>620000</v>
      </c>
      <c r="F281" s="192">
        <f t="shared" si="9"/>
        <v>3790000</v>
      </c>
      <c r="G281" s="187"/>
      <c r="H281" s="179">
        <f t="shared" si="10"/>
        <v>3</v>
      </c>
    </row>
    <row r="282" spans="1:8" ht="18" customHeight="1">
      <c r="A282" s="190">
        <v>42432</v>
      </c>
      <c r="B282" s="190" t="s">
        <v>1431</v>
      </c>
      <c r="C282" s="188" t="s">
        <v>1615</v>
      </c>
      <c r="D282" s="191"/>
      <c r="E282" s="191">
        <v>2164000</v>
      </c>
      <c r="F282" s="192">
        <f t="shared" si="9"/>
        <v>1626000</v>
      </c>
      <c r="G282" s="187"/>
      <c r="H282" s="179">
        <f t="shared" si="10"/>
        <v>3</v>
      </c>
    </row>
    <row r="283" spans="1:8" ht="18" customHeight="1">
      <c r="A283" s="190">
        <v>42432</v>
      </c>
      <c r="B283" s="190" t="s">
        <v>831</v>
      </c>
      <c r="C283" s="188" t="s">
        <v>1616</v>
      </c>
      <c r="D283" s="191"/>
      <c r="E283" s="191">
        <v>540000</v>
      </c>
      <c r="F283" s="192">
        <f t="shared" si="9"/>
        <v>1086000</v>
      </c>
      <c r="G283" s="187"/>
      <c r="H283" s="179">
        <f t="shared" si="10"/>
        <v>3</v>
      </c>
    </row>
    <row r="284" spans="1:8" ht="18" customHeight="1">
      <c r="A284" s="190">
        <v>42436</v>
      </c>
      <c r="B284" s="190" t="s">
        <v>622</v>
      </c>
      <c r="C284" s="188" t="s">
        <v>1617</v>
      </c>
      <c r="D284" s="191">
        <v>100000000</v>
      </c>
      <c r="E284" s="191"/>
      <c r="F284" s="192">
        <f t="shared" si="9"/>
        <v>101086000</v>
      </c>
      <c r="G284" s="187"/>
      <c r="H284" s="179">
        <f t="shared" si="10"/>
        <v>3</v>
      </c>
    </row>
    <row r="285" spans="1:8" ht="18" customHeight="1">
      <c r="A285" s="190">
        <v>42436</v>
      </c>
      <c r="B285" s="190" t="s">
        <v>151</v>
      </c>
      <c r="C285" s="188" t="s">
        <v>1618</v>
      </c>
      <c r="D285" s="191"/>
      <c r="E285" s="191">
        <v>17642000</v>
      </c>
      <c r="F285" s="192">
        <f t="shared" si="9"/>
        <v>83444000</v>
      </c>
      <c r="G285" s="187"/>
      <c r="H285" s="179">
        <f t="shared" si="10"/>
        <v>3</v>
      </c>
    </row>
    <row r="286" spans="1:8" ht="18" customHeight="1">
      <c r="A286" s="190">
        <v>42436</v>
      </c>
      <c r="B286" s="190" t="s">
        <v>174</v>
      </c>
      <c r="C286" s="188" t="s">
        <v>1619</v>
      </c>
      <c r="D286" s="191"/>
      <c r="E286" s="191">
        <v>21426000</v>
      </c>
      <c r="F286" s="192">
        <f t="shared" si="9"/>
        <v>62018000</v>
      </c>
      <c r="G286" s="187"/>
      <c r="H286" s="179">
        <f t="shared" si="10"/>
        <v>3</v>
      </c>
    </row>
    <row r="287" spans="1:8" ht="18" customHeight="1">
      <c r="A287" s="190">
        <v>42436</v>
      </c>
      <c r="B287" s="190" t="s">
        <v>1431</v>
      </c>
      <c r="C287" s="188" t="s">
        <v>1620</v>
      </c>
      <c r="D287" s="191"/>
      <c r="E287" s="191">
        <v>1282000</v>
      </c>
      <c r="F287" s="193">
        <f t="shared" si="9"/>
        <v>60736000</v>
      </c>
      <c r="G287" s="187"/>
      <c r="H287" s="179">
        <f t="shared" si="10"/>
        <v>3</v>
      </c>
    </row>
    <row r="288" spans="1:8" ht="18" customHeight="1">
      <c r="A288" s="190">
        <v>42436</v>
      </c>
      <c r="B288" s="190" t="s">
        <v>1453</v>
      </c>
      <c r="C288" s="188" t="s">
        <v>1621</v>
      </c>
      <c r="D288" s="191"/>
      <c r="E288" s="191">
        <v>2200000</v>
      </c>
      <c r="F288" s="192">
        <f t="shared" si="9"/>
        <v>58536000</v>
      </c>
      <c r="G288" s="187"/>
      <c r="H288" s="179">
        <f t="shared" si="10"/>
        <v>3</v>
      </c>
    </row>
    <row r="289" spans="1:8" ht="18" customHeight="1">
      <c r="A289" s="190">
        <v>42437</v>
      </c>
      <c r="B289" s="190" t="s">
        <v>622</v>
      </c>
      <c r="C289" s="188" t="s">
        <v>1622</v>
      </c>
      <c r="D289" s="191">
        <v>200000000</v>
      </c>
      <c r="E289" s="191"/>
      <c r="F289" s="192">
        <f t="shared" si="9"/>
        <v>258536000</v>
      </c>
      <c r="G289" s="187"/>
      <c r="H289" s="179">
        <f t="shared" si="10"/>
        <v>3</v>
      </c>
    </row>
    <row r="290" spans="1:8" ht="18" customHeight="1">
      <c r="A290" s="190">
        <v>42437</v>
      </c>
      <c r="B290" s="190" t="s">
        <v>622</v>
      </c>
      <c r="C290" s="188" t="s">
        <v>1623</v>
      </c>
      <c r="D290" s="191">
        <v>25000000</v>
      </c>
      <c r="E290" s="191"/>
      <c r="F290" s="192">
        <f t="shared" si="9"/>
        <v>283536000</v>
      </c>
      <c r="G290" s="187"/>
      <c r="H290" s="179">
        <f t="shared" si="10"/>
        <v>3</v>
      </c>
    </row>
    <row r="291" spans="1:8" ht="18" customHeight="1">
      <c r="A291" s="190">
        <v>42437</v>
      </c>
      <c r="B291" s="190" t="s">
        <v>197</v>
      </c>
      <c r="C291" s="188" t="s">
        <v>1624</v>
      </c>
      <c r="D291" s="191"/>
      <c r="E291" s="191">
        <v>25000000</v>
      </c>
      <c r="F291" s="192">
        <f t="shared" si="9"/>
        <v>258536000</v>
      </c>
      <c r="G291" s="187"/>
      <c r="H291" s="179">
        <f t="shared" si="10"/>
        <v>3</v>
      </c>
    </row>
    <row r="292" spans="1:8" ht="18" customHeight="1">
      <c r="A292" s="190">
        <v>42437</v>
      </c>
      <c r="B292" s="190" t="s">
        <v>50</v>
      </c>
      <c r="C292" s="188" t="s">
        <v>1625</v>
      </c>
      <c r="D292" s="191"/>
      <c r="E292" s="191">
        <v>64000000</v>
      </c>
      <c r="F292" s="192">
        <f t="shared" si="9"/>
        <v>194536000</v>
      </c>
      <c r="G292" s="187"/>
      <c r="H292" s="179">
        <f t="shared" si="10"/>
        <v>3</v>
      </c>
    </row>
    <row r="293" spans="1:8" ht="18" customHeight="1">
      <c r="A293" s="190">
        <v>42437</v>
      </c>
      <c r="B293" s="190" t="s">
        <v>203</v>
      </c>
      <c r="C293" s="188" t="s">
        <v>1261</v>
      </c>
      <c r="D293" s="191"/>
      <c r="E293" s="191">
        <v>10517000</v>
      </c>
      <c r="F293" s="192">
        <f t="shared" si="9"/>
        <v>184019000</v>
      </c>
      <c r="G293" s="187"/>
      <c r="H293" s="179">
        <f t="shared" si="10"/>
        <v>3</v>
      </c>
    </row>
    <row r="294" spans="1:8" ht="18" customHeight="1">
      <c r="A294" s="190">
        <v>42437</v>
      </c>
      <c r="B294" s="190" t="s">
        <v>203</v>
      </c>
      <c r="C294" s="188" t="s">
        <v>1626</v>
      </c>
      <c r="D294" s="191"/>
      <c r="E294" s="191">
        <v>6017000</v>
      </c>
      <c r="F294" s="192">
        <f t="shared" si="9"/>
        <v>178002000</v>
      </c>
      <c r="G294" s="187"/>
      <c r="H294" s="179">
        <f t="shared" si="10"/>
        <v>3</v>
      </c>
    </row>
    <row r="295" spans="1:8" ht="18" customHeight="1">
      <c r="A295" s="190">
        <v>42437</v>
      </c>
      <c r="B295" s="190" t="s">
        <v>880</v>
      </c>
      <c r="C295" s="188" t="s">
        <v>1627</v>
      </c>
      <c r="D295" s="191"/>
      <c r="E295" s="191">
        <v>295000</v>
      </c>
      <c r="F295" s="192">
        <f t="shared" si="9"/>
        <v>177707000</v>
      </c>
      <c r="G295" s="187"/>
      <c r="H295" s="179">
        <f t="shared" si="10"/>
        <v>3</v>
      </c>
    </row>
    <row r="296" spans="1:8" ht="18" customHeight="1">
      <c r="A296" s="190">
        <v>42437</v>
      </c>
      <c r="B296" s="190" t="s">
        <v>1487</v>
      </c>
      <c r="C296" s="188" t="s">
        <v>1628</v>
      </c>
      <c r="D296" s="191"/>
      <c r="E296" s="191">
        <v>46847000</v>
      </c>
      <c r="F296" s="192">
        <f t="shared" si="9"/>
        <v>130860000</v>
      </c>
      <c r="G296" s="187"/>
      <c r="H296" s="179">
        <f t="shared" si="10"/>
        <v>3</v>
      </c>
    </row>
    <row r="297" spans="1:8" ht="18" customHeight="1">
      <c r="A297" s="190">
        <v>42437</v>
      </c>
      <c r="B297" s="190" t="s">
        <v>151</v>
      </c>
      <c r="C297" s="188" t="s">
        <v>1629</v>
      </c>
      <c r="D297" s="191"/>
      <c r="E297" s="191">
        <v>3122000</v>
      </c>
      <c r="F297" s="192">
        <f t="shared" si="9"/>
        <v>127738000</v>
      </c>
      <c r="G297" s="187"/>
      <c r="H297" s="179">
        <f t="shared" si="10"/>
        <v>3</v>
      </c>
    </row>
    <row r="298" spans="1:8" ht="18" customHeight="1">
      <c r="A298" s="190">
        <v>42438</v>
      </c>
      <c r="B298" s="190" t="s">
        <v>831</v>
      </c>
      <c r="C298" s="188" t="s">
        <v>1630</v>
      </c>
      <c r="D298" s="191"/>
      <c r="E298" s="191">
        <v>500000</v>
      </c>
      <c r="F298" s="192">
        <f t="shared" si="9"/>
        <v>127238000</v>
      </c>
      <c r="G298" s="187"/>
      <c r="H298" s="179">
        <f t="shared" si="10"/>
        <v>3</v>
      </c>
    </row>
    <row r="299" spans="1:8" ht="18" customHeight="1">
      <c r="A299" s="190">
        <v>42438</v>
      </c>
      <c r="B299" s="190" t="s">
        <v>151</v>
      </c>
      <c r="C299" s="188" t="s">
        <v>1631</v>
      </c>
      <c r="D299" s="191"/>
      <c r="E299" s="191">
        <v>995000</v>
      </c>
      <c r="F299" s="192">
        <f t="shared" si="9"/>
        <v>126243000</v>
      </c>
      <c r="G299" s="187"/>
      <c r="H299" s="179">
        <f t="shared" si="10"/>
        <v>3</v>
      </c>
    </row>
    <row r="300" spans="1:8" ht="18" customHeight="1">
      <c r="A300" s="190">
        <v>42438</v>
      </c>
      <c r="B300" s="190" t="s">
        <v>158</v>
      </c>
      <c r="C300" s="188" t="s">
        <v>1632</v>
      </c>
      <c r="D300" s="191"/>
      <c r="E300" s="191">
        <v>22460000</v>
      </c>
      <c r="F300" s="192">
        <f t="shared" si="9"/>
        <v>103783000</v>
      </c>
      <c r="G300" s="187"/>
      <c r="H300" s="179">
        <f t="shared" si="10"/>
        <v>3</v>
      </c>
    </row>
    <row r="301" spans="1:8" ht="18" customHeight="1">
      <c r="A301" s="190">
        <v>42438</v>
      </c>
      <c r="B301" s="190" t="s">
        <v>151</v>
      </c>
      <c r="C301" s="188" t="s">
        <v>1633</v>
      </c>
      <c r="D301" s="191"/>
      <c r="E301" s="191">
        <v>12500000</v>
      </c>
      <c r="F301" s="192">
        <f t="shared" si="9"/>
        <v>91283000</v>
      </c>
      <c r="G301" s="187"/>
      <c r="H301" s="179">
        <f t="shared" si="10"/>
        <v>3</v>
      </c>
    </row>
    <row r="302" spans="1:8" ht="18" customHeight="1">
      <c r="A302" s="190">
        <v>42439</v>
      </c>
      <c r="B302" s="190" t="s">
        <v>622</v>
      </c>
      <c r="C302" s="188" t="s">
        <v>1489</v>
      </c>
      <c r="D302" s="191">
        <v>40000000</v>
      </c>
      <c r="E302" s="191"/>
      <c r="F302" s="192">
        <f t="shared" si="9"/>
        <v>131283000</v>
      </c>
      <c r="G302" s="187"/>
      <c r="H302" s="179">
        <f t="shared" si="10"/>
        <v>3</v>
      </c>
    </row>
    <row r="303" spans="1:8" ht="18" customHeight="1">
      <c r="A303" s="190">
        <v>42439</v>
      </c>
      <c r="B303" s="190" t="s">
        <v>880</v>
      </c>
      <c r="C303" s="188" t="s">
        <v>1635</v>
      </c>
      <c r="D303" s="191">
        <v>4000000</v>
      </c>
      <c r="E303" s="191"/>
      <c r="F303" s="192">
        <f t="shared" si="9"/>
        <v>135283000</v>
      </c>
      <c r="G303" s="187"/>
      <c r="H303" s="179">
        <f t="shared" si="10"/>
        <v>3</v>
      </c>
    </row>
    <row r="304" spans="1:8" ht="18" customHeight="1">
      <c r="A304" s="190">
        <v>42439</v>
      </c>
      <c r="B304" s="190" t="s">
        <v>151</v>
      </c>
      <c r="C304" s="188" t="s">
        <v>1636</v>
      </c>
      <c r="D304" s="191"/>
      <c r="E304" s="191">
        <v>2650000</v>
      </c>
      <c r="F304" s="192">
        <f t="shared" si="9"/>
        <v>132633000</v>
      </c>
      <c r="G304" s="187"/>
      <c r="H304" s="179">
        <f t="shared" si="10"/>
        <v>3</v>
      </c>
    </row>
    <row r="305" spans="1:8" ht="18" customHeight="1">
      <c r="A305" s="190">
        <v>42439</v>
      </c>
      <c r="B305" s="190" t="s">
        <v>1634</v>
      </c>
      <c r="C305" s="188" t="s">
        <v>1637</v>
      </c>
      <c r="D305" s="191"/>
      <c r="E305" s="191">
        <v>40000000</v>
      </c>
      <c r="F305" s="192">
        <f t="shared" si="9"/>
        <v>92633000</v>
      </c>
      <c r="G305" s="187"/>
      <c r="H305" s="179">
        <f t="shared" si="10"/>
        <v>3</v>
      </c>
    </row>
    <row r="306" spans="1:8" ht="18" customHeight="1">
      <c r="A306" s="190">
        <v>42439</v>
      </c>
      <c r="B306" s="190" t="s">
        <v>880</v>
      </c>
      <c r="C306" s="188" t="s">
        <v>1638</v>
      </c>
      <c r="D306" s="191"/>
      <c r="E306" s="191">
        <v>288000</v>
      </c>
      <c r="F306" s="192">
        <f t="shared" si="9"/>
        <v>92345000</v>
      </c>
      <c r="G306" s="187"/>
      <c r="H306" s="179">
        <f t="shared" si="10"/>
        <v>3</v>
      </c>
    </row>
    <row r="307" spans="1:8" ht="18" customHeight="1">
      <c r="A307" s="190">
        <v>42439</v>
      </c>
      <c r="B307" s="190" t="s">
        <v>831</v>
      </c>
      <c r="C307" s="188" t="s">
        <v>1639</v>
      </c>
      <c r="D307" s="191"/>
      <c r="E307" s="191">
        <v>420000</v>
      </c>
      <c r="F307" s="192">
        <f t="shared" si="9"/>
        <v>91925000</v>
      </c>
      <c r="G307" s="187"/>
      <c r="H307" s="179">
        <f t="shared" si="10"/>
        <v>3</v>
      </c>
    </row>
    <row r="308" spans="1:8" ht="18" customHeight="1">
      <c r="A308" s="190">
        <v>42440</v>
      </c>
      <c r="B308" s="190" t="s">
        <v>1640</v>
      </c>
      <c r="C308" s="188" t="s">
        <v>1641</v>
      </c>
      <c r="D308" s="191">
        <v>14700000</v>
      </c>
      <c r="E308" s="191"/>
      <c r="F308" s="192">
        <f t="shared" si="9"/>
        <v>106625000</v>
      </c>
      <c r="G308" s="187"/>
      <c r="H308" s="179">
        <f t="shared" si="10"/>
        <v>3</v>
      </c>
    </row>
    <row r="309" spans="1:8" ht="18" customHeight="1">
      <c r="A309" s="190">
        <v>42440</v>
      </c>
      <c r="B309" s="190" t="s">
        <v>151</v>
      </c>
      <c r="C309" s="188" t="s">
        <v>1642</v>
      </c>
      <c r="D309" s="191"/>
      <c r="E309" s="191">
        <v>420000</v>
      </c>
      <c r="F309" s="192">
        <f t="shared" si="9"/>
        <v>106205000</v>
      </c>
      <c r="G309" s="187"/>
      <c r="H309" s="179">
        <f t="shared" si="10"/>
        <v>3</v>
      </c>
    </row>
    <row r="310" spans="1:8" ht="18" customHeight="1">
      <c r="A310" s="190">
        <v>42440</v>
      </c>
      <c r="B310" s="190" t="s">
        <v>151</v>
      </c>
      <c r="C310" s="188" t="s">
        <v>1643</v>
      </c>
      <c r="D310" s="191"/>
      <c r="E310" s="191">
        <v>2102000</v>
      </c>
      <c r="F310" s="192">
        <f t="shared" si="9"/>
        <v>104103000</v>
      </c>
      <c r="G310" s="187"/>
      <c r="H310" s="179">
        <f t="shared" si="10"/>
        <v>3</v>
      </c>
    </row>
    <row r="311" spans="1:8" ht="18" customHeight="1">
      <c r="A311" s="190">
        <v>42441</v>
      </c>
      <c r="B311" s="190" t="s">
        <v>183</v>
      </c>
      <c r="C311" s="188" t="s">
        <v>1644</v>
      </c>
      <c r="D311" s="191"/>
      <c r="E311" s="191">
        <v>3500000</v>
      </c>
      <c r="F311" s="192">
        <f t="shared" si="9"/>
        <v>100603000</v>
      </c>
      <c r="G311" s="187"/>
      <c r="H311" s="179">
        <f t="shared" si="10"/>
        <v>3</v>
      </c>
    </row>
    <row r="312" spans="1:8" ht="18" customHeight="1">
      <c r="A312" s="190">
        <v>42441</v>
      </c>
      <c r="B312" s="190" t="s">
        <v>880</v>
      </c>
      <c r="C312" s="188" t="s">
        <v>1645</v>
      </c>
      <c r="D312" s="191"/>
      <c r="E312" s="191">
        <v>490000</v>
      </c>
      <c r="F312" s="192">
        <f t="shared" si="9"/>
        <v>100113000</v>
      </c>
      <c r="G312" s="187"/>
      <c r="H312" s="179">
        <f t="shared" si="10"/>
        <v>3</v>
      </c>
    </row>
    <row r="313" spans="1:8" ht="18" customHeight="1">
      <c r="A313" s="190">
        <v>42443</v>
      </c>
      <c r="B313" s="190" t="s">
        <v>183</v>
      </c>
      <c r="C313" s="188" t="s">
        <v>1646</v>
      </c>
      <c r="D313" s="191">
        <v>3500000</v>
      </c>
      <c r="E313" s="191"/>
      <c r="F313" s="192">
        <f t="shared" si="9"/>
        <v>103613000</v>
      </c>
      <c r="G313" s="187"/>
      <c r="H313" s="179">
        <f t="shared" si="10"/>
        <v>3</v>
      </c>
    </row>
    <row r="314" spans="1:8" ht="18" customHeight="1">
      <c r="A314" s="190">
        <v>42443</v>
      </c>
      <c r="B314" s="190" t="s">
        <v>1431</v>
      </c>
      <c r="C314" s="188" t="s">
        <v>1647</v>
      </c>
      <c r="D314" s="191"/>
      <c r="E314" s="191">
        <v>3754000</v>
      </c>
      <c r="F314" s="192">
        <f t="shared" si="9"/>
        <v>99859000</v>
      </c>
      <c r="G314" s="187"/>
      <c r="H314" s="179">
        <f t="shared" si="10"/>
        <v>3</v>
      </c>
    </row>
    <row r="315" spans="1:8" ht="18" customHeight="1">
      <c r="A315" s="190">
        <v>42443</v>
      </c>
      <c r="B315" s="190" t="s">
        <v>151</v>
      </c>
      <c r="C315" s="188" t="s">
        <v>1648</v>
      </c>
      <c r="D315" s="191"/>
      <c r="E315" s="191">
        <v>14511000</v>
      </c>
      <c r="F315" s="192">
        <f t="shared" si="9"/>
        <v>85348000</v>
      </c>
      <c r="G315" s="187"/>
      <c r="H315" s="179">
        <f t="shared" si="10"/>
        <v>3</v>
      </c>
    </row>
    <row r="316" spans="1:8" ht="18" customHeight="1">
      <c r="A316" s="190">
        <v>42443</v>
      </c>
      <c r="B316" s="190" t="s">
        <v>1421</v>
      </c>
      <c r="C316" s="188" t="s">
        <v>1649</v>
      </c>
      <c r="D316" s="191"/>
      <c r="E316" s="191">
        <v>7000000</v>
      </c>
      <c r="F316" s="192">
        <f t="shared" si="9"/>
        <v>78348000</v>
      </c>
      <c r="G316" s="187"/>
      <c r="H316" s="179">
        <f t="shared" si="10"/>
        <v>3</v>
      </c>
    </row>
    <row r="317" spans="1:8" ht="18" customHeight="1">
      <c r="A317" s="190">
        <v>42443</v>
      </c>
      <c r="B317" s="190" t="s">
        <v>622</v>
      </c>
      <c r="C317" s="188" t="s">
        <v>1529</v>
      </c>
      <c r="D317" s="191">
        <v>450000000</v>
      </c>
      <c r="E317" s="191"/>
      <c r="F317" s="192">
        <f t="shared" si="9"/>
        <v>528348000</v>
      </c>
      <c r="G317" s="187"/>
      <c r="H317" s="179">
        <f t="shared" si="10"/>
        <v>3</v>
      </c>
    </row>
    <row r="318" spans="1:8" ht="18" customHeight="1">
      <c r="A318" s="190">
        <v>42443</v>
      </c>
      <c r="B318" s="190" t="s">
        <v>1433</v>
      </c>
      <c r="C318" s="188" t="s">
        <v>982</v>
      </c>
      <c r="D318" s="191"/>
      <c r="E318" s="191">
        <v>300000000</v>
      </c>
      <c r="F318" s="192">
        <f t="shared" si="9"/>
        <v>228348000</v>
      </c>
      <c r="G318" s="187"/>
      <c r="H318" s="179">
        <f t="shared" si="10"/>
        <v>3</v>
      </c>
    </row>
    <row r="319" spans="1:8" ht="18" customHeight="1">
      <c r="A319" s="190">
        <v>42443</v>
      </c>
      <c r="B319" s="190" t="s">
        <v>1433</v>
      </c>
      <c r="C319" s="188" t="s">
        <v>1650</v>
      </c>
      <c r="D319" s="191"/>
      <c r="E319" s="191">
        <v>150000000</v>
      </c>
      <c r="F319" s="192">
        <f t="shared" si="9"/>
        <v>78348000</v>
      </c>
      <c r="G319" s="187"/>
      <c r="H319" s="179">
        <f t="shared" si="10"/>
        <v>3</v>
      </c>
    </row>
    <row r="320" spans="1:8" ht="18" customHeight="1">
      <c r="A320" s="190">
        <v>42444</v>
      </c>
      <c r="B320" s="190" t="s">
        <v>880</v>
      </c>
      <c r="C320" s="188" t="s">
        <v>1652</v>
      </c>
      <c r="D320" s="191"/>
      <c r="E320" s="191">
        <v>10500000</v>
      </c>
      <c r="F320" s="192">
        <f t="shared" si="9"/>
        <v>67848000</v>
      </c>
      <c r="G320" s="187"/>
      <c r="H320" s="179">
        <f t="shared" si="10"/>
        <v>3</v>
      </c>
    </row>
    <row r="321" spans="1:8" ht="18" customHeight="1">
      <c r="A321" s="190">
        <v>42444</v>
      </c>
      <c r="B321" s="190" t="s">
        <v>1431</v>
      </c>
      <c r="C321" s="188" t="s">
        <v>1653</v>
      </c>
      <c r="D321" s="191"/>
      <c r="E321" s="191">
        <v>900000</v>
      </c>
      <c r="F321" s="192">
        <f t="shared" si="9"/>
        <v>66948000</v>
      </c>
      <c r="G321" s="187"/>
      <c r="H321" s="179">
        <f t="shared" si="10"/>
        <v>3</v>
      </c>
    </row>
    <row r="322" spans="1:8" ht="18" customHeight="1">
      <c r="A322" s="190">
        <v>42444</v>
      </c>
      <c r="B322" s="190" t="s">
        <v>622</v>
      </c>
      <c r="C322" s="188" t="s">
        <v>1529</v>
      </c>
      <c r="D322" s="191">
        <v>550000000</v>
      </c>
      <c r="E322" s="191"/>
      <c r="F322" s="192">
        <f t="shared" si="9"/>
        <v>616948000</v>
      </c>
      <c r="G322" s="187"/>
      <c r="H322" s="179">
        <f t="shared" si="10"/>
        <v>3</v>
      </c>
    </row>
    <row r="323" spans="1:8" ht="18" customHeight="1">
      <c r="A323" s="190">
        <v>42444</v>
      </c>
      <c r="B323" s="190" t="s">
        <v>197</v>
      </c>
      <c r="C323" s="188" t="s">
        <v>1539</v>
      </c>
      <c r="D323" s="191"/>
      <c r="E323" s="191">
        <v>400000000</v>
      </c>
      <c r="F323" s="192">
        <f t="shared" si="9"/>
        <v>216948000</v>
      </c>
      <c r="G323" s="187"/>
      <c r="H323" s="179">
        <f t="shared" si="10"/>
        <v>3</v>
      </c>
    </row>
    <row r="324" spans="1:8" ht="18" customHeight="1">
      <c r="A324" s="190">
        <v>42444</v>
      </c>
      <c r="B324" s="190" t="s">
        <v>197</v>
      </c>
      <c r="C324" s="188" t="s">
        <v>1654</v>
      </c>
      <c r="D324" s="191"/>
      <c r="E324" s="191">
        <v>20000000</v>
      </c>
      <c r="F324" s="192">
        <f t="shared" si="9"/>
        <v>196948000</v>
      </c>
      <c r="G324" s="187"/>
      <c r="H324" s="179">
        <f t="shared" si="10"/>
        <v>3</v>
      </c>
    </row>
    <row r="325" spans="1:8" ht="18" customHeight="1">
      <c r="A325" s="190">
        <v>42444</v>
      </c>
      <c r="B325" s="190" t="s">
        <v>1514</v>
      </c>
      <c r="C325" s="188" t="s">
        <v>1655</v>
      </c>
      <c r="D325" s="191"/>
      <c r="E325" s="191">
        <v>40000000</v>
      </c>
      <c r="F325" s="192">
        <f t="shared" si="9"/>
        <v>156948000</v>
      </c>
      <c r="G325" s="187"/>
      <c r="H325" s="179">
        <f t="shared" si="10"/>
        <v>3</v>
      </c>
    </row>
    <row r="326" spans="1:8" ht="18" customHeight="1">
      <c r="A326" s="190">
        <v>42444</v>
      </c>
      <c r="B326" s="190" t="s">
        <v>1433</v>
      </c>
      <c r="C326" s="188" t="s">
        <v>1499</v>
      </c>
      <c r="D326" s="191"/>
      <c r="E326" s="191">
        <v>130889000</v>
      </c>
      <c r="F326" s="192">
        <f t="shared" si="9"/>
        <v>26059000</v>
      </c>
      <c r="G326" s="187"/>
      <c r="H326" s="179">
        <f t="shared" si="10"/>
        <v>3</v>
      </c>
    </row>
    <row r="327" spans="1:8" ht="18" customHeight="1">
      <c r="A327" s="190">
        <v>42444</v>
      </c>
      <c r="B327" s="190" t="s">
        <v>151</v>
      </c>
      <c r="C327" s="188" t="s">
        <v>956</v>
      </c>
      <c r="D327" s="191"/>
      <c r="E327" s="191">
        <v>824000</v>
      </c>
      <c r="F327" s="192">
        <f t="shared" si="9"/>
        <v>25235000</v>
      </c>
      <c r="G327" s="187"/>
      <c r="H327" s="179">
        <f t="shared" si="10"/>
        <v>3</v>
      </c>
    </row>
    <row r="328" spans="1:8" ht="18" customHeight="1">
      <c r="A328" s="190">
        <v>42444</v>
      </c>
      <c r="B328" s="190" t="s">
        <v>1651</v>
      </c>
      <c r="C328" s="188" t="s">
        <v>1656</v>
      </c>
      <c r="D328" s="191"/>
      <c r="E328" s="191">
        <v>589000</v>
      </c>
      <c r="F328" s="192">
        <f t="shared" si="9"/>
        <v>24646000</v>
      </c>
      <c r="G328" s="187"/>
      <c r="H328" s="179">
        <f t="shared" si="10"/>
        <v>3</v>
      </c>
    </row>
    <row r="329" spans="1:8" ht="18" customHeight="1">
      <c r="A329" s="190">
        <v>42444</v>
      </c>
      <c r="B329" s="190" t="s">
        <v>1415</v>
      </c>
      <c r="C329" s="188" t="s">
        <v>1657</v>
      </c>
      <c r="D329" s="191"/>
      <c r="E329" s="191">
        <v>130000</v>
      </c>
      <c r="F329" s="192">
        <f t="shared" si="9"/>
        <v>24516000</v>
      </c>
      <c r="G329" s="187"/>
      <c r="H329" s="179">
        <f t="shared" si="10"/>
        <v>3</v>
      </c>
    </row>
    <row r="330" spans="1:8" ht="18" customHeight="1">
      <c r="A330" s="190">
        <v>42444</v>
      </c>
      <c r="B330" s="190" t="s">
        <v>50</v>
      </c>
      <c r="C330" s="188" t="s">
        <v>1658</v>
      </c>
      <c r="D330" s="191">
        <v>1900000000</v>
      </c>
      <c r="E330" s="191"/>
      <c r="F330" s="192">
        <f t="shared" si="9"/>
        <v>1924516000</v>
      </c>
      <c r="G330" s="187"/>
      <c r="H330" s="179">
        <f t="shared" si="10"/>
        <v>3</v>
      </c>
    </row>
    <row r="331" spans="1:8" ht="18" customHeight="1">
      <c r="A331" s="190">
        <v>42444</v>
      </c>
      <c r="B331" s="190" t="s">
        <v>50</v>
      </c>
      <c r="C331" s="188" t="s">
        <v>1473</v>
      </c>
      <c r="D331" s="191"/>
      <c r="E331" s="191">
        <v>380000000</v>
      </c>
      <c r="F331" s="192">
        <f t="shared" si="9"/>
        <v>1544516000</v>
      </c>
      <c r="G331" s="187"/>
      <c r="H331" s="179">
        <f t="shared" si="10"/>
        <v>3</v>
      </c>
    </row>
    <row r="332" spans="1:8" ht="18" customHeight="1">
      <c r="A332" s="190">
        <v>42445</v>
      </c>
      <c r="B332" s="190" t="s">
        <v>197</v>
      </c>
      <c r="C332" s="188" t="s">
        <v>1659</v>
      </c>
      <c r="D332" s="191"/>
      <c r="E332" s="191">
        <v>50000000</v>
      </c>
      <c r="F332" s="192">
        <f t="shared" si="9"/>
        <v>1494516000</v>
      </c>
      <c r="G332" s="187"/>
      <c r="H332" s="179">
        <f t="shared" si="10"/>
        <v>3</v>
      </c>
    </row>
    <row r="333" spans="1:8" ht="18" customHeight="1">
      <c r="A333" s="190">
        <v>42445</v>
      </c>
      <c r="B333" s="190" t="s">
        <v>622</v>
      </c>
      <c r="C333" s="188" t="s">
        <v>1498</v>
      </c>
      <c r="D333" s="191"/>
      <c r="E333" s="191">
        <v>40000000</v>
      </c>
      <c r="F333" s="192">
        <f t="shared" si="9"/>
        <v>1454516000</v>
      </c>
      <c r="G333" s="187"/>
      <c r="H333" s="179">
        <f t="shared" si="10"/>
        <v>3</v>
      </c>
    </row>
    <row r="334" spans="1:8" ht="18" customHeight="1">
      <c r="A334" s="190">
        <v>42445</v>
      </c>
      <c r="B334" s="190" t="s">
        <v>1433</v>
      </c>
      <c r="C334" s="188" t="s">
        <v>1479</v>
      </c>
      <c r="D334" s="191"/>
      <c r="E334" s="191">
        <v>200000000</v>
      </c>
      <c r="F334" s="192">
        <f t="shared" ref="F334:F397" si="11">IF(C334&lt;&gt;"",F333+D334-E334,0)</f>
        <v>1254516000</v>
      </c>
      <c r="G334" s="187"/>
      <c r="H334" s="179">
        <f t="shared" si="10"/>
        <v>3</v>
      </c>
    </row>
    <row r="335" spans="1:8" ht="18" customHeight="1">
      <c r="A335" s="190">
        <v>42445</v>
      </c>
      <c r="B335" s="190" t="s">
        <v>1433</v>
      </c>
      <c r="C335" s="188" t="s">
        <v>1459</v>
      </c>
      <c r="D335" s="191"/>
      <c r="E335" s="191">
        <v>64500000</v>
      </c>
      <c r="F335" s="192">
        <f t="shared" si="11"/>
        <v>1190016000</v>
      </c>
      <c r="G335" s="187"/>
      <c r="H335" s="179">
        <f t="shared" ref="H335:H398" si="12">IF(A335&lt;&gt;"",MONTH(A335),"")</f>
        <v>3</v>
      </c>
    </row>
    <row r="336" spans="1:8" ht="18" customHeight="1">
      <c r="A336" s="190">
        <v>42445</v>
      </c>
      <c r="B336" s="190" t="s">
        <v>1433</v>
      </c>
      <c r="C336" s="188" t="s">
        <v>652</v>
      </c>
      <c r="D336" s="191"/>
      <c r="E336" s="191">
        <v>50596000</v>
      </c>
      <c r="F336" s="192">
        <f t="shared" si="11"/>
        <v>1139420000</v>
      </c>
      <c r="G336" s="187"/>
      <c r="H336" s="179">
        <f t="shared" si="12"/>
        <v>3</v>
      </c>
    </row>
    <row r="337" spans="1:8" ht="18" customHeight="1">
      <c r="A337" s="190">
        <v>42445</v>
      </c>
      <c r="B337" s="190" t="s">
        <v>1433</v>
      </c>
      <c r="C337" s="188" t="s">
        <v>1660</v>
      </c>
      <c r="D337" s="191"/>
      <c r="E337" s="191">
        <v>152840000</v>
      </c>
      <c r="F337" s="192">
        <f t="shared" si="11"/>
        <v>986580000</v>
      </c>
      <c r="G337" s="187"/>
      <c r="H337" s="179">
        <f t="shared" si="12"/>
        <v>3</v>
      </c>
    </row>
    <row r="338" spans="1:8" ht="18" customHeight="1">
      <c r="A338" s="190">
        <v>42445</v>
      </c>
      <c r="B338" s="190" t="s">
        <v>174</v>
      </c>
      <c r="C338" s="188" t="s">
        <v>1661</v>
      </c>
      <c r="D338" s="191"/>
      <c r="E338" s="191">
        <v>157700000</v>
      </c>
      <c r="F338" s="192">
        <f t="shared" si="11"/>
        <v>828880000</v>
      </c>
      <c r="G338" s="187"/>
      <c r="H338" s="179">
        <f t="shared" si="12"/>
        <v>3</v>
      </c>
    </row>
    <row r="339" spans="1:8" ht="18" customHeight="1">
      <c r="A339" s="190">
        <v>42445</v>
      </c>
      <c r="B339" s="190" t="s">
        <v>158</v>
      </c>
      <c r="C339" s="188" t="s">
        <v>1662</v>
      </c>
      <c r="D339" s="191"/>
      <c r="E339" s="191">
        <v>196461000</v>
      </c>
      <c r="F339" s="192">
        <f t="shared" si="11"/>
        <v>632419000</v>
      </c>
      <c r="G339" s="187"/>
      <c r="H339" s="179">
        <f t="shared" si="12"/>
        <v>3</v>
      </c>
    </row>
    <row r="340" spans="1:8" ht="18" customHeight="1">
      <c r="A340" s="190">
        <v>42445</v>
      </c>
      <c r="B340" s="190" t="s">
        <v>831</v>
      </c>
      <c r="C340" s="188" t="s">
        <v>1663</v>
      </c>
      <c r="D340" s="191"/>
      <c r="E340" s="191">
        <v>500000</v>
      </c>
      <c r="F340" s="192">
        <f t="shared" si="11"/>
        <v>631919000</v>
      </c>
      <c r="G340" s="187"/>
      <c r="H340" s="179">
        <f t="shared" si="12"/>
        <v>3</v>
      </c>
    </row>
    <row r="341" spans="1:8" ht="18" customHeight="1">
      <c r="A341" s="190">
        <v>42445</v>
      </c>
      <c r="B341" s="190" t="s">
        <v>158</v>
      </c>
      <c r="C341" s="188" t="s">
        <v>1664</v>
      </c>
      <c r="D341" s="191"/>
      <c r="E341" s="191">
        <v>9498000</v>
      </c>
      <c r="F341" s="192">
        <f t="shared" si="11"/>
        <v>622421000</v>
      </c>
      <c r="G341" s="187"/>
      <c r="H341" s="179">
        <f t="shared" si="12"/>
        <v>3</v>
      </c>
    </row>
    <row r="342" spans="1:8" ht="18" customHeight="1">
      <c r="A342" s="190">
        <v>42445</v>
      </c>
      <c r="B342" s="190" t="s">
        <v>880</v>
      </c>
      <c r="C342" s="188" t="s">
        <v>1665</v>
      </c>
      <c r="D342" s="191"/>
      <c r="E342" s="191">
        <v>130000</v>
      </c>
      <c r="F342" s="192">
        <f t="shared" si="11"/>
        <v>622291000</v>
      </c>
      <c r="G342" s="187"/>
      <c r="H342" s="179">
        <f t="shared" si="12"/>
        <v>3</v>
      </c>
    </row>
    <row r="343" spans="1:8" ht="18" customHeight="1">
      <c r="A343" s="190">
        <v>42445</v>
      </c>
      <c r="B343" s="190" t="s">
        <v>1433</v>
      </c>
      <c r="C343" s="188" t="s">
        <v>1275</v>
      </c>
      <c r="D343" s="191"/>
      <c r="E343" s="191">
        <v>20017000</v>
      </c>
      <c r="F343" s="192">
        <f t="shared" si="11"/>
        <v>602274000</v>
      </c>
      <c r="G343" s="187"/>
      <c r="H343" s="179">
        <f t="shared" si="12"/>
        <v>3</v>
      </c>
    </row>
    <row r="344" spans="1:8" ht="18" customHeight="1">
      <c r="A344" s="190">
        <v>42446</v>
      </c>
      <c r="B344" s="190" t="s">
        <v>1431</v>
      </c>
      <c r="C344" s="188" t="s">
        <v>1666</v>
      </c>
      <c r="D344" s="191"/>
      <c r="E344" s="191">
        <v>4083000</v>
      </c>
      <c r="F344" s="192">
        <f t="shared" si="11"/>
        <v>598191000</v>
      </c>
      <c r="G344" s="187"/>
      <c r="H344" s="179">
        <f t="shared" si="12"/>
        <v>3</v>
      </c>
    </row>
    <row r="345" spans="1:8" ht="18" customHeight="1">
      <c r="A345" s="190">
        <v>42446</v>
      </c>
      <c r="B345" s="190" t="s">
        <v>151</v>
      </c>
      <c r="C345" s="188" t="s">
        <v>1667</v>
      </c>
      <c r="D345" s="191"/>
      <c r="E345" s="191">
        <v>57348000</v>
      </c>
      <c r="F345" s="192">
        <f t="shared" si="11"/>
        <v>540843000</v>
      </c>
      <c r="G345" s="187"/>
      <c r="H345" s="179">
        <f t="shared" si="12"/>
        <v>3</v>
      </c>
    </row>
    <row r="346" spans="1:8" ht="18" customHeight="1">
      <c r="A346" s="190">
        <v>42446</v>
      </c>
      <c r="B346" s="190" t="s">
        <v>1433</v>
      </c>
      <c r="C346" s="188" t="s">
        <v>236</v>
      </c>
      <c r="D346" s="191"/>
      <c r="E346" s="191">
        <v>100000000</v>
      </c>
      <c r="F346" s="192">
        <f t="shared" si="11"/>
        <v>440843000</v>
      </c>
      <c r="G346" s="187"/>
      <c r="H346" s="179">
        <f t="shared" si="12"/>
        <v>3</v>
      </c>
    </row>
    <row r="347" spans="1:8" ht="18" customHeight="1">
      <c r="A347" s="190">
        <v>42446</v>
      </c>
      <c r="B347" s="190" t="s">
        <v>203</v>
      </c>
      <c r="C347" s="188" t="s">
        <v>1668</v>
      </c>
      <c r="D347" s="191"/>
      <c r="E347" s="191">
        <v>33011000</v>
      </c>
      <c r="F347" s="192">
        <f t="shared" si="11"/>
        <v>407832000</v>
      </c>
      <c r="G347" s="187"/>
      <c r="H347" s="179">
        <f t="shared" si="12"/>
        <v>3</v>
      </c>
    </row>
    <row r="348" spans="1:8" ht="18" customHeight="1">
      <c r="A348" s="190">
        <v>42446</v>
      </c>
      <c r="B348" s="190" t="s">
        <v>1487</v>
      </c>
      <c r="C348" s="188" t="s">
        <v>1669</v>
      </c>
      <c r="D348" s="191"/>
      <c r="E348" s="191">
        <v>5610000</v>
      </c>
      <c r="F348" s="192">
        <f t="shared" si="11"/>
        <v>402222000</v>
      </c>
      <c r="G348" s="187"/>
      <c r="H348" s="179">
        <f t="shared" si="12"/>
        <v>3</v>
      </c>
    </row>
    <row r="349" spans="1:8" ht="18" customHeight="1">
      <c r="A349" s="190">
        <v>42446</v>
      </c>
      <c r="B349" s="190" t="s">
        <v>1431</v>
      </c>
      <c r="C349" s="188" t="s">
        <v>1670</v>
      </c>
      <c r="D349" s="191"/>
      <c r="E349" s="191">
        <v>9337000</v>
      </c>
      <c r="F349" s="192">
        <f t="shared" si="11"/>
        <v>392885000</v>
      </c>
      <c r="G349" s="187"/>
      <c r="H349" s="179">
        <f t="shared" si="12"/>
        <v>3</v>
      </c>
    </row>
    <row r="350" spans="1:8" ht="18" customHeight="1">
      <c r="A350" s="190">
        <v>42446</v>
      </c>
      <c r="B350" s="190" t="s">
        <v>622</v>
      </c>
      <c r="C350" s="188" t="s">
        <v>1525</v>
      </c>
      <c r="D350" s="191"/>
      <c r="E350" s="191">
        <v>300150000</v>
      </c>
      <c r="F350" s="192">
        <f t="shared" si="11"/>
        <v>92735000</v>
      </c>
      <c r="G350" s="187"/>
      <c r="H350" s="179">
        <f t="shared" si="12"/>
        <v>3</v>
      </c>
    </row>
    <row r="351" spans="1:8" ht="18" customHeight="1">
      <c r="A351" s="190">
        <v>42446</v>
      </c>
      <c r="B351" s="190" t="s">
        <v>1433</v>
      </c>
      <c r="C351" s="188" t="s">
        <v>1671</v>
      </c>
      <c r="D351" s="191"/>
      <c r="E351" s="191">
        <v>82675000</v>
      </c>
      <c r="F351" s="192">
        <f t="shared" si="11"/>
        <v>10060000</v>
      </c>
      <c r="G351" s="187"/>
      <c r="H351" s="179">
        <f t="shared" si="12"/>
        <v>3</v>
      </c>
    </row>
    <row r="352" spans="1:8" ht="18" customHeight="1">
      <c r="A352" s="190">
        <v>42447</v>
      </c>
      <c r="B352" s="190" t="s">
        <v>1547</v>
      </c>
      <c r="C352" s="188" t="s">
        <v>1672</v>
      </c>
      <c r="D352" s="191">
        <v>10630000</v>
      </c>
      <c r="E352" s="191"/>
      <c r="F352" s="192">
        <f t="shared" si="11"/>
        <v>20690000</v>
      </c>
      <c r="G352" s="187"/>
      <c r="H352" s="179">
        <f t="shared" si="12"/>
        <v>3</v>
      </c>
    </row>
    <row r="353" spans="1:8" ht="18" customHeight="1">
      <c r="A353" s="190">
        <v>42447</v>
      </c>
      <c r="B353" s="190" t="s">
        <v>151</v>
      </c>
      <c r="C353" s="188" t="s">
        <v>1673</v>
      </c>
      <c r="D353" s="191"/>
      <c r="E353" s="191">
        <v>1060000</v>
      </c>
      <c r="F353" s="192">
        <f t="shared" si="11"/>
        <v>19630000</v>
      </c>
      <c r="G353" s="187"/>
      <c r="H353" s="179">
        <f t="shared" si="12"/>
        <v>3</v>
      </c>
    </row>
    <row r="354" spans="1:8" ht="18" customHeight="1">
      <c r="A354" s="190">
        <v>42447</v>
      </c>
      <c r="B354" s="190" t="s">
        <v>1470</v>
      </c>
      <c r="C354" s="188" t="s">
        <v>1674</v>
      </c>
      <c r="D354" s="191"/>
      <c r="E354" s="191">
        <v>1700000</v>
      </c>
      <c r="F354" s="192">
        <f t="shared" si="11"/>
        <v>17930000</v>
      </c>
      <c r="G354" s="187"/>
      <c r="H354" s="179">
        <f t="shared" si="12"/>
        <v>3</v>
      </c>
    </row>
    <row r="355" spans="1:8" ht="18" customHeight="1">
      <c r="A355" s="190">
        <v>42451</v>
      </c>
      <c r="B355" s="190" t="s">
        <v>1487</v>
      </c>
      <c r="C355" s="188" t="s">
        <v>1293</v>
      </c>
      <c r="D355" s="191"/>
      <c r="E355" s="191">
        <v>7920000</v>
      </c>
      <c r="F355" s="192">
        <f t="shared" si="11"/>
        <v>10010000</v>
      </c>
      <c r="G355" s="187"/>
      <c r="H355" s="179">
        <f t="shared" si="12"/>
        <v>3</v>
      </c>
    </row>
    <row r="356" spans="1:8" ht="18" customHeight="1">
      <c r="A356" s="190">
        <v>42451</v>
      </c>
      <c r="B356" s="190" t="s">
        <v>622</v>
      </c>
      <c r="C356" s="188" t="s">
        <v>1622</v>
      </c>
      <c r="D356" s="191">
        <v>500000000</v>
      </c>
      <c r="E356" s="191"/>
      <c r="F356" s="192">
        <f t="shared" si="11"/>
        <v>510010000</v>
      </c>
      <c r="G356" s="187"/>
      <c r="H356" s="179">
        <f t="shared" si="12"/>
        <v>3</v>
      </c>
    </row>
    <row r="357" spans="1:8" ht="18" customHeight="1">
      <c r="A357" s="190">
        <v>42451</v>
      </c>
      <c r="B357" s="190" t="s">
        <v>1640</v>
      </c>
      <c r="C357" s="188" t="s">
        <v>1589</v>
      </c>
      <c r="D357" s="191">
        <v>9725000</v>
      </c>
      <c r="E357" s="191"/>
      <c r="F357" s="192">
        <f t="shared" si="11"/>
        <v>519735000</v>
      </c>
      <c r="G357" s="187"/>
      <c r="H357" s="179">
        <f t="shared" si="12"/>
        <v>3</v>
      </c>
    </row>
    <row r="358" spans="1:8" ht="18" customHeight="1">
      <c r="A358" s="190">
        <v>42451</v>
      </c>
      <c r="B358" s="190" t="s">
        <v>1421</v>
      </c>
      <c r="C358" s="188" t="s">
        <v>1649</v>
      </c>
      <c r="D358" s="191"/>
      <c r="E358" s="191">
        <v>10000000</v>
      </c>
      <c r="F358" s="192">
        <f t="shared" si="11"/>
        <v>509735000</v>
      </c>
      <c r="G358" s="187"/>
      <c r="H358" s="179">
        <f t="shared" si="12"/>
        <v>3</v>
      </c>
    </row>
    <row r="359" spans="1:8" ht="18" customHeight="1">
      <c r="A359" s="190">
        <v>42451</v>
      </c>
      <c r="B359" s="190" t="s">
        <v>1608</v>
      </c>
      <c r="C359" s="188" t="s">
        <v>1675</v>
      </c>
      <c r="D359" s="191"/>
      <c r="E359" s="191">
        <v>23000000</v>
      </c>
      <c r="F359" s="192">
        <f t="shared" si="11"/>
        <v>486735000</v>
      </c>
      <c r="G359" s="187"/>
      <c r="H359" s="179">
        <f t="shared" si="12"/>
        <v>3</v>
      </c>
    </row>
    <row r="360" spans="1:8" ht="18" customHeight="1">
      <c r="A360" s="190">
        <v>42451</v>
      </c>
      <c r="B360" s="190" t="s">
        <v>1487</v>
      </c>
      <c r="C360" s="188" t="s">
        <v>1676</v>
      </c>
      <c r="D360" s="191"/>
      <c r="E360" s="191">
        <v>12000000</v>
      </c>
      <c r="F360" s="192">
        <f t="shared" si="11"/>
        <v>474735000</v>
      </c>
      <c r="G360" s="187"/>
      <c r="H360" s="179">
        <f t="shared" si="12"/>
        <v>3</v>
      </c>
    </row>
    <row r="361" spans="1:8" ht="18" customHeight="1">
      <c r="A361" s="190">
        <v>42451</v>
      </c>
      <c r="B361" s="190" t="s">
        <v>1433</v>
      </c>
      <c r="C361" s="188" t="s">
        <v>1677</v>
      </c>
      <c r="D361" s="191"/>
      <c r="E361" s="191">
        <v>200000000</v>
      </c>
      <c r="F361" s="192">
        <f t="shared" si="11"/>
        <v>274735000</v>
      </c>
      <c r="G361" s="187"/>
      <c r="H361" s="179">
        <f t="shared" si="12"/>
        <v>3</v>
      </c>
    </row>
    <row r="362" spans="1:8" ht="18" customHeight="1">
      <c r="A362" s="190">
        <v>42451</v>
      </c>
      <c r="B362" s="190" t="s">
        <v>880</v>
      </c>
      <c r="C362" s="188" t="s">
        <v>1561</v>
      </c>
      <c r="D362" s="191"/>
      <c r="E362" s="191">
        <v>250000</v>
      </c>
      <c r="F362" s="192">
        <f t="shared" si="11"/>
        <v>274485000</v>
      </c>
      <c r="G362" s="187"/>
      <c r="H362" s="179">
        <f t="shared" si="12"/>
        <v>3</v>
      </c>
    </row>
    <row r="363" spans="1:8" ht="18" customHeight="1">
      <c r="A363" s="190">
        <v>42451</v>
      </c>
      <c r="B363" s="190" t="s">
        <v>1431</v>
      </c>
      <c r="C363" s="188" t="s">
        <v>1678</v>
      </c>
      <c r="D363" s="191"/>
      <c r="E363" s="191">
        <v>964000</v>
      </c>
      <c r="F363" s="192">
        <f t="shared" si="11"/>
        <v>273521000</v>
      </c>
      <c r="G363" s="187"/>
      <c r="H363" s="179">
        <f t="shared" si="12"/>
        <v>3</v>
      </c>
    </row>
    <row r="364" spans="1:8" ht="18" customHeight="1">
      <c r="A364" s="190">
        <v>42451</v>
      </c>
      <c r="B364" s="190"/>
      <c r="C364" s="188" t="s">
        <v>1679</v>
      </c>
      <c r="D364" s="191"/>
      <c r="E364" s="191">
        <v>2522000</v>
      </c>
      <c r="F364" s="192">
        <f t="shared" si="11"/>
        <v>270999000</v>
      </c>
      <c r="G364" s="187"/>
      <c r="H364" s="179">
        <f t="shared" si="12"/>
        <v>3</v>
      </c>
    </row>
    <row r="365" spans="1:8" ht="18" customHeight="1">
      <c r="A365" s="190">
        <v>42451</v>
      </c>
      <c r="B365" s="190" t="s">
        <v>1494</v>
      </c>
      <c r="C365" s="188" t="s">
        <v>1680</v>
      </c>
      <c r="D365" s="191">
        <v>66500000</v>
      </c>
      <c r="E365" s="191"/>
      <c r="F365" s="192">
        <f t="shared" si="11"/>
        <v>337499000</v>
      </c>
      <c r="G365" s="187"/>
      <c r="H365" s="179">
        <f t="shared" si="12"/>
        <v>3</v>
      </c>
    </row>
    <row r="366" spans="1:8" ht="18" customHeight="1">
      <c r="A366" s="190">
        <v>42451</v>
      </c>
      <c r="B366" s="190" t="s">
        <v>1547</v>
      </c>
      <c r="C366" s="188" t="s">
        <v>1681</v>
      </c>
      <c r="D366" s="191">
        <v>4980000</v>
      </c>
      <c r="E366" s="191"/>
      <c r="F366" s="192">
        <f t="shared" si="11"/>
        <v>342479000</v>
      </c>
      <c r="G366" s="187"/>
      <c r="H366" s="179">
        <f t="shared" si="12"/>
        <v>3</v>
      </c>
    </row>
    <row r="367" spans="1:8" ht="18" customHeight="1">
      <c r="A367" s="190">
        <v>42451</v>
      </c>
      <c r="B367" s="190" t="s">
        <v>1487</v>
      </c>
      <c r="C367" s="188" t="s">
        <v>1682</v>
      </c>
      <c r="D367" s="191"/>
      <c r="E367" s="191">
        <v>2925000</v>
      </c>
      <c r="F367" s="192">
        <f t="shared" si="11"/>
        <v>339554000</v>
      </c>
      <c r="G367" s="187"/>
      <c r="H367" s="179">
        <f t="shared" si="12"/>
        <v>3</v>
      </c>
    </row>
    <row r="368" spans="1:8" ht="18" customHeight="1">
      <c r="A368" s="190">
        <v>42451</v>
      </c>
      <c r="B368" s="190" t="s">
        <v>151</v>
      </c>
      <c r="C368" s="188" t="s">
        <v>1683</v>
      </c>
      <c r="D368" s="191"/>
      <c r="E368" s="191">
        <v>1240000</v>
      </c>
      <c r="F368" s="192">
        <f t="shared" si="11"/>
        <v>338314000</v>
      </c>
      <c r="G368" s="187"/>
      <c r="H368" s="179">
        <f t="shared" si="12"/>
        <v>3</v>
      </c>
    </row>
    <row r="369" spans="1:8" ht="18" customHeight="1">
      <c r="A369" s="190">
        <v>42451</v>
      </c>
      <c r="B369" s="190" t="s">
        <v>1494</v>
      </c>
      <c r="C369" s="188" t="s">
        <v>1684</v>
      </c>
      <c r="D369" s="191"/>
      <c r="E369" s="191">
        <v>18700000</v>
      </c>
      <c r="F369" s="192">
        <f t="shared" si="11"/>
        <v>319614000</v>
      </c>
      <c r="G369" s="187"/>
      <c r="H369" s="179">
        <f t="shared" si="12"/>
        <v>3</v>
      </c>
    </row>
    <row r="370" spans="1:8" ht="18" customHeight="1">
      <c r="A370" s="190">
        <v>42451</v>
      </c>
      <c r="B370" s="190" t="s">
        <v>880</v>
      </c>
      <c r="C370" s="188" t="s">
        <v>1685</v>
      </c>
      <c r="D370" s="191"/>
      <c r="E370" s="191">
        <v>544000</v>
      </c>
      <c r="F370" s="192">
        <f t="shared" si="11"/>
        <v>319070000</v>
      </c>
      <c r="G370" s="187"/>
      <c r="H370" s="179">
        <f t="shared" si="12"/>
        <v>3</v>
      </c>
    </row>
    <row r="371" spans="1:8" ht="18" customHeight="1">
      <c r="A371" s="190">
        <v>42451</v>
      </c>
      <c r="B371" s="190" t="s">
        <v>831</v>
      </c>
      <c r="C371" s="188" t="s">
        <v>1687</v>
      </c>
      <c r="D371" s="191"/>
      <c r="E371" s="191">
        <v>934000</v>
      </c>
      <c r="F371" s="192">
        <f t="shared" si="11"/>
        <v>318136000</v>
      </c>
      <c r="G371" s="187"/>
      <c r="H371" s="179">
        <f t="shared" si="12"/>
        <v>3</v>
      </c>
    </row>
    <row r="372" spans="1:8" ht="18" customHeight="1">
      <c r="A372" s="190">
        <v>42451</v>
      </c>
      <c r="B372" s="190" t="s">
        <v>174</v>
      </c>
      <c r="C372" s="188" t="s">
        <v>1686</v>
      </c>
      <c r="D372" s="191"/>
      <c r="E372" s="191">
        <v>18921000</v>
      </c>
      <c r="F372" s="192">
        <f t="shared" si="11"/>
        <v>299215000</v>
      </c>
      <c r="G372" s="187"/>
      <c r="H372" s="179">
        <f t="shared" si="12"/>
        <v>3</v>
      </c>
    </row>
    <row r="373" spans="1:8" ht="18" customHeight="1">
      <c r="A373" s="190">
        <v>42453</v>
      </c>
      <c r="B373" s="190" t="s">
        <v>880</v>
      </c>
      <c r="C373" s="188" t="s">
        <v>1688</v>
      </c>
      <c r="D373" s="191"/>
      <c r="E373" s="191">
        <v>370000</v>
      </c>
      <c r="F373" s="192">
        <f t="shared" si="11"/>
        <v>298845000</v>
      </c>
      <c r="G373" s="187"/>
      <c r="H373" s="179">
        <f t="shared" si="12"/>
        <v>3</v>
      </c>
    </row>
    <row r="374" spans="1:8" ht="18" customHeight="1">
      <c r="A374" s="190">
        <v>42453</v>
      </c>
      <c r="B374" s="190" t="s">
        <v>178</v>
      </c>
      <c r="C374" s="188" t="s">
        <v>1689</v>
      </c>
      <c r="D374" s="191"/>
      <c r="E374" s="191">
        <v>303000</v>
      </c>
      <c r="F374" s="192">
        <f t="shared" si="11"/>
        <v>298542000</v>
      </c>
      <c r="G374" s="187"/>
      <c r="H374" s="179">
        <f t="shared" si="12"/>
        <v>3</v>
      </c>
    </row>
    <row r="375" spans="1:8" ht="18" customHeight="1">
      <c r="A375" s="190">
        <v>42453</v>
      </c>
      <c r="B375" s="190" t="s">
        <v>1487</v>
      </c>
      <c r="C375" s="188" t="s">
        <v>1690</v>
      </c>
      <c r="D375" s="191"/>
      <c r="E375" s="191">
        <v>711000</v>
      </c>
      <c r="F375" s="192">
        <f t="shared" si="11"/>
        <v>297831000</v>
      </c>
      <c r="G375" s="187"/>
      <c r="H375" s="179">
        <f t="shared" si="12"/>
        <v>3</v>
      </c>
    </row>
    <row r="376" spans="1:8" ht="18" customHeight="1">
      <c r="A376" s="190">
        <v>42454</v>
      </c>
      <c r="B376" s="190" t="s">
        <v>197</v>
      </c>
      <c r="C376" s="188" t="s">
        <v>1691</v>
      </c>
      <c r="D376" s="191"/>
      <c r="E376" s="191">
        <v>17778000</v>
      </c>
      <c r="F376" s="192">
        <f t="shared" si="11"/>
        <v>280053000</v>
      </c>
      <c r="G376" s="187"/>
      <c r="H376" s="179">
        <f t="shared" si="12"/>
        <v>3</v>
      </c>
    </row>
    <row r="377" spans="1:8" ht="18" customHeight="1">
      <c r="A377" s="190">
        <v>42454</v>
      </c>
      <c r="B377" s="190" t="s">
        <v>880</v>
      </c>
      <c r="C377" s="188" t="s">
        <v>1692</v>
      </c>
      <c r="D377" s="191"/>
      <c r="E377" s="191">
        <v>4000000</v>
      </c>
      <c r="F377" s="192">
        <f t="shared" si="11"/>
        <v>276053000</v>
      </c>
      <c r="G377" s="187"/>
      <c r="H377" s="179">
        <f t="shared" si="12"/>
        <v>3</v>
      </c>
    </row>
    <row r="378" spans="1:8" ht="18" customHeight="1">
      <c r="A378" s="190">
        <v>42454</v>
      </c>
      <c r="B378" s="190" t="s">
        <v>880</v>
      </c>
      <c r="C378" s="188" t="s">
        <v>1693</v>
      </c>
      <c r="D378" s="191"/>
      <c r="E378" s="191">
        <v>290000</v>
      </c>
      <c r="F378" s="192">
        <f t="shared" si="11"/>
        <v>275763000</v>
      </c>
      <c r="G378" s="187"/>
      <c r="H378" s="179">
        <f t="shared" si="12"/>
        <v>3</v>
      </c>
    </row>
    <row r="379" spans="1:8" ht="18" customHeight="1">
      <c r="A379" s="190">
        <v>42457</v>
      </c>
      <c r="B379" s="190" t="s">
        <v>1470</v>
      </c>
      <c r="C379" s="188" t="s">
        <v>1694</v>
      </c>
      <c r="D379" s="191"/>
      <c r="E379" s="191">
        <v>10000000</v>
      </c>
      <c r="F379" s="192">
        <f t="shared" si="11"/>
        <v>265763000</v>
      </c>
      <c r="G379" s="187"/>
      <c r="H379" s="179">
        <f t="shared" si="12"/>
        <v>3</v>
      </c>
    </row>
    <row r="380" spans="1:8" ht="18" customHeight="1">
      <c r="A380" s="190">
        <v>42457</v>
      </c>
      <c r="B380" s="190" t="s">
        <v>831</v>
      </c>
      <c r="C380" s="188" t="s">
        <v>1695</v>
      </c>
      <c r="D380" s="191"/>
      <c r="E380" s="191">
        <v>3995000</v>
      </c>
      <c r="F380" s="192">
        <f t="shared" si="11"/>
        <v>261768000</v>
      </c>
      <c r="G380" s="187"/>
      <c r="H380" s="179">
        <f t="shared" si="12"/>
        <v>3</v>
      </c>
    </row>
    <row r="381" spans="1:8" ht="18" customHeight="1">
      <c r="A381" s="190">
        <v>42457</v>
      </c>
      <c r="B381" s="190" t="s">
        <v>880</v>
      </c>
      <c r="C381" s="188" t="s">
        <v>1696</v>
      </c>
      <c r="D381" s="191"/>
      <c r="E381" s="191">
        <v>2300000</v>
      </c>
      <c r="F381" s="192">
        <f t="shared" si="11"/>
        <v>259468000</v>
      </c>
      <c r="G381" s="187"/>
      <c r="H381" s="179">
        <f t="shared" si="12"/>
        <v>3</v>
      </c>
    </row>
    <row r="382" spans="1:8" ht="18" customHeight="1">
      <c r="A382" s="190">
        <v>42457</v>
      </c>
      <c r="B382" s="190" t="s">
        <v>831</v>
      </c>
      <c r="C382" s="188" t="s">
        <v>1697</v>
      </c>
      <c r="D382" s="191"/>
      <c r="E382" s="191">
        <v>500000</v>
      </c>
      <c r="F382" s="192">
        <f t="shared" si="11"/>
        <v>258968000</v>
      </c>
      <c r="G382" s="187"/>
      <c r="H382" s="179">
        <f t="shared" si="12"/>
        <v>3</v>
      </c>
    </row>
    <row r="383" spans="1:8" ht="18" customHeight="1">
      <c r="A383" s="190">
        <v>42457</v>
      </c>
      <c r="B383" s="190" t="s">
        <v>203</v>
      </c>
      <c r="C383" s="188" t="s">
        <v>1507</v>
      </c>
      <c r="D383" s="191"/>
      <c r="E383" s="191">
        <v>6017000</v>
      </c>
      <c r="F383" s="192">
        <f t="shared" si="11"/>
        <v>252951000</v>
      </c>
      <c r="G383" s="187"/>
      <c r="H383" s="179">
        <f t="shared" si="12"/>
        <v>3</v>
      </c>
    </row>
    <row r="384" spans="1:8" ht="18" customHeight="1">
      <c r="A384" s="190">
        <v>42457</v>
      </c>
      <c r="B384" s="190" t="s">
        <v>178</v>
      </c>
      <c r="C384" s="188" t="s">
        <v>1698</v>
      </c>
      <c r="D384" s="191"/>
      <c r="E384" s="191">
        <v>2045000</v>
      </c>
      <c r="F384" s="192">
        <f t="shared" si="11"/>
        <v>250906000</v>
      </c>
      <c r="G384" s="187"/>
      <c r="H384" s="179">
        <f t="shared" si="12"/>
        <v>3</v>
      </c>
    </row>
    <row r="385" spans="1:8" ht="18" customHeight="1">
      <c r="A385" s="190">
        <v>42457</v>
      </c>
      <c r="B385" s="190" t="s">
        <v>880</v>
      </c>
      <c r="C385" s="188" t="s">
        <v>1699</v>
      </c>
      <c r="D385" s="191"/>
      <c r="E385" s="191">
        <v>100000</v>
      </c>
      <c r="F385" s="192">
        <f t="shared" si="11"/>
        <v>250806000</v>
      </c>
      <c r="G385" s="187"/>
      <c r="H385" s="179">
        <f t="shared" si="12"/>
        <v>3</v>
      </c>
    </row>
    <row r="386" spans="1:8" ht="18" customHeight="1">
      <c r="A386" s="190">
        <v>42458</v>
      </c>
      <c r="B386" s="190" t="s">
        <v>50</v>
      </c>
      <c r="C386" s="188" t="s">
        <v>1700</v>
      </c>
      <c r="D386" s="191"/>
      <c r="E386" s="191">
        <v>50000000</v>
      </c>
      <c r="F386" s="192">
        <f t="shared" si="11"/>
        <v>200806000</v>
      </c>
      <c r="G386" s="187"/>
      <c r="H386" s="179">
        <f t="shared" si="12"/>
        <v>3</v>
      </c>
    </row>
    <row r="387" spans="1:8" ht="18" customHeight="1">
      <c r="A387" s="190">
        <v>42458</v>
      </c>
      <c r="B387" s="190" t="s">
        <v>203</v>
      </c>
      <c r="C387" s="188" t="s">
        <v>1701</v>
      </c>
      <c r="D387" s="191"/>
      <c r="E387" s="191">
        <v>10011000</v>
      </c>
      <c r="F387" s="192">
        <f t="shared" si="11"/>
        <v>190795000</v>
      </c>
      <c r="G387" s="187"/>
      <c r="H387" s="179">
        <f t="shared" si="12"/>
        <v>3</v>
      </c>
    </row>
    <row r="388" spans="1:8" ht="18" customHeight="1">
      <c r="A388" s="190">
        <v>42458</v>
      </c>
      <c r="B388" s="190" t="s">
        <v>1792</v>
      </c>
      <c r="C388" s="188" t="s">
        <v>1702</v>
      </c>
      <c r="D388" s="191"/>
      <c r="E388" s="191">
        <v>16500000</v>
      </c>
      <c r="F388" s="192">
        <f t="shared" si="11"/>
        <v>174295000</v>
      </c>
      <c r="G388" s="187"/>
      <c r="H388" s="179">
        <f t="shared" si="12"/>
        <v>3</v>
      </c>
    </row>
    <row r="389" spans="1:8" ht="18" customHeight="1">
      <c r="A389" s="190">
        <v>42458</v>
      </c>
      <c r="B389" s="190" t="s">
        <v>151</v>
      </c>
      <c r="C389" s="188" t="s">
        <v>1703</v>
      </c>
      <c r="D389" s="191"/>
      <c r="E389" s="191">
        <v>3679000</v>
      </c>
      <c r="F389" s="192">
        <f t="shared" si="11"/>
        <v>170616000</v>
      </c>
      <c r="G389" s="187"/>
      <c r="H389" s="179">
        <f t="shared" si="12"/>
        <v>3</v>
      </c>
    </row>
    <row r="390" spans="1:8" ht="18" customHeight="1">
      <c r="A390" s="190">
        <v>42458</v>
      </c>
      <c r="B390" s="190" t="s">
        <v>880</v>
      </c>
      <c r="C390" s="188" t="s">
        <v>1704</v>
      </c>
      <c r="D390" s="191"/>
      <c r="E390" s="191">
        <v>300000</v>
      </c>
      <c r="F390" s="192">
        <f t="shared" si="11"/>
        <v>170316000</v>
      </c>
      <c r="G390" s="187"/>
      <c r="H390" s="179">
        <f t="shared" si="12"/>
        <v>3</v>
      </c>
    </row>
    <row r="391" spans="1:8" ht="18" customHeight="1">
      <c r="A391" s="190">
        <v>42459</v>
      </c>
      <c r="B391" s="190" t="s">
        <v>50</v>
      </c>
      <c r="C391" s="188" t="s">
        <v>1605</v>
      </c>
      <c r="D391" s="191"/>
      <c r="E391" s="191">
        <v>25000000</v>
      </c>
      <c r="F391" s="192">
        <f t="shared" si="11"/>
        <v>145316000</v>
      </c>
      <c r="G391" s="187"/>
      <c r="H391" s="179">
        <f t="shared" si="12"/>
        <v>3</v>
      </c>
    </row>
    <row r="392" spans="1:8" ht="18" customHeight="1">
      <c r="A392" s="190">
        <v>42459</v>
      </c>
      <c r="B392" s="190" t="s">
        <v>50</v>
      </c>
      <c r="C392" s="188" t="s">
        <v>1706</v>
      </c>
      <c r="D392" s="191"/>
      <c r="E392" s="191">
        <v>45000000</v>
      </c>
      <c r="F392" s="192">
        <f t="shared" si="11"/>
        <v>100316000</v>
      </c>
      <c r="G392" s="187"/>
      <c r="H392" s="179">
        <f t="shared" si="12"/>
        <v>3</v>
      </c>
    </row>
    <row r="393" spans="1:8" ht="18" customHeight="1">
      <c r="A393" s="190">
        <v>42459</v>
      </c>
      <c r="B393" s="190" t="s">
        <v>1705</v>
      </c>
      <c r="C393" s="188" t="s">
        <v>1707</v>
      </c>
      <c r="D393" s="191"/>
      <c r="E393" s="191">
        <v>10988000</v>
      </c>
      <c r="F393" s="192">
        <f t="shared" si="11"/>
        <v>89328000</v>
      </c>
      <c r="G393" s="187"/>
      <c r="H393" s="179">
        <f t="shared" si="12"/>
        <v>3</v>
      </c>
    </row>
    <row r="394" spans="1:8" ht="18" customHeight="1">
      <c r="A394" s="190">
        <v>42461</v>
      </c>
      <c r="B394" s="190" t="s">
        <v>151</v>
      </c>
      <c r="C394" s="188" t="s">
        <v>1281</v>
      </c>
      <c r="D394" s="191"/>
      <c r="E394" s="191">
        <v>5000000</v>
      </c>
      <c r="F394" s="192">
        <f t="shared" si="11"/>
        <v>84328000</v>
      </c>
      <c r="G394" s="187"/>
      <c r="H394" s="179">
        <f t="shared" si="12"/>
        <v>4</v>
      </c>
    </row>
    <row r="395" spans="1:8" ht="18" customHeight="1">
      <c r="A395" s="190">
        <v>42461</v>
      </c>
      <c r="B395" s="190" t="s">
        <v>1431</v>
      </c>
      <c r="C395" s="188" t="s">
        <v>1708</v>
      </c>
      <c r="D395" s="191"/>
      <c r="E395" s="191">
        <v>1230000</v>
      </c>
      <c r="F395" s="192">
        <f t="shared" si="11"/>
        <v>83098000</v>
      </c>
      <c r="G395" s="187"/>
      <c r="H395" s="179">
        <f t="shared" si="12"/>
        <v>4</v>
      </c>
    </row>
    <row r="396" spans="1:8" ht="18" customHeight="1">
      <c r="A396" s="190">
        <v>42461</v>
      </c>
      <c r="B396" s="190" t="s">
        <v>203</v>
      </c>
      <c r="C396" s="188" t="s">
        <v>1261</v>
      </c>
      <c r="D396" s="191"/>
      <c r="E396" s="191">
        <v>10517000</v>
      </c>
      <c r="F396" s="192">
        <f t="shared" si="11"/>
        <v>72581000</v>
      </c>
      <c r="G396" s="187"/>
      <c r="H396" s="179">
        <f t="shared" si="12"/>
        <v>4</v>
      </c>
    </row>
    <row r="397" spans="1:8" ht="18" customHeight="1">
      <c r="A397" s="190">
        <v>42461</v>
      </c>
      <c r="B397" s="190" t="s">
        <v>1415</v>
      </c>
      <c r="C397" s="188" t="s">
        <v>1449</v>
      </c>
      <c r="D397" s="191"/>
      <c r="E397" s="191">
        <v>380000</v>
      </c>
      <c r="F397" s="192">
        <f t="shared" si="11"/>
        <v>72201000</v>
      </c>
      <c r="G397" s="187"/>
      <c r="H397" s="179">
        <f t="shared" si="12"/>
        <v>4</v>
      </c>
    </row>
    <row r="398" spans="1:8" ht="18" customHeight="1">
      <c r="A398" s="190">
        <v>42461</v>
      </c>
      <c r="B398" s="190" t="s">
        <v>151</v>
      </c>
      <c r="C398" s="188" t="s">
        <v>1709</v>
      </c>
      <c r="D398" s="191"/>
      <c r="E398" s="191">
        <v>1197000</v>
      </c>
      <c r="F398" s="192">
        <f t="shared" ref="F398:F461" si="13">IF(C398&lt;&gt;"",F397+D398-E398,0)</f>
        <v>71004000</v>
      </c>
      <c r="G398" s="187"/>
      <c r="H398" s="179">
        <f t="shared" si="12"/>
        <v>4</v>
      </c>
    </row>
    <row r="399" spans="1:8" ht="18" customHeight="1">
      <c r="A399" s="190">
        <v>42461</v>
      </c>
      <c r="B399" s="190" t="s">
        <v>151</v>
      </c>
      <c r="C399" s="188" t="s">
        <v>1710</v>
      </c>
      <c r="D399" s="191"/>
      <c r="E399" s="191">
        <v>2150000</v>
      </c>
      <c r="F399" s="192">
        <f t="shared" si="13"/>
        <v>68854000</v>
      </c>
      <c r="G399" s="187"/>
      <c r="H399" s="179">
        <f t="shared" ref="H399:H462" si="14">IF(A399&lt;&gt;"",MONTH(A399),"")</f>
        <v>4</v>
      </c>
    </row>
    <row r="400" spans="1:8" ht="18" customHeight="1">
      <c r="A400" s="190">
        <v>42462</v>
      </c>
      <c r="B400" s="190" t="s">
        <v>622</v>
      </c>
      <c r="C400" s="188" t="s">
        <v>1622</v>
      </c>
      <c r="D400" s="191">
        <v>300000000</v>
      </c>
      <c r="E400" s="191"/>
      <c r="F400" s="192">
        <f t="shared" si="13"/>
        <v>368854000</v>
      </c>
      <c r="G400" s="187"/>
      <c r="H400" s="179">
        <f t="shared" si="14"/>
        <v>4</v>
      </c>
    </row>
    <row r="401" spans="1:8" ht="18" customHeight="1">
      <c r="A401" s="190">
        <v>42462</v>
      </c>
      <c r="B401" s="190" t="s">
        <v>1640</v>
      </c>
      <c r="C401" s="188" t="s">
        <v>1711</v>
      </c>
      <c r="D401" s="191">
        <v>128765000</v>
      </c>
      <c r="E401" s="191"/>
      <c r="F401" s="192">
        <f t="shared" si="13"/>
        <v>497619000</v>
      </c>
      <c r="G401" s="187"/>
      <c r="H401" s="179">
        <f t="shared" si="14"/>
        <v>4</v>
      </c>
    </row>
    <row r="402" spans="1:8" ht="18" customHeight="1">
      <c r="A402" s="190">
        <v>42462</v>
      </c>
      <c r="B402" s="190" t="s">
        <v>1547</v>
      </c>
      <c r="C402" s="188" t="s">
        <v>1712</v>
      </c>
      <c r="D402" s="191">
        <v>145350000</v>
      </c>
      <c r="E402" s="191"/>
      <c r="F402" s="192">
        <f t="shared" si="13"/>
        <v>642969000</v>
      </c>
      <c r="G402" s="187"/>
      <c r="H402" s="179">
        <f t="shared" si="14"/>
        <v>4</v>
      </c>
    </row>
    <row r="403" spans="1:8" ht="18" customHeight="1">
      <c r="A403" s="190">
        <v>42462</v>
      </c>
      <c r="B403" s="190" t="s">
        <v>197</v>
      </c>
      <c r="C403" s="188" t="s">
        <v>1713</v>
      </c>
      <c r="D403" s="191"/>
      <c r="E403" s="191">
        <v>200000000</v>
      </c>
      <c r="F403" s="192">
        <f t="shared" si="13"/>
        <v>442969000</v>
      </c>
      <c r="G403" s="187"/>
      <c r="H403" s="179">
        <f t="shared" si="14"/>
        <v>4</v>
      </c>
    </row>
    <row r="404" spans="1:8" ht="18" customHeight="1">
      <c r="A404" s="190">
        <v>42462</v>
      </c>
      <c r="B404" s="190" t="s">
        <v>1431</v>
      </c>
      <c r="C404" s="188" t="s">
        <v>1714</v>
      </c>
      <c r="D404" s="191"/>
      <c r="E404" s="191">
        <v>4602000</v>
      </c>
      <c r="F404" s="192">
        <f t="shared" si="13"/>
        <v>438367000</v>
      </c>
      <c r="G404" s="187"/>
      <c r="H404" s="179">
        <f t="shared" si="14"/>
        <v>4</v>
      </c>
    </row>
    <row r="405" spans="1:8" ht="18" customHeight="1">
      <c r="A405" s="190">
        <v>42462</v>
      </c>
      <c r="B405" s="190" t="s">
        <v>831</v>
      </c>
      <c r="C405" s="188" t="s">
        <v>1715</v>
      </c>
      <c r="D405" s="191"/>
      <c r="E405" s="191">
        <v>904000</v>
      </c>
      <c r="F405" s="192">
        <f t="shared" si="13"/>
        <v>437463000</v>
      </c>
      <c r="G405" s="187"/>
      <c r="H405" s="179">
        <f t="shared" si="14"/>
        <v>4</v>
      </c>
    </row>
    <row r="406" spans="1:8" ht="18" customHeight="1">
      <c r="A406" s="190">
        <v>42462</v>
      </c>
      <c r="B406" s="190" t="s">
        <v>183</v>
      </c>
      <c r="C406" s="188" t="s">
        <v>1716</v>
      </c>
      <c r="D406" s="191"/>
      <c r="E406" s="191">
        <v>3000000</v>
      </c>
      <c r="F406" s="192">
        <f t="shared" si="13"/>
        <v>434463000</v>
      </c>
      <c r="G406" s="187"/>
      <c r="H406" s="179">
        <f t="shared" si="14"/>
        <v>4</v>
      </c>
    </row>
    <row r="407" spans="1:8" ht="18" customHeight="1">
      <c r="A407" s="190">
        <v>42464</v>
      </c>
      <c r="B407" s="190" t="s">
        <v>158</v>
      </c>
      <c r="C407" s="188" t="s">
        <v>1717</v>
      </c>
      <c r="D407" s="191"/>
      <c r="E407" s="191">
        <v>61893000</v>
      </c>
      <c r="F407" s="192">
        <f t="shared" si="13"/>
        <v>372570000</v>
      </c>
      <c r="G407" s="187"/>
      <c r="H407" s="179">
        <f t="shared" si="14"/>
        <v>4</v>
      </c>
    </row>
    <row r="408" spans="1:8" ht="18" customHeight="1">
      <c r="A408" s="190">
        <v>42464</v>
      </c>
      <c r="B408" s="190" t="s">
        <v>197</v>
      </c>
      <c r="C408" s="188" t="s">
        <v>1718</v>
      </c>
      <c r="D408" s="191"/>
      <c r="E408" s="191">
        <v>20011000</v>
      </c>
      <c r="F408" s="192">
        <f t="shared" si="13"/>
        <v>352559000</v>
      </c>
      <c r="G408" s="187"/>
      <c r="H408" s="179">
        <f t="shared" si="14"/>
        <v>4</v>
      </c>
    </row>
    <row r="409" spans="1:8" ht="18" customHeight="1">
      <c r="A409" s="190">
        <v>42464</v>
      </c>
      <c r="B409" s="190" t="s">
        <v>197</v>
      </c>
      <c r="C409" s="188" t="s">
        <v>1719</v>
      </c>
      <c r="D409" s="191"/>
      <c r="E409" s="191">
        <v>4115000</v>
      </c>
      <c r="F409" s="192">
        <f t="shared" si="13"/>
        <v>348444000</v>
      </c>
      <c r="G409" s="187"/>
      <c r="H409" s="179">
        <f t="shared" si="14"/>
        <v>4</v>
      </c>
    </row>
    <row r="410" spans="1:8" ht="18" customHeight="1">
      <c r="A410" s="190">
        <v>42464</v>
      </c>
      <c r="B410" s="190" t="s">
        <v>1433</v>
      </c>
      <c r="C410" s="188" t="s">
        <v>1481</v>
      </c>
      <c r="D410" s="191"/>
      <c r="E410" s="191">
        <v>150045000</v>
      </c>
      <c r="F410" s="192">
        <f t="shared" si="13"/>
        <v>198399000</v>
      </c>
      <c r="G410" s="187"/>
      <c r="H410" s="179">
        <f t="shared" si="14"/>
        <v>4</v>
      </c>
    </row>
    <row r="411" spans="1:8" ht="18" customHeight="1">
      <c r="A411" s="190">
        <v>42464</v>
      </c>
      <c r="B411" s="190" t="s">
        <v>1433</v>
      </c>
      <c r="C411" s="188" t="s">
        <v>1720</v>
      </c>
      <c r="D411" s="191"/>
      <c r="E411" s="191">
        <v>70035000</v>
      </c>
      <c r="F411" s="192">
        <f t="shared" si="13"/>
        <v>128364000</v>
      </c>
      <c r="G411" s="187"/>
      <c r="H411" s="179">
        <f t="shared" si="14"/>
        <v>4</v>
      </c>
    </row>
    <row r="412" spans="1:8" ht="18" customHeight="1">
      <c r="A412" s="190">
        <v>42465</v>
      </c>
      <c r="B412" s="190" t="s">
        <v>151</v>
      </c>
      <c r="C412" s="188" t="s">
        <v>1721</v>
      </c>
      <c r="D412" s="191"/>
      <c r="E412" s="191">
        <v>710000</v>
      </c>
      <c r="F412" s="192">
        <f t="shared" si="13"/>
        <v>127654000</v>
      </c>
      <c r="G412" s="187"/>
      <c r="H412" s="179">
        <f t="shared" si="14"/>
        <v>4</v>
      </c>
    </row>
    <row r="413" spans="1:8" ht="18" customHeight="1">
      <c r="A413" s="190">
        <v>42465</v>
      </c>
      <c r="B413" s="190" t="s">
        <v>197</v>
      </c>
      <c r="C413" s="188" t="s">
        <v>1722</v>
      </c>
      <c r="D413" s="191"/>
      <c r="E413" s="191">
        <v>10000000</v>
      </c>
      <c r="F413" s="192">
        <f t="shared" si="13"/>
        <v>117654000</v>
      </c>
      <c r="G413" s="187"/>
      <c r="H413" s="179">
        <f t="shared" si="14"/>
        <v>4</v>
      </c>
    </row>
    <row r="414" spans="1:8" ht="18" customHeight="1">
      <c r="A414" s="190">
        <v>42465</v>
      </c>
      <c r="B414" s="190" t="s">
        <v>151</v>
      </c>
      <c r="C414" s="188" t="s">
        <v>1723</v>
      </c>
      <c r="D414" s="191"/>
      <c r="E414" s="191">
        <v>1000000</v>
      </c>
      <c r="F414" s="192">
        <f t="shared" si="13"/>
        <v>116654000</v>
      </c>
      <c r="G414" s="187"/>
      <c r="H414" s="179">
        <f t="shared" si="14"/>
        <v>4</v>
      </c>
    </row>
    <row r="415" spans="1:8" ht="18" customHeight="1">
      <c r="A415" s="190">
        <v>42465</v>
      </c>
      <c r="B415" s="190" t="s">
        <v>1421</v>
      </c>
      <c r="C415" s="188" t="s">
        <v>1724</v>
      </c>
      <c r="D415" s="191"/>
      <c r="E415" s="191">
        <v>5000000</v>
      </c>
      <c r="F415" s="192">
        <f t="shared" si="13"/>
        <v>111654000</v>
      </c>
      <c r="G415" s="187"/>
      <c r="H415" s="179">
        <f t="shared" si="14"/>
        <v>4</v>
      </c>
    </row>
    <row r="416" spans="1:8" ht="18" customHeight="1">
      <c r="A416" s="190">
        <v>42466</v>
      </c>
      <c r="B416" s="190" t="s">
        <v>197</v>
      </c>
      <c r="C416" s="188" t="s">
        <v>1725</v>
      </c>
      <c r="D416" s="191"/>
      <c r="E416" s="191">
        <v>19481000</v>
      </c>
      <c r="F416" s="192">
        <f t="shared" si="13"/>
        <v>92173000</v>
      </c>
      <c r="G416" s="187"/>
      <c r="H416" s="179">
        <f t="shared" si="14"/>
        <v>4</v>
      </c>
    </row>
    <row r="417" spans="1:8" ht="18" customHeight="1">
      <c r="A417" s="190">
        <v>42466</v>
      </c>
      <c r="B417" s="190" t="s">
        <v>151</v>
      </c>
      <c r="C417" s="188" t="s">
        <v>1726</v>
      </c>
      <c r="D417" s="191"/>
      <c r="E417" s="191">
        <v>2300000</v>
      </c>
      <c r="F417" s="192">
        <f t="shared" si="13"/>
        <v>89873000</v>
      </c>
      <c r="G417" s="187"/>
      <c r="H417" s="179">
        <f t="shared" si="14"/>
        <v>4</v>
      </c>
    </row>
    <row r="418" spans="1:8" ht="18" customHeight="1">
      <c r="A418" s="190">
        <v>42466</v>
      </c>
      <c r="B418" s="190" t="s">
        <v>1487</v>
      </c>
      <c r="C418" s="188" t="s">
        <v>1293</v>
      </c>
      <c r="D418" s="191"/>
      <c r="E418" s="191">
        <v>7920000</v>
      </c>
      <c r="F418" s="192">
        <f t="shared" si="13"/>
        <v>81953000</v>
      </c>
      <c r="G418" s="187"/>
      <c r="H418" s="179">
        <f t="shared" si="14"/>
        <v>4</v>
      </c>
    </row>
    <row r="419" spans="1:8" ht="18" customHeight="1">
      <c r="A419" s="190">
        <v>42466</v>
      </c>
      <c r="B419" s="190" t="s">
        <v>203</v>
      </c>
      <c r="C419" s="188" t="s">
        <v>1727</v>
      </c>
      <c r="D419" s="191"/>
      <c r="E419" s="191">
        <v>7017000</v>
      </c>
      <c r="F419" s="192">
        <f t="shared" si="13"/>
        <v>74936000</v>
      </c>
      <c r="G419" s="187"/>
      <c r="H419" s="179">
        <f t="shared" si="14"/>
        <v>4</v>
      </c>
    </row>
    <row r="420" spans="1:8" ht="18" customHeight="1">
      <c r="A420" s="190">
        <v>42467</v>
      </c>
      <c r="B420" s="190" t="s">
        <v>151</v>
      </c>
      <c r="C420" s="188" t="s">
        <v>1728</v>
      </c>
      <c r="D420" s="191"/>
      <c r="E420" s="191">
        <v>446000</v>
      </c>
      <c r="F420" s="192">
        <f t="shared" si="13"/>
        <v>74490000</v>
      </c>
      <c r="G420" s="187"/>
      <c r="H420" s="179">
        <f t="shared" si="14"/>
        <v>4</v>
      </c>
    </row>
    <row r="421" spans="1:8" ht="18" customHeight="1">
      <c r="A421" s="190">
        <v>42467</v>
      </c>
      <c r="B421" s="190" t="s">
        <v>831</v>
      </c>
      <c r="C421" s="188" t="s">
        <v>1729</v>
      </c>
      <c r="D421" s="191"/>
      <c r="E421" s="191">
        <v>500000</v>
      </c>
      <c r="F421" s="192">
        <f t="shared" si="13"/>
        <v>73990000</v>
      </c>
      <c r="G421" s="187"/>
      <c r="H421" s="179">
        <f t="shared" si="14"/>
        <v>4</v>
      </c>
    </row>
    <row r="422" spans="1:8" ht="18" customHeight="1">
      <c r="A422" s="190">
        <v>42467</v>
      </c>
      <c r="B422" s="190" t="s">
        <v>1608</v>
      </c>
      <c r="C422" s="188" t="s">
        <v>1730</v>
      </c>
      <c r="D422" s="191"/>
      <c r="E422" s="191">
        <v>500000</v>
      </c>
      <c r="F422" s="192">
        <f t="shared" si="13"/>
        <v>73490000</v>
      </c>
      <c r="G422" s="187"/>
      <c r="H422" s="179">
        <f t="shared" si="14"/>
        <v>4</v>
      </c>
    </row>
    <row r="423" spans="1:8" ht="18" customHeight="1">
      <c r="A423" s="190">
        <v>42467</v>
      </c>
      <c r="B423" s="190" t="s">
        <v>1415</v>
      </c>
      <c r="C423" s="188" t="s">
        <v>1731</v>
      </c>
      <c r="D423" s="191"/>
      <c r="E423" s="191">
        <v>550000</v>
      </c>
      <c r="F423" s="192">
        <f t="shared" si="13"/>
        <v>72940000</v>
      </c>
      <c r="G423" s="187"/>
      <c r="H423" s="179">
        <f t="shared" si="14"/>
        <v>4</v>
      </c>
    </row>
    <row r="424" spans="1:8" ht="18" customHeight="1">
      <c r="A424" s="190">
        <v>42467</v>
      </c>
      <c r="B424" s="190" t="s">
        <v>197</v>
      </c>
      <c r="C424" s="188" t="s">
        <v>1732</v>
      </c>
      <c r="D424" s="191"/>
      <c r="E424" s="191">
        <v>5750000</v>
      </c>
      <c r="F424" s="192">
        <f t="shared" si="13"/>
        <v>67190000</v>
      </c>
      <c r="G424" s="187"/>
      <c r="H424" s="179">
        <f t="shared" si="14"/>
        <v>4</v>
      </c>
    </row>
    <row r="425" spans="1:8" ht="18" customHeight="1">
      <c r="A425" s="190">
        <v>42468</v>
      </c>
      <c r="B425" s="190" t="s">
        <v>50</v>
      </c>
      <c r="C425" s="188" t="s">
        <v>1733</v>
      </c>
      <c r="D425" s="191"/>
      <c r="E425" s="191">
        <v>20000000</v>
      </c>
      <c r="F425" s="192">
        <f t="shared" si="13"/>
        <v>47190000</v>
      </c>
      <c r="G425" s="187"/>
      <c r="H425" s="179">
        <f t="shared" si="14"/>
        <v>4</v>
      </c>
    </row>
    <row r="426" spans="1:8" ht="18" customHeight="1">
      <c r="A426" s="190">
        <v>42468</v>
      </c>
      <c r="B426" s="190" t="s">
        <v>197</v>
      </c>
      <c r="C426" s="188" t="s">
        <v>1734</v>
      </c>
      <c r="D426" s="191"/>
      <c r="E426" s="191">
        <v>20011000</v>
      </c>
      <c r="F426" s="192">
        <f t="shared" si="13"/>
        <v>27179000</v>
      </c>
      <c r="G426" s="187"/>
      <c r="H426" s="179">
        <f t="shared" si="14"/>
        <v>4</v>
      </c>
    </row>
    <row r="427" spans="1:8" ht="18" customHeight="1">
      <c r="A427" s="190">
        <v>42468</v>
      </c>
      <c r="B427" s="190" t="s">
        <v>880</v>
      </c>
      <c r="C427" s="188" t="s">
        <v>1735</v>
      </c>
      <c r="D427" s="191"/>
      <c r="E427" s="191">
        <v>475000</v>
      </c>
      <c r="F427" s="192">
        <f t="shared" si="13"/>
        <v>26704000</v>
      </c>
      <c r="G427" s="187"/>
      <c r="H427" s="179">
        <f t="shared" si="14"/>
        <v>4</v>
      </c>
    </row>
    <row r="428" spans="1:8" ht="18" customHeight="1">
      <c r="A428" s="190">
        <v>42468</v>
      </c>
      <c r="B428" s="190" t="s">
        <v>1494</v>
      </c>
      <c r="C428" s="188" t="s">
        <v>1590</v>
      </c>
      <c r="D428" s="191">
        <v>219400000</v>
      </c>
      <c r="E428" s="191"/>
      <c r="F428" s="192">
        <f t="shared" si="13"/>
        <v>246104000</v>
      </c>
      <c r="G428" s="187"/>
      <c r="H428" s="179">
        <f t="shared" si="14"/>
        <v>4</v>
      </c>
    </row>
    <row r="429" spans="1:8" ht="18" customHeight="1">
      <c r="A429" s="190">
        <v>42468</v>
      </c>
      <c r="B429" s="190" t="s">
        <v>880</v>
      </c>
      <c r="C429" s="188" t="s">
        <v>1736</v>
      </c>
      <c r="D429" s="191"/>
      <c r="E429" s="191">
        <v>255000</v>
      </c>
      <c r="F429" s="192">
        <f t="shared" si="13"/>
        <v>245849000</v>
      </c>
      <c r="G429" s="187"/>
      <c r="H429" s="179">
        <f t="shared" si="14"/>
        <v>4</v>
      </c>
    </row>
    <row r="430" spans="1:8" ht="18" customHeight="1">
      <c r="A430" s="190">
        <v>42468</v>
      </c>
      <c r="B430" s="190" t="s">
        <v>183</v>
      </c>
      <c r="C430" s="188" t="s">
        <v>1737</v>
      </c>
      <c r="D430" s="191">
        <v>3000000</v>
      </c>
      <c r="E430" s="191"/>
      <c r="F430" s="192">
        <f t="shared" si="13"/>
        <v>248849000</v>
      </c>
      <c r="G430" s="187"/>
      <c r="H430" s="179">
        <f t="shared" si="14"/>
        <v>4</v>
      </c>
    </row>
    <row r="431" spans="1:8" ht="18" customHeight="1">
      <c r="A431" s="190">
        <v>42468</v>
      </c>
      <c r="B431" s="190" t="s">
        <v>151</v>
      </c>
      <c r="C431" s="188" t="s">
        <v>1738</v>
      </c>
      <c r="D431" s="191"/>
      <c r="E431" s="191">
        <v>4430000</v>
      </c>
      <c r="F431" s="192">
        <f t="shared" si="13"/>
        <v>244419000</v>
      </c>
      <c r="G431" s="187"/>
      <c r="H431" s="179">
        <f t="shared" si="14"/>
        <v>4</v>
      </c>
    </row>
    <row r="432" spans="1:8" ht="18" customHeight="1">
      <c r="A432" s="190">
        <v>42468</v>
      </c>
      <c r="B432" s="190" t="s">
        <v>197</v>
      </c>
      <c r="C432" s="188" t="s">
        <v>1739</v>
      </c>
      <c r="D432" s="191"/>
      <c r="E432" s="191">
        <v>2240000</v>
      </c>
      <c r="F432" s="192">
        <f t="shared" si="13"/>
        <v>242179000</v>
      </c>
      <c r="G432" s="187"/>
      <c r="H432" s="179">
        <f t="shared" si="14"/>
        <v>4</v>
      </c>
    </row>
    <row r="433" spans="1:8" ht="18" customHeight="1">
      <c r="A433" s="190">
        <v>42468</v>
      </c>
      <c r="B433" s="190" t="s">
        <v>151</v>
      </c>
      <c r="C433" s="188" t="s">
        <v>1740</v>
      </c>
      <c r="D433" s="191"/>
      <c r="E433" s="191">
        <v>1488000</v>
      </c>
      <c r="F433" s="192">
        <f t="shared" si="13"/>
        <v>240691000</v>
      </c>
      <c r="G433" s="187"/>
      <c r="H433" s="179">
        <f t="shared" si="14"/>
        <v>4</v>
      </c>
    </row>
    <row r="434" spans="1:8" ht="18" customHeight="1">
      <c r="A434" s="190">
        <v>42468</v>
      </c>
      <c r="B434" s="190" t="s">
        <v>1453</v>
      </c>
      <c r="C434" s="188" t="s">
        <v>1741</v>
      </c>
      <c r="D434" s="191"/>
      <c r="E434" s="191">
        <v>7200000</v>
      </c>
      <c r="F434" s="192">
        <f t="shared" si="13"/>
        <v>233491000</v>
      </c>
      <c r="G434" s="187"/>
      <c r="H434" s="179">
        <f t="shared" si="14"/>
        <v>4</v>
      </c>
    </row>
    <row r="435" spans="1:8" ht="18" customHeight="1">
      <c r="A435" s="190">
        <v>42471</v>
      </c>
      <c r="B435" s="190" t="s">
        <v>50</v>
      </c>
      <c r="C435" s="188" t="s">
        <v>1743</v>
      </c>
      <c r="D435" s="191"/>
      <c r="E435" s="191">
        <v>15000000</v>
      </c>
      <c r="F435" s="192">
        <f t="shared" si="13"/>
        <v>218491000</v>
      </c>
      <c r="G435" s="187"/>
      <c r="H435" s="179">
        <f t="shared" si="14"/>
        <v>4</v>
      </c>
    </row>
    <row r="436" spans="1:8" ht="18" customHeight="1">
      <c r="A436" s="190">
        <v>42471</v>
      </c>
      <c r="B436" s="190" t="s">
        <v>197</v>
      </c>
      <c r="C436" s="188" t="s">
        <v>1744</v>
      </c>
      <c r="D436" s="191"/>
      <c r="E436" s="191">
        <v>1400000</v>
      </c>
      <c r="F436" s="192">
        <f t="shared" si="13"/>
        <v>217091000</v>
      </c>
      <c r="G436" s="187"/>
      <c r="H436" s="179">
        <f t="shared" si="14"/>
        <v>4</v>
      </c>
    </row>
    <row r="437" spans="1:8" ht="18" customHeight="1">
      <c r="A437" s="190">
        <v>42471</v>
      </c>
      <c r="B437" s="190" t="s">
        <v>1415</v>
      </c>
      <c r="C437" s="188" t="s">
        <v>1745</v>
      </c>
      <c r="D437" s="191"/>
      <c r="E437" s="191">
        <v>400000</v>
      </c>
      <c r="F437" s="192">
        <f t="shared" si="13"/>
        <v>216691000</v>
      </c>
      <c r="G437" s="187"/>
      <c r="H437" s="179">
        <f t="shared" si="14"/>
        <v>4</v>
      </c>
    </row>
    <row r="438" spans="1:8" ht="18" customHeight="1">
      <c r="A438" s="190">
        <v>42471</v>
      </c>
      <c r="B438" s="190" t="s">
        <v>158</v>
      </c>
      <c r="C438" s="188" t="s">
        <v>1746</v>
      </c>
      <c r="D438" s="191"/>
      <c r="E438" s="191">
        <v>10739000</v>
      </c>
      <c r="F438" s="192">
        <f t="shared" si="13"/>
        <v>205952000</v>
      </c>
      <c r="G438" s="187"/>
      <c r="H438" s="179">
        <f t="shared" si="14"/>
        <v>4</v>
      </c>
    </row>
    <row r="439" spans="1:8" ht="18" customHeight="1">
      <c r="A439" s="190">
        <v>42471</v>
      </c>
      <c r="B439" s="190" t="s">
        <v>151</v>
      </c>
      <c r="C439" s="188" t="s">
        <v>1747</v>
      </c>
      <c r="D439" s="191"/>
      <c r="E439" s="191">
        <v>20000000</v>
      </c>
      <c r="F439" s="192">
        <f t="shared" si="13"/>
        <v>185952000</v>
      </c>
      <c r="G439" s="187"/>
      <c r="H439" s="179">
        <f t="shared" si="14"/>
        <v>4</v>
      </c>
    </row>
    <row r="440" spans="1:8" ht="18" customHeight="1">
      <c r="A440" s="190">
        <v>42471</v>
      </c>
      <c r="B440" s="190" t="s">
        <v>1742</v>
      </c>
      <c r="C440" s="188" t="s">
        <v>1748</v>
      </c>
      <c r="D440" s="191"/>
      <c r="E440" s="191">
        <v>5540000</v>
      </c>
      <c r="F440" s="192">
        <f t="shared" si="13"/>
        <v>180412000</v>
      </c>
      <c r="G440" s="187"/>
      <c r="H440" s="179">
        <f t="shared" si="14"/>
        <v>4</v>
      </c>
    </row>
    <row r="441" spans="1:8" ht="18" customHeight="1">
      <c r="A441" s="190">
        <v>42471</v>
      </c>
      <c r="B441" s="190" t="s">
        <v>197</v>
      </c>
      <c r="C441" s="188" t="s">
        <v>1749</v>
      </c>
      <c r="D441" s="191"/>
      <c r="E441" s="191">
        <v>1200000</v>
      </c>
      <c r="F441" s="192">
        <f t="shared" si="13"/>
        <v>179212000</v>
      </c>
      <c r="G441" s="187"/>
      <c r="H441" s="179">
        <f t="shared" si="14"/>
        <v>4</v>
      </c>
    </row>
    <row r="442" spans="1:8" ht="18" customHeight="1">
      <c r="A442" s="190">
        <v>42472</v>
      </c>
      <c r="B442" s="190" t="s">
        <v>831</v>
      </c>
      <c r="C442" s="188" t="s">
        <v>1750</v>
      </c>
      <c r="D442" s="191"/>
      <c r="E442" s="191">
        <v>500000</v>
      </c>
      <c r="F442" s="192">
        <f t="shared" si="13"/>
        <v>178712000</v>
      </c>
      <c r="G442" s="187"/>
      <c r="H442" s="179">
        <f t="shared" si="14"/>
        <v>4</v>
      </c>
    </row>
    <row r="443" spans="1:8" ht="18" customHeight="1">
      <c r="A443" s="190">
        <v>42473</v>
      </c>
      <c r="B443" s="190" t="s">
        <v>151</v>
      </c>
      <c r="C443" s="188" t="s">
        <v>1751</v>
      </c>
      <c r="D443" s="191"/>
      <c r="E443" s="191">
        <v>2180000</v>
      </c>
      <c r="F443" s="192">
        <f t="shared" si="13"/>
        <v>176532000</v>
      </c>
      <c r="G443" s="187"/>
      <c r="H443" s="179">
        <f t="shared" si="14"/>
        <v>4</v>
      </c>
    </row>
    <row r="444" spans="1:8" ht="18" customHeight="1">
      <c r="A444" s="190">
        <v>42473</v>
      </c>
      <c r="B444" s="190" t="s">
        <v>151</v>
      </c>
      <c r="C444" s="188" t="s">
        <v>1721</v>
      </c>
      <c r="D444" s="191"/>
      <c r="E444" s="191">
        <v>335000</v>
      </c>
      <c r="F444" s="192">
        <f t="shared" si="13"/>
        <v>176197000</v>
      </c>
      <c r="G444" s="187"/>
      <c r="H444" s="179">
        <f t="shared" si="14"/>
        <v>4</v>
      </c>
    </row>
    <row r="445" spans="1:8" ht="18" customHeight="1">
      <c r="A445" s="190">
        <v>42473</v>
      </c>
      <c r="B445" s="190" t="s">
        <v>197</v>
      </c>
      <c r="C445" s="188" t="s">
        <v>1752</v>
      </c>
      <c r="D445" s="191"/>
      <c r="E445" s="191">
        <v>6000000</v>
      </c>
      <c r="F445" s="192">
        <f t="shared" si="13"/>
        <v>170197000</v>
      </c>
      <c r="G445" s="187"/>
      <c r="H445" s="179">
        <f t="shared" si="14"/>
        <v>4</v>
      </c>
    </row>
    <row r="446" spans="1:8" ht="18" customHeight="1">
      <c r="A446" s="190">
        <v>42473</v>
      </c>
      <c r="B446" s="190" t="s">
        <v>1431</v>
      </c>
      <c r="C446" s="188" t="s">
        <v>1753</v>
      </c>
      <c r="D446" s="191"/>
      <c r="E446" s="191">
        <v>1000000</v>
      </c>
      <c r="F446" s="192">
        <f t="shared" si="13"/>
        <v>169197000</v>
      </c>
      <c r="G446" s="187"/>
      <c r="H446" s="179">
        <f t="shared" si="14"/>
        <v>4</v>
      </c>
    </row>
    <row r="447" spans="1:8" ht="18" customHeight="1">
      <c r="A447" s="190">
        <v>42473</v>
      </c>
      <c r="B447" s="190" t="s">
        <v>1415</v>
      </c>
      <c r="C447" s="188" t="s">
        <v>1754</v>
      </c>
      <c r="D447" s="191"/>
      <c r="E447" s="191">
        <v>260000</v>
      </c>
      <c r="F447" s="192">
        <f t="shared" si="13"/>
        <v>168937000</v>
      </c>
      <c r="G447" s="187"/>
      <c r="H447" s="179">
        <f t="shared" si="14"/>
        <v>4</v>
      </c>
    </row>
    <row r="448" spans="1:8" ht="18" customHeight="1">
      <c r="A448" s="190">
        <v>42473</v>
      </c>
      <c r="B448" s="190" t="s">
        <v>151</v>
      </c>
      <c r="C448" s="188" t="s">
        <v>1755</v>
      </c>
      <c r="D448" s="191"/>
      <c r="E448" s="191">
        <v>100000</v>
      </c>
      <c r="F448" s="192">
        <f t="shared" si="13"/>
        <v>168837000</v>
      </c>
      <c r="G448" s="187"/>
      <c r="H448" s="179">
        <f t="shared" si="14"/>
        <v>4</v>
      </c>
    </row>
    <row r="449" spans="1:8" ht="18" customHeight="1">
      <c r="A449" s="190">
        <v>42475</v>
      </c>
      <c r="B449" s="190" t="s">
        <v>197</v>
      </c>
      <c r="C449" s="188" t="s">
        <v>1756</v>
      </c>
      <c r="D449" s="191"/>
      <c r="E449" s="191">
        <v>160048000</v>
      </c>
      <c r="F449" s="192">
        <f t="shared" si="13"/>
        <v>8789000</v>
      </c>
      <c r="G449" s="187"/>
      <c r="H449" s="179">
        <f t="shared" si="14"/>
        <v>4</v>
      </c>
    </row>
    <row r="450" spans="1:8" ht="18" customHeight="1">
      <c r="A450" s="190">
        <v>42475</v>
      </c>
      <c r="B450" s="190"/>
      <c r="C450" s="188" t="s">
        <v>1757</v>
      </c>
      <c r="D450" s="191">
        <v>250000000</v>
      </c>
      <c r="E450" s="191"/>
      <c r="F450" s="192">
        <f t="shared" si="13"/>
        <v>258789000</v>
      </c>
      <c r="G450" s="187"/>
      <c r="H450" s="179">
        <f t="shared" si="14"/>
        <v>4</v>
      </c>
    </row>
    <row r="451" spans="1:8" ht="18" customHeight="1">
      <c r="A451" s="190">
        <v>42475</v>
      </c>
      <c r="B451" s="190" t="s">
        <v>50</v>
      </c>
      <c r="C451" s="188" t="s">
        <v>1758</v>
      </c>
      <c r="D451" s="191">
        <v>1600000000</v>
      </c>
      <c r="E451" s="191"/>
      <c r="F451" s="192">
        <f t="shared" si="13"/>
        <v>1858789000</v>
      </c>
      <c r="G451" s="187"/>
      <c r="H451" s="179">
        <f t="shared" si="14"/>
        <v>4</v>
      </c>
    </row>
    <row r="452" spans="1:8" ht="18" customHeight="1">
      <c r="A452" s="190">
        <v>42475</v>
      </c>
      <c r="B452" s="190" t="s">
        <v>197</v>
      </c>
      <c r="C452" s="188" t="s">
        <v>1759</v>
      </c>
      <c r="D452" s="191"/>
      <c r="E452" s="191">
        <v>70109000</v>
      </c>
      <c r="F452" s="192">
        <f t="shared" si="13"/>
        <v>1788680000</v>
      </c>
      <c r="G452" s="187"/>
      <c r="H452" s="179">
        <f t="shared" si="14"/>
        <v>4</v>
      </c>
    </row>
    <row r="453" spans="1:8" ht="18" customHeight="1">
      <c r="A453" s="190">
        <v>42475</v>
      </c>
      <c r="B453" s="190" t="s">
        <v>158</v>
      </c>
      <c r="C453" s="188" t="s">
        <v>1760</v>
      </c>
      <c r="D453" s="191"/>
      <c r="E453" s="191">
        <v>215168000</v>
      </c>
      <c r="F453" s="192">
        <f t="shared" si="13"/>
        <v>1573512000</v>
      </c>
      <c r="G453" s="187"/>
      <c r="H453" s="179">
        <f t="shared" si="14"/>
        <v>4</v>
      </c>
    </row>
    <row r="454" spans="1:8" ht="18" customHeight="1">
      <c r="A454" s="190">
        <v>42478</v>
      </c>
      <c r="B454" s="190" t="s">
        <v>1547</v>
      </c>
      <c r="C454" s="188" t="s">
        <v>1765</v>
      </c>
      <c r="D454" s="191">
        <v>9100000</v>
      </c>
      <c r="E454" s="191"/>
      <c r="F454" s="192">
        <f t="shared" si="13"/>
        <v>1582612000</v>
      </c>
      <c r="G454" s="187"/>
      <c r="H454" s="179">
        <f t="shared" si="14"/>
        <v>4</v>
      </c>
    </row>
    <row r="455" spans="1:8" ht="18" customHeight="1">
      <c r="A455" s="190">
        <v>42478</v>
      </c>
      <c r="B455" s="190" t="s">
        <v>831</v>
      </c>
      <c r="C455" s="188" t="s">
        <v>1761</v>
      </c>
      <c r="D455" s="191"/>
      <c r="E455" s="191">
        <v>1434000</v>
      </c>
      <c r="F455" s="192">
        <f t="shared" si="13"/>
        <v>1581178000</v>
      </c>
      <c r="G455" s="187"/>
      <c r="H455" s="179">
        <f t="shared" si="14"/>
        <v>4</v>
      </c>
    </row>
    <row r="456" spans="1:8" ht="18" customHeight="1">
      <c r="A456" s="190">
        <v>42478</v>
      </c>
      <c r="B456" s="190" t="s">
        <v>197</v>
      </c>
      <c r="C456" s="188" t="s">
        <v>1521</v>
      </c>
      <c r="D456" s="191"/>
      <c r="E456" s="191">
        <v>240000000</v>
      </c>
      <c r="F456" s="192">
        <f t="shared" si="13"/>
        <v>1341178000</v>
      </c>
      <c r="G456" s="187"/>
      <c r="H456" s="179">
        <f t="shared" si="14"/>
        <v>4</v>
      </c>
    </row>
    <row r="457" spans="1:8" ht="18" customHeight="1">
      <c r="A457" s="190">
        <v>42478</v>
      </c>
      <c r="B457" s="190" t="s">
        <v>1421</v>
      </c>
      <c r="C457" s="188" t="s">
        <v>1762</v>
      </c>
      <c r="D457" s="191"/>
      <c r="E457" s="191">
        <v>60000000</v>
      </c>
      <c r="F457" s="192">
        <f t="shared" si="13"/>
        <v>1281178000</v>
      </c>
      <c r="G457" s="187"/>
      <c r="H457" s="179">
        <f t="shared" si="14"/>
        <v>4</v>
      </c>
    </row>
    <row r="458" spans="1:8" ht="18" customHeight="1">
      <c r="A458" s="190">
        <v>42478</v>
      </c>
      <c r="B458" s="190" t="s">
        <v>622</v>
      </c>
      <c r="C458" s="188" t="s">
        <v>1763</v>
      </c>
      <c r="D458" s="191"/>
      <c r="E458" s="191">
        <v>516557000</v>
      </c>
      <c r="F458" s="192">
        <f t="shared" si="13"/>
        <v>764621000</v>
      </c>
      <c r="G458" s="187"/>
      <c r="H458" s="179">
        <f t="shared" si="14"/>
        <v>4</v>
      </c>
    </row>
    <row r="459" spans="1:8" ht="18" customHeight="1">
      <c r="A459" s="190">
        <v>42478</v>
      </c>
      <c r="B459" s="190" t="s">
        <v>203</v>
      </c>
      <c r="C459" s="188" t="s">
        <v>1764</v>
      </c>
      <c r="D459" s="191"/>
      <c r="E459" s="191">
        <v>25017000</v>
      </c>
      <c r="F459" s="192">
        <f t="shared" si="13"/>
        <v>739604000</v>
      </c>
      <c r="G459" s="187"/>
      <c r="H459" s="179">
        <f t="shared" si="14"/>
        <v>4</v>
      </c>
    </row>
    <row r="460" spans="1:8" ht="18" customHeight="1">
      <c r="A460" s="190">
        <v>42479</v>
      </c>
      <c r="B460" s="190" t="s">
        <v>622</v>
      </c>
      <c r="C460" s="188" t="s">
        <v>1529</v>
      </c>
      <c r="D460" s="191">
        <v>500000000</v>
      </c>
      <c r="E460" s="191"/>
      <c r="F460" s="192">
        <f t="shared" si="13"/>
        <v>1239604000</v>
      </c>
      <c r="G460" s="187"/>
      <c r="H460" s="179">
        <f t="shared" si="14"/>
        <v>4</v>
      </c>
    </row>
    <row r="461" spans="1:8" ht="18" customHeight="1">
      <c r="A461" s="190">
        <v>42479</v>
      </c>
      <c r="B461" s="190" t="s">
        <v>1470</v>
      </c>
      <c r="C461" s="188" t="s">
        <v>1766</v>
      </c>
      <c r="D461" s="191">
        <v>75951000</v>
      </c>
      <c r="E461" s="191"/>
      <c r="F461" s="192">
        <f t="shared" si="13"/>
        <v>1315555000</v>
      </c>
      <c r="G461" s="187"/>
      <c r="H461" s="179">
        <f t="shared" si="14"/>
        <v>4</v>
      </c>
    </row>
    <row r="462" spans="1:8" ht="18" customHeight="1">
      <c r="A462" s="190">
        <v>42479</v>
      </c>
      <c r="B462" s="190" t="s">
        <v>1433</v>
      </c>
      <c r="C462" s="188" t="s">
        <v>1650</v>
      </c>
      <c r="D462" s="191"/>
      <c r="E462" s="191">
        <v>86951000</v>
      </c>
      <c r="F462" s="192">
        <f t="shared" ref="F462:F525" si="15">IF(C462&lt;&gt;"",F461+D462-E462,0)</f>
        <v>1228604000</v>
      </c>
      <c r="G462" s="187"/>
      <c r="H462" s="179">
        <f t="shared" si="14"/>
        <v>4</v>
      </c>
    </row>
    <row r="463" spans="1:8" ht="18" customHeight="1">
      <c r="A463" s="190">
        <v>42479</v>
      </c>
      <c r="B463" s="190" t="s">
        <v>1433</v>
      </c>
      <c r="C463" s="188" t="s">
        <v>1767</v>
      </c>
      <c r="D463" s="191"/>
      <c r="E463" s="191">
        <v>80000000</v>
      </c>
      <c r="F463" s="192">
        <f t="shared" si="15"/>
        <v>1148604000</v>
      </c>
      <c r="G463" s="187"/>
      <c r="H463" s="179">
        <f t="shared" ref="H463:H526" si="16">IF(A463&lt;&gt;"",MONTH(A463),"")</f>
        <v>4</v>
      </c>
    </row>
    <row r="464" spans="1:8" ht="18" customHeight="1">
      <c r="A464" s="190">
        <v>42479</v>
      </c>
      <c r="B464" s="190" t="s">
        <v>1433</v>
      </c>
      <c r="C464" s="188" t="s">
        <v>1660</v>
      </c>
      <c r="D464" s="191"/>
      <c r="E464" s="191">
        <v>79000000</v>
      </c>
      <c r="F464" s="192">
        <f t="shared" si="15"/>
        <v>1069604000</v>
      </c>
      <c r="G464" s="187"/>
      <c r="H464" s="179">
        <f t="shared" si="16"/>
        <v>4</v>
      </c>
    </row>
    <row r="465" spans="1:8" ht="18" customHeight="1">
      <c r="A465" s="190">
        <v>42479</v>
      </c>
      <c r="B465" s="190" t="s">
        <v>1433</v>
      </c>
      <c r="C465" s="188" t="s">
        <v>1275</v>
      </c>
      <c r="D465" s="191"/>
      <c r="E465" s="191">
        <v>20000000</v>
      </c>
      <c r="F465" s="192">
        <f t="shared" si="15"/>
        <v>1049604000</v>
      </c>
      <c r="G465" s="187"/>
      <c r="H465" s="179">
        <f t="shared" si="16"/>
        <v>4</v>
      </c>
    </row>
    <row r="466" spans="1:8" ht="18" customHeight="1">
      <c r="A466" s="190">
        <v>42479</v>
      </c>
      <c r="B466" s="190" t="s">
        <v>1433</v>
      </c>
      <c r="C466" s="188" t="s">
        <v>1767</v>
      </c>
      <c r="D466" s="191"/>
      <c r="E466" s="191">
        <v>100000000</v>
      </c>
      <c r="F466" s="192">
        <f t="shared" si="15"/>
        <v>949604000</v>
      </c>
      <c r="G466" s="187"/>
      <c r="H466" s="179">
        <f t="shared" si="16"/>
        <v>4</v>
      </c>
    </row>
    <row r="467" spans="1:8" ht="18" customHeight="1">
      <c r="A467" s="190">
        <v>42479</v>
      </c>
      <c r="B467" s="190" t="s">
        <v>197</v>
      </c>
      <c r="C467" s="188" t="s">
        <v>1768</v>
      </c>
      <c r="D467" s="191"/>
      <c r="E467" s="191">
        <v>210000000</v>
      </c>
      <c r="F467" s="192">
        <f t="shared" si="15"/>
        <v>739604000</v>
      </c>
      <c r="G467" s="187"/>
      <c r="H467" s="179">
        <f t="shared" si="16"/>
        <v>4</v>
      </c>
    </row>
    <row r="468" spans="1:8" ht="18" customHeight="1">
      <c r="A468" s="190">
        <v>42479</v>
      </c>
      <c r="B468" s="190" t="s">
        <v>1487</v>
      </c>
      <c r="C468" s="188" t="s">
        <v>1769</v>
      </c>
      <c r="D468" s="191"/>
      <c r="E468" s="191">
        <v>150000000</v>
      </c>
      <c r="F468" s="192">
        <f t="shared" si="15"/>
        <v>589604000</v>
      </c>
      <c r="G468" s="187"/>
      <c r="H468" s="179">
        <f t="shared" si="16"/>
        <v>4</v>
      </c>
    </row>
    <row r="469" spans="1:8" ht="18" customHeight="1">
      <c r="A469" s="190">
        <v>42479</v>
      </c>
      <c r="B469" s="190" t="s">
        <v>1433</v>
      </c>
      <c r="C469" s="188" t="s">
        <v>1459</v>
      </c>
      <c r="D469" s="191"/>
      <c r="E469" s="191">
        <v>115884000</v>
      </c>
      <c r="F469" s="192">
        <f t="shared" si="15"/>
        <v>473720000</v>
      </c>
      <c r="G469" s="187"/>
      <c r="H469" s="179">
        <f t="shared" si="16"/>
        <v>4</v>
      </c>
    </row>
    <row r="470" spans="1:8" ht="18" customHeight="1">
      <c r="A470" s="190">
        <v>42479</v>
      </c>
      <c r="B470" s="190" t="s">
        <v>1433</v>
      </c>
      <c r="C470" s="188" t="s">
        <v>652</v>
      </c>
      <c r="D470" s="191"/>
      <c r="E470" s="191">
        <v>70000000</v>
      </c>
      <c r="F470" s="192">
        <f t="shared" si="15"/>
        <v>403720000</v>
      </c>
      <c r="G470" s="187"/>
      <c r="H470" s="179">
        <f t="shared" si="16"/>
        <v>4</v>
      </c>
    </row>
    <row r="471" spans="1:8" ht="18" customHeight="1">
      <c r="A471" s="190">
        <v>42479</v>
      </c>
      <c r="B471" s="190" t="s">
        <v>1433</v>
      </c>
      <c r="C471" s="188" t="s">
        <v>1275</v>
      </c>
      <c r="D471" s="191"/>
      <c r="E471" s="191">
        <v>40017000</v>
      </c>
      <c r="F471" s="192">
        <f t="shared" si="15"/>
        <v>363703000</v>
      </c>
      <c r="G471" s="187"/>
      <c r="H471" s="179">
        <f t="shared" si="16"/>
        <v>4</v>
      </c>
    </row>
    <row r="472" spans="1:8" ht="18" customHeight="1">
      <c r="A472" s="190">
        <v>42479</v>
      </c>
      <c r="B472" s="190" t="s">
        <v>1433</v>
      </c>
      <c r="C472" s="188" t="s">
        <v>1775</v>
      </c>
      <c r="D472" s="191"/>
      <c r="E472" s="191">
        <v>70226000</v>
      </c>
      <c r="F472" s="192">
        <f t="shared" si="15"/>
        <v>293477000</v>
      </c>
      <c r="G472" s="187"/>
      <c r="H472" s="179">
        <f t="shared" si="16"/>
        <v>4</v>
      </c>
    </row>
    <row r="473" spans="1:8" ht="18" customHeight="1">
      <c r="A473" s="190">
        <v>42479</v>
      </c>
      <c r="B473" s="190" t="s">
        <v>1433</v>
      </c>
      <c r="C473" s="188" t="s">
        <v>237</v>
      </c>
      <c r="D473" s="191"/>
      <c r="E473" s="191">
        <v>50000000</v>
      </c>
      <c r="F473" s="192">
        <f t="shared" si="15"/>
        <v>243477000</v>
      </c>
      <c r="G473" s="187"/>
      <c r="H473" s="179">
        <f t="shared" si="16"/>
        <v>4</v>
      </c>
    </row>
    <row r="474" spans="1:8" ht="18" customHeight="1">
      <c r="A474" s="190">
        <v>42479</v>
      </c>
      <c r="B474" s="190" t="s">
        <v>1433</v>
      </c>
      <c r="C474" s="188" t="s">
        <v>1720</v>
      </c>
      <c r="D474" s="191"/>
      <c r="E474" s="191">
        <v>68551000</v>
      </c>
      <c r="F474" s="192">
        <f t="shared" si="15"/>
        <v>174926000</v>
      </c>
      <c r="G474" s="187"/>
      <c r="H474" s="179">
        <f t="shared" si="16"/>
        <v>4</v>
      </c>
    </row>
    <row r="475" spans="1:8" ht="18" customHeight="1">
      <c r="A475" s="190">
        <v>42479</v>
      </c>
      <c r="B475" s="190" t="s">
        <v>1453</v>
      </c>
      <c r="C475" s="188" t="s">
        <v>1776</v>
      </c>
      <c r="D475" s="191"/>
      <c r="E475" s="191">
        <v>2000000</v>
      </c>
      <c r="F475" s="192">
        <f t="shared" si="15"/>
        <v>172926000</v>
      </c>
      <c r="G475" s="187"/>
      <c r="H475" s="179">
        <f t="shared" si="16"/>
        <v>4</v>
      </c>
    </row>
    <row r="476" spans="1:8" ht="18" customHeight="1">
      <c r="A476" s="190">
        <v>42480</v>
      </c>
      <c r="B476" s="190" t="s">
        <v>831</v>
      </c>
      <c r="C476" s="188" t="s">
        <v>1729</v>
      </c>
      <c r="D476" s="191"/>
      <c r="E476" s="191">
        <v>500000</v>
      </c>
      <c r="F476" s="192">
        <f t="shared" si="15"/>
        <v>172426000</v>
      </c>
      <c r="G476" s="187"/>
      <c r="H476" s="179">
        <f t="shared" si="16"/>
        <v>4</v>
      </c>
    </row>
    <row r="477" spans="1:8" ht="18" customHeight="1">
      <c r="A477" s="190">
        <v>42480</v>
      </c>
      <c r="B477" s="190" t="s">
        <v>880</v>
      </c>
      <c r="C477" s="188" t="s">
        <v>1777</v>
      </c>
      <c r="D477" s="191"/>
      <c r="E477" s="191">
        <v>110000</v>
      </c>
      <c r="F477" s="192">
        <f t="shared" si="15"/>
        <v>172316000</v>
      </c>
      <c r="G477" s="187"/>
      <c r="H477" s="179">
        <f t="shared" si="16"/>
        <v>4</v>
      </c>
    </row>
    <row r="478" spans="1:8" ht="18" customHeight="1">
      <c r="A478" s="190">
        <v>42480</v>
      </c>
      <c r="B478" s="190" t="s">
        <v>880</v>
      </c>
      <c r="C478" s="188" t="s">
        <v>1778</v>
      </c>
      <c r="D478" s="191"/>
      <c r="E478" s="191">
        <v>225000</v>
      </c>
      <c r="F478" s="192">
        <f t="shared" si="15"/>
        <v>172091000</v>
      </c>
      <c r="G478" s="187"/>
      <c r="H478" s="179">
        <f t="shared" si="16"/>
        <v>4</v>
      </c>
    </row>
    <row r="479" spans="1:8" ht="18" customHeight="1">
      <c r="A479" s="190">
        <v>42480</v>
      </c>
      <c r="B479" s="190" t="s">
        <v>1651</v>
      </c>
      <c r="C479" s="188" t="s">
        <v>1779</v>
      </c>
      <c r="D479" s="191"/>
      <c r="E479" s="191">
        <v>36618000</v>
      </c>
      <c r="F479" s="192">
        <f t="shared" si="15"/>
        <v>135473000</v>
      </c>
      <c r="G479" s="187"/>
      <c r="H479" s="179">
        <f t="shared" si="16"/>
        <v>4</v>
      </c>
    </row>
    <row r="480" spans="1:8" ht="18" customHeight="1">
      <c r="A480" s="190">
        <v>42480</v>
      </c>
      <c r="B480" s="190" t="s">
        <v>151</v>
      </c>
      <c r="C480" s="188" t="s">
        <v>1780</v>
      </c>
      <c r="D480" s="191"/>
      <c r="E480" s="191">
        <v>1935000</v>
      </c>
      <c r="F480" s="192">
        <f t="shared" si="15"/>
        <v>133538000</v>
      </c>
      <c r="G480" s="187"/>
      <c r="H480" s="179">
        <f t="shared" si="16"/>
        <v>4</v>
      </c>
    </row>
    <row r="481" spans="1:8" ht="18" customHeight="1">
      <c r="A481" s="190">
        <v>42481</v>
      </c>
      <c r="B481" s="190" t="s">
        <v>622</v>
      </c>
      <c r="C481" s="188" t="s">
        <v>1781</v>
      </c>
      <c r="D481" s="191">
        <v>400000000</v>
      </c>
      <c r="E481" s="191"/>
      <c r="F481" s="192">
        <f t="shared" si="15"/>
        <v>533538000</v>
      </c>
      <c r="G481" s="187"/>
      <c r="H481" s="179">
        <f t="shared" si="16"/>
        <v>4</v>
      </c>
    </row>
    <row r="482" spans="1:8" ht="18" customHeight="1">
      <c r="A482" s="190">
        <v>42481</v>
      </c>
      <c r="B482" s="190" t="s">
        <v>50</v>
      </c>
      <c r="C482" s="188" t="s">
        <v>1700</v>
      </c>
      <c r="D482" s="191"/>
      <c r="E482" s="191">
        <v>190000000</v>
      </c>
      <c r="F482" s="192">
        <f t="shared" si="15"/>
        <v>343538000</v>
      </c>
      <c r="G482" s="187"/>
      <c r="H482" s="179">
        <f t="shared" si="16"/>
        <v>4</v>
      </c>
    </row>
    <row r="483" spans="1:8" ht="18" customHeight="1">
      <c r="A483" s="190">
        <v>42481</v>
      </c>
      <c r="B483" s="190" t="s">
        <v>622</v>
      </c>
      <c r="C483" s="188" t="s">
        <v>1782</v>
      </c>
      <c r="D483" s="191"/>
      <c r="E483" s="191">
        <v>252500000</v>
      </c>
      <c r="F483" s="192">
        <f t="shared" si="15"/>
        <v>91038000</v>
      </c>
      <c r="G483" s="187"/>
      <c r="H483" s="179">
        <f t="shared" si="16"/>
        <v>4</v>
      </c>
    </row>
    <row r="484" spans="1:8" ht="18" customHeight="1">
      <c r="A484" s="190">
        <v>42481</v>
      </c>
      <c r="B484" s="190"/>
      <c r="C484" s="188" t="s">
        <v>1783</v>
      </c>
      <c r="D484" s="191"/>
      <c r="E484" s="191">
        <v>40000000</v>
      </c>
      <c r="F484" s="192">
        <f t="shared" si="15"/>
        <v>51038000</v>
      </c>
      <c r="G484" s="187"/>
      <c r="H484" s="179">
        <f t="shared" si="16"/>
        <v>4</v>
      </c>
    </row>
    <row r="485" spans="1:8" ht="18" customHeight="1">
      <c r="A485" s="190">
        <v>42481</v>
      </c>
      <c r="B485" s="190" t="s">
        <v>1431</v>
      </c>
      <c r="C485" s="188" t="s">
        <v>1784</v>
      </c>
      <c r="D485" s="191"/>
      <c r="E485" s="191">
        <v>5552000</v>
      </c>
      <c r="F485" s="192">
        <f t="shared" si="15"/>
        <v>45486000</v>
      </c>
      <c r="G485" s="187"/>
      <c r="H485" s="179">
        <f t="shared" si="16"/>
        <v>4</v>
      </c>
    </row>
    <row r="486" spans="1:8" ht="18" customHeight="1">
      <c r="A486" s="190">
        <v>42481</v>
      </c>
      <c r="B486" s="190" t="s">
        <v>1487</v>
      </c>
      <c r="C486" s="188" t="s">
        <v>1293</v>
      </c>
      <c r="D486" s="191"/>
      <c r="E486" s="191">
        <v>7920000</v>
      </c>
      <c r="F486" s="192">
        <f t="shared" si="15"/>
        <v>37566000</v>
      </c>
      <c r="G486" s="187"/>
      <c r="H486" s="179">
        <f t="shared" si="16"/>
        <v>4</v>
      </c>
    </row>
    <row r="487" spans="1:8" ht="18" customHeight="1">
      <c r="A487" s="190">
        <v>42481</v>
      </c>
      <c r="B487" s="190" t="s">
        <v>183</v>
      </c>
      <c r="C487" s="188" t="s">
        <v>1785</v>
      </c>
      <c r="D487" s="191"/>
      <c r="E487" s="191">
        <v>1500000</v>
      </c>
      <c r="F487" s="192">
        <f t="shared" si="15"/>
        <v>36066000</v>
      </c>
      <c r="G487" s="187"/>
      <c r="H487" s="179">
        <f t="shared" si="16"/>
        <v>4</v>
      </c>
    </row>
    <row r="488" spans="1:8" ht="18" customHeight="1">
      <c r="A488" s="190">
        <v>42481</v>
      </c>
      <c r="B488" s="190" t="s">
        <v>151</v>
      </c>
      <c r="C488" s="188" t="s">
        <v>1786</v>
      </c>
      <c r="D488" s="191"/>
      <c r="E488" s="191">
        <v>208000</v>
      </c>
      <c r="F488" s="192">
        <f t="shared" si="15"/>
        <v>35858000</v>
      </c>
      <c r="G488" s="187"/>
      <c r="H488" s="179">
        <f t="shared" si="16"/>
        <v>4</v>
      </c>
    </row>
    <row r="489" spans="1:8" ht="18" customHeight="1">
      <c r="A489" s="190">
        <v>42481</v>
      </c>
      <c r="B489" s="190" t="s">
        <v>880</v>
      </c>
      <c r="C489" s="188" t="s">
        <v>1787</v>
      </c>
      <c r="D489" s="191"/>
      <c r="E489" s="191">
        <v>320000</v>
      </c>
      <c r="F489" s="192">
        <f t="shared" si="15"/>
        <v>35538000</v>
      </c>
      <c r="G489" s="187"/>
      <c r="H489" s="179">
        <f t="shared" si="16"/>
        <v>4</v>
      </c>
    </row>
    <row r="490" spans="1:8" ht="18" customHeight="1">
      <c r="A490" s="190">
        <v>42481</v>
      </c>
      <c r="B490" s="190" t="s">
        <v>1608</v>
      </c>
      <c r="C490" s="188" t="s">
        <v>1788</v>
      </c>
      <c r="D490" s="191"/>
      <c r="E490" s="191">
        <v>500000</v>
      </c>
      <c r="F490" s="192">
        <f t="shared" si="15"/>
        <v>35038000</v>
      </c>
      <c r="G490" s="187"/>
      <c r="H490" s="179">
        <f t="shared" si="16"/>
        <v>4</v>
      </c>
    </row>
    <row r="491" spans="1:8" ht="18" customHeight="1">
      <c r="A491" s="190">
        <v>42481</v>
      </c>
      <c r="B491" s="190" t="s">
        <v>1487</v>
      </c>
      <c r="C491" s="188" t="s">
        <v>1789</v>
      </c>
      <c r="D491" s="191"/>
      <c r="E491" s="191">
        <v>1150000</v>
      </c>
      <c r="F491" s="192">
        <f t="shared" si="15"/>
        <v>33888000</v>
      </c>
      <c r="G491" s="187"/>
      <c r="H491" s="179">
        <f t="shared" si="16"/>
        <v>4</v>
      </c>
    </row>
    <row r="492" spans="1:8" ht="18" customHeight="1">
      <c r="A492" s="190">
        <v>42481</v>
      </c>
      <c r="B492" s="190" t="s">
        <v>183</v>
      </c>
      <c r="C492" s="188" t="s">
        <v>1790</v>
      </c>
      <c r="D492" s="191">
        <v>1500000</v>
      </c>
      <c r="E492" s="191"/>
      <c r="F492" s="192">
        <f t="shared" si="15"/>
        <v>35388000</v>
      </c>
      <c r="G492" s="187"/>
      <c r="H492" s="179">
        <f t="shared" si="16"/>
        <v>4</v>
      </c>
    </row>
    <row r="493" spans="1:8" ht="18" customHeight="1">
      <c r="A493" s="190">
        <v>42481</v>
      </c>
      <c r="B493" s="190" t="s">
        <v>151</v>
      </c>
      <c r="C493" s="188" t="s">
        <v>1791</v>
      </c>
      <c r="D493" s="191"/>
      <c r="E493" s="191">
        <v>1875000</v>
      </c>
      <c r="F493" s="192">
        <f t="shared" si="15"/>
        <v>33513000</v>
      </c>
      <c r="G493" s="187"/>
      <c r="H493" s="179">
        <f t="shared" si="16"/>
        <v>4</v>
      </c>
    </row>
    <row r="494" spans="1:8" ht="18" customHeight="1">
      <c r="A494" s="190">
        <v>42485</v>
      </c>
      <c r="B494" s="190" t="s">
        <v>622</v>
      </c>
      <c r="C494" s="188" t="s">
        <v>1781</v>
      </c>
      <c r="D494" s="191">
        <v>100000000</v>
      </c>
      <c r="E494" s="191"/>
      <c r="F494" s="192">
        <f t="shared" si="15"/>
        <v>133513000</v>
      </c>
      <c r="G494" s="187"/>
      <c r="H494" s="179">
        <f t="shared" si="16"/>
        <v>4</v>
      </c>
    </row>
    <row r="495" spans="1:8" ht="18" customHeight="1">
      <c r="A495" s="190">
        <v>42485</v>
      </c>
      <c r="B495" s="190" t="s">
        <v>197</v>
      </c>
      <c r="C495" s="188" t="s">
        <v>1793</v>
      </c>
      <c r="D495" s="191"/>
      <c r="E495" s="191">
        <v>100000000</v>
      </c>
      <c r="F495" s="192">
        <f t="shared" si="15"/>
        <v>33513000</v>
      </c>
      <c r="G495" s="187"/>
      <c r="H495" s="179">
        <f t="shared" si="16"/>
        <v>4</v>
      </c>
    </row>
    <row r="496" spans="1:8" ht="18" customHeight="1">
      <c r="A496" s="190">
        <v>42485</v>
      </c>
      <c r="B496" s="190" t="s">
        <v>1547</v>
      </c>
      <c r="C496" s="188" t="s">
        <v>1794</v>
      </c>
      <c r="D496" s="191">
        <v>305000000</v>
      </c>
      <c r="E496" s="191"/>
      <c r="F496" s="192">
        <f t="shared" si="15"/>
        <v>338513000</v>
      </c>
      <c r="G496" s="187"/>
      <c r="H496" s="179">
        <f t="shared" si="16"/>
        <v>4</v>
      </c>
    </row>
    <row r="497" spans="1:8" ht="18" customHeight="1">
      <c r="A497" s="190">
        <v>42485</v>
      </c>
      <c r="B497" s="190" t="s">
        <v>50</v>
      </c>
      <c r="C497" s="188" t="s">
        <v>1795</v>
      </c>
      <c r="D497" s="191"/>
      <c r="E497" s="191">
        <v>80000000</v>
      </c>
      <c r="F497" s="192">
        <f t="shared" si="15"/>
        <v>258513000</v>
      </c>
      <c r="G497" s="187"/>
      <c r="H497" s="179">
        <f t="shared" si="16"/>
        <v>4</v>
      </c>
    </row>
    <row r="498" spans="1:8" ht="18" customHeight="1">
      <c r="A498" s="190">
        <v>42485</v>
      </c>
      <c r="B498" s="190" t="s">
        <v>1792</v>
      </c>
      <c r="C498" s="188" t="s">
        <v>1796</v>
      </c>
      <c r="D498" s="191"/>
      <c r="E498" s="191">
        <v>16500000</v>
      </c>
      <c r="F498" s="192">
        <f t="shared" si="15"/>
        <v>242013000</v>
      </c>
      <c r="G498" s="187"/>
      <c r="H498" s="179">
        <f t="shared" si="16"/>
        <v>4</v>
      </c>
    </row>
    <row r="499" spans="1:8" ht="18" customHeight="1">
      <c r="A499" s="190">
        <v>42485</v>
      </c>
      <c r="B499" s="190" t="s">
        <v>831</v>
      </c>
      <c r="C499" s="188" t="s">
        <v>1797</v>
      </c>
      <c r="D499" s="191"/>
      <c r="E499" s="191">
        <v>10000000</v>
      </c>
      <c r="F499" s="192">
        <f t="shared" si="15"/>
        <v>232013000</v>
      </c>
      <c r="G499" s="187"/>
      <c r="H499" s="179">
        <f t="shared" si="16"/>
        <v>4</v>
      </c>
    </row>
    <row r="500" spans="1:8" ht="18" customHeight="1">
      <c r="A500" s="190">
        <v>42485</v>
      </c>
      <c r="B500" s="190" t="s">
        <v>1494</v>
      </c>
      <c r="C500" s="188" t="s">
        <v>1798</v>
      </c>
      <c r="D500" s="191"/>
      <c r="E500" s="191">
        <v>18700000</v>
      </c>
      <c r="F500" s="192">
        <f t="shared" si="15"/>
        <v>213313000</v>
      </c>
      <c r="G500" s="187"/>
      <c r="H500" s="179">
        <f t="shared" si="16"/>
        <v>4</v>
      </c>
    </row>
    <row r="501" spans="1:8" ht="18" customHeight="1">
      <c r="A501" s="190">
        <v>42486</v>
      </c>
      <c r="B501" s="190" t="s">
        <v>1494</v>
      </c>
      <c r="C501" s="188" t="s">
        <v>1804</v>
      </c>
      <c r="D501" s="191">
        <v>97240000</v>
      </c>
      <c r="E501" s="191"/>
      <c r="F501" s="192">
        <f t="shared" si="15"/>
        <v>310553000</v>
      </c>
      <c r="G501" s="187"/>
      <c r="H501" s="179">
        <f t="shared" si="16"/>
        <v>4</v>
      </c>
    </row>
    <row r="502" spans="1:8" ht="18" customHeight="1">
      <c r="A502" s="190">
        <v>42486</v>
      </c>
      <c r="B502" s="190" t="s">
        <v>151</v>
      </c>
      <c r="C502" s="188" t="s">
        <v>1799</v>
      </c>
      <c r="D502" s="191"/>
      <c r="E502" s="191">
        <v>2100000</v>
      </c>
      <c r="F502" s="192">
        <f t="shared" si="15"/>
        <v>308453000</v>
      </c>
      <c r="G502" s="187"/>
      <c r="H502" s="179">
        <f t="shared" si="16"/>
        <v>4</v>
      </c>
    </row>
    <row r="503" spans="1:8" ht="18" customHeight="1">
      <c r="A503" s="190">
        <v>42486</v>
      </c>
      <c r="B503" s="190" t="s">
        <v>178</v>
      </c>
      <c r="C503" s="188" t="s">
        <v>1800</v>
      </c>
      <c r="D503" s="191"/>
      <c r="E503" s="191">
        <v>295000</v>
      </c>
      <c r="F503" s="192">
        <f t="shared" si="15"/>
        <v>308158000</v>
      </c>
      <c r="G503" s="187"/>
      <c r="H503" s="179">
        <f t="shared" si="16"/>
        <v>4</v>
      </c>
    </row>
    <row r="504" spans="1:8" ht="18" customHeight="1">
      <c r="A504" s="190">
        <v>42486</v>
      </c>
      <c r="B504" s="190" t="s">
        <v>831</v>
      </c>
      <c r="C504" s="188" t="s">
        <v>1663</v>
      </c>
      <c r="D504" s="191"/>
      <c r="E504" s="191">
        <v>500000</v>
      </c>
      <c r="F504" s="192">
        <f t="shared" si="15"/>
        <v>307658000</v>
      </c>
      <c r="G504" s="187"/>
      <c r="H504" s="179">
        <f t="shared" si="16"/>
        <v>4</v>
      </c>
    </row>
    <row r="505" spans="1:8" ht="18" customHeight="1">
      <c r="A505" s="190">
        <v>42486</v>
      </c>
      <c r="B505" s="190" t="s">
        <v>50</v>
      </c>
      <c r="C505" s="188" t="s">
        <v>1801</v>
      </c>
      <c r="D505" s="191"/>
      <c r="E505" s="191">
        <v>20000000</v>
      </c>
      <c r="F505" s="192">
        <f t="shared" si="15"/>
        <v>287658000</v>
      </c>
      <c r="G505" s="187"/>
      <c r="H505" s="179">
        <f t="shared" si="16"/>
        <v>4</v>
      </c>
    </row>
    <row r="506" spans="1:8" ht="18" customHeight="1">
      <c r="A506" s="190">
        <v>42486</v>
      </c>
      <c r="B506" s="190" t="s">
        <v>831</v>
      </c>
      <c r="C506" s="188" t="s">
        <v>1802</v>
      </c>
      <c r="D506" s="191"/>
      <c r="E506" s="191">
        <v>3825000</v>
      </c>
      <c r="F506" s="192">
        <f t="shared" si="15"/>
        <v>283833000</v>
      </c>
      <c r="G506" s="187"/>
      <c r="H506" s="179">
        <f t="shared" si="16"/>
        <v>4</v>
      </c>
    </row>
    <row r="507" spans="1:8" ht="18" customHeight="1">
      <c r="A507" s="190">
        <v>42486</v>
      </c>
      <c r="B507" s="190" t="s">
        <v>1433</v>
      </c>
      <c r="C507" s="188" t="s">
        <v>236</v>
      </c>
      <c r="D507" s="191"/>
      <c r="E507" s="191">
        <v>100000000</v>
      </c>
      <c r="F507" s="192">
        <f t="shared" si="15"/>
        <v>183833000</v>
      </c>
      <c r="G507" s="187"/>
      <c r="H507" s="179">
        <f t="shared" si="16"/>
        <v>4</v>
      </c>
    </row>
    <row r="508" spans="1:8" ht="18" customHeight="1">
      <c r="A508" s="190">
        <v>42486</v>
      </c>
      <c r="B508" s="190" t="s">
        <v>151</v>
      </c>
      <c r="C508" s="188" t="s">
        <v>1803</v>
      </c>
      <c r="D508" s="191"/>
      <c r="E508" s="191">
        <v>800000</v>
      </c>
      <c r="F508" s="192">
        <f t="shared" si="15"/>
        <v>183033000</v>
      </c>
      <c r="G508" s="187"/>
      <c r="H508" s="179">
        <f t="shared" si="16"/>
        <v>4</v>
      </c>
    </row>
    <row r="509" spans="1:8" ht="18" customHeight="1">
      <c r="A509" s="190">
        <v>42487</v>
      </c>
      <c r="B509" s="190" t="s">
        <v>50</v>
      </c>
      <c r="C509" s="188" t="s">
        <v>1805</v>
      </c>
      <c r="D509" s="191"/>
      <c r="E509" s="191">
        <v>47000000</v>
      </c>
      <c r="F509" s="192">
        <f t="shared" si="15"/>
        <v>136033000</v>
      </c>
      <c r="G509" s="187"/>
      <c r="H509" s="179">
        <f t="shared" si="16"/>
        <v>4</v>
      </c>
    </row>
    <row r="510" spans="1:8" ht="18" customHeight="1">
      <c r="A510" s="190">
        <v>42487</v>
      </c>
      <c r="B510" s="190" t="s">
        <v>151</v>
      </c>
      <c r="C510" s="188" t="s">
        <v>1806</v>
      </c>
      <c r="D510" s="191"/>
      <c r="E510" s="191">
        <v>33000</v>
      </c>
      <c r="F510" s="192">
        <f t="shared" si="15"/>
        <v>136000000</v>
      </c>
      <c r="G510" s="187"/>
      <c r="H510" s="179">
        <f t="shared" si="16"/>
        <v>4</v>
      </c>
    </row>
    <row r="511" spans="1:8" ht="18" customHeight="1">
      <c r="A511" s="190">
        <v>42487</v>
      </c>
      <c r="B511" s="190" t="s">
        <v>1433</v>
      </c>
      <c r="C511" s="188" t="s">
        <v>1807</v>
      </c>
      <c r="D511" s="191"/>
      <c r="E511" s="191">
        <v>7847000</v>
      </c>
      <c r="F511" s="192">
        <f t="shared" si="15"/>
        <v>128153000</v>
      </c>
      <c r="G511" s="187"/>
      <c r="H511" s="179">
        <f t="shared" si="16"/>
        <v>4</v>
      </c>
    </row>
    <row r="512" spans="1:8" ht="18" customHeight="1">
      <c r="A512" s="190">
        <v>42487</v>
      </c>
      <c r="B512" s="190" t="s">
        <v>1431</v>
      </c>
      <c r="C512" s="188" t="s">
        <v>1808</v>
      </c>
      <c r="D512" s="191"/>
      <c r="E512" s="191">
        <v>2902000</v>
      </c>
      <c r="F512" s="192">
        <f t="shared" si="15"/>
        <v>125251000</v>
      </c>
      <c r="G512" s="187"/>
      <c r="H512" s="179">
        <f t="shared" si="16"/>
        <v>4</v>
      </c>
    </row>
    <row r="513" spans="1:8" ht="18" customHeight="1">
      <c r="A513" s="190">
        <v>42488</v>
      </c>
      <c r="B513" s="190" t="s">
        <v>1433</v>
      </c>
      <c r="C513" s="188" t="s">
        <v>1809</v>
      </c>
      <c r="D513" s="191"/>
      <c r="E513" s="191">
        <v>41872000</v>
      </c>
      <c r="F513" s="192">
        <f t="shared" si="15"/>
        <v>83379000</v>
      </c>
      <c r="G513" s="187"/>
      <c r="H513" s="179">
        <f t="shared" si="16"/>
        <v>4</v>
      </c>
    </row>
    <row r="514" spans="1:8" ht="18" customHeight="1">
      <c r="A514" s="190">
        <v>42488</v>
      </c>
      <c r="B514" s="190" t="s">
        <v>203</v>
      </c>
      <c r="C514" s="188" t="s">
        <v>1810</v>
      </c>
      <c r="D514" s="191"/>
      <c r="E514" s="191">
        <v>2017000</v>
      </c>
      <c r="F514" s="192">
        <f t="shared" si="15"/>
        <v>81362000</v>
      </c>
      <c r="G514" s="187"/>
      <c r="H514" s="179">
        <f t="shared" si="16"/>
        <v>4</v>
      </c>
    </row>
    <row r="515" spans="1:8" ht="18" customHeight="1">
      <c r="A515" s="190">
        <v>42488</v>
      </c>
      <c r="B515" s="190" t="s">
        <v>151</v>
      </c>
      <c r="C515" s="188" t="s">
        <v>1811</v>
      </c>
      <c r="D515" s="191"/>
      <c r="E515" s="191">
        <v>500000</v>
      </c>
      <c r="F515" s="192">
        <f t="shared" si="15"/>
        <v>80862000</v>
      </c>
      <c r="G515" s="187"/>
      <c r="H515" s="179">
        <f t="shared" si="16"/>
        <v>4</v>
      </c>
    </row>
    <row r="516" spans="1:8" ht="18" customHeight="1">
      <c r="A516" s="190">
        <v>42488</v>
      </c>
      <c r="B516" s="190" t="s">
        <v>151</v>
      </c>
      <c r="C516" s="188" t="s">
        <v>1812</v>
      </c>
      <c r="D516" s="191"/>
      <c r="E516" s="191">
        <v>100000</v>
      </c>
      <c r="F516" s="192">
        <f t="shared" si="15"/>
        <v>80762000</v>
      </c>
      <c r="G516" s="187"/>
      <c r="H516" s="179">
        <f t="shared" si="16"/>
        <v>4</v>
      </c>
    </row>
    <row r="517" spans="1:8" ht="18" customHeight="1">
      <c r="A517" s="190">
        <v>42488</v>
      </c>
      <c r="B517" s="190" t="s">
        <v>1487</v>
      </c>
      <c r="C517" s="188" t="s">
        <v>1813</v>
      </c>
      <c r="D517" s="191"/>
      <c r="E517" s="191">
        <v>3517000</v>
      </c>
      <c r="F517" s="192">
        <f t="shared" si="15"/>
        <v>77245000</v>
      </c>
      <c r="G517" s="187"/>
      <c r="H517" s="179">
        <f t="shared" si="16"/>
        <v>4</v>
      </c>
    </row>
    <row r="518" spans="1:8" ht="18" customHeight="1">
      <c r="A518" s="190">
        <v>42491</v>
      </c>
      <c r="B518" s="190" t="s">
        <v>1431</v>
      </c>
      <c r="C518" s="188" t="s">
        <v>1814</v>
      </c>
      <c r="D518" s="191"/>
      <c r="E518" s="191">
        <v>940000</v>
      </c>
      <c r="F518" s="192">
        <f t="shared" si="15"/>
        <v>76305000</v>
      </c>
      <c r="G518" s="187"/>
      <c r="H518" s="179">
        <f t="shared" si="16"/>
        <v>5</v>
      </c>
    </row>
    <row r="519" spans="1:8" ht="18" customHeight="1">
      <c r="A519" s="190">
        <v>42491</v>
      </c>
      <c r="B519" s="190" t="s">
        <v>880</v>
      </c>
      <c r="C519" s="188" t="s">
        <v>1815</v>
      </c>
      <c r="D519" s="191"/>
      <c r="E519" s="191">
        <v>995000</v>
      </c>
      <c r="F519" s="192">
        <f t="shared" si="15"/>
        <v>75310000</v>
      </c>
      <c r="G519" s="187"/>
      <c r="H519" s="179">
        <f t="shared" si="16"/>
        <v>5</v>
      </c>
    </row>
    <row r="520" spans="1:8" ht="18" customHeight="1">
      <c r="A520" s="190">
        <v>42491</v>
      </c>
      <c r="B520" s="190" t="s">
        <v>831</v>
      </c>
      <c r="C520" s="188" t="s">
        <v>1816</v>
      </c>
      <c r="D520" s="191"/>
      <c r="E520" s="191">
        <v>5000000</v>
      </c>
      <c r="F520" s="192">
        <f t="shared" si="15"/>
        <v>70310000</v>
      </c>
      <c r="G520" s="187"/>
      <c r="H520" s="179">
        <f t="shared" si="16"/>
        <v>5</v>
      </c>
    </row>
    <row r="521" spans="1:8" ht="18" customHeight="1">
      <c r="A521" s="190">
        <v>42491</v>
      </c>
      <c r="B521" s="190" t="s">
        <v>151</v>
      </c>
      <c r="C521" s="188" t="s">
        <v>1817</v>
      </c>
      <c r="D521" s="191"/>
      <c r="E521" s="191">
        <v>350000</v>
      </c>
      <c r="F521" s="192">
        <f t="shared" si="15"/>
        <v>69960000</v>
      </c>
      <c r="G521" s="187"/>
      <c r="H521" s="179">
        <f t="shared" si="16"/>
        <v>5</v>
      </c>
    </row>
    <row r="522" spans="1:8" ht="18" customHeight="1">
      <c r="A522" s="190">
        <v>42493</v>
      </c>
      <c r="B522" s="190" t="s">
        <v>197</v>
      </c>
      <c r="C522" s="188" t="s">
        <v>1752</v>
      </c>
      <c r="D522" s="191"/>
      <c r="E522" s="191">
        <v>1240000</v>
      </c>
      <c r="F522" s="192">
        <f t="shared" si="15"/>
        <v>68720000</v>
      </c>
      <c r="G522" s="187"/>
      <c r="H522" s="179">
        <f t="shared" si="16"/>
        <v>5</v>
      </c>
    </row>
    <row r="523" spans="1:8" ht="18" customHeight="1">
      <c r="A523" s="190">
        <v>42493</v>
      </c>
      <c r="B523" s="190" t="s">
        <v>183</v>
      </c>
      <c r="C523" s="188" t="s">
        <v>1818</v>
      </c>
      <c r="D523" s="191"/>
      <c r="E523" s="191">
        <v>1000000</v>
      </c>
      <c r="F523" s="192">
        <f t="shared" si="15"/>
        <v>67720000</v>
      </c>
      <c r="G523" s="187"/>
      <c r="H523" s="179">
        <f t="shared" si="16"/>
        <v>5</v>
      </c>
    </row>
    <row r="524" spans="1:8" ht="18" customHeight="1">
      <c r="A524" s="190">
        <v>42494</v>
      </c>
      <c r="B524" s="190" t="s">
        <v>203</v>
      </c>
      <c r="C524" s="188" t="s">
        <v>1820</v>
      </c>
      <c r="D524" s="191"/>
      <c r="E524" s="191">
        <v>10011000</v>
      </c>
      <c r="F524" s="192">
        <f t="shared" si="15"/>
        <v>57709000</v>
      </c>
      <c r="G524" s="187"/>
      <c r="H524" s="179">
        <f t="shared" si="16"/>
        <v>5</v>
      </c>
    </row>
    <row r="525" spans="1:8" ht="18" customHeight="1">
      <c r="A525" s="190">
        <v>42494</v>
      </c>
      <c r="B525" s="190" t="s">
        <v>203</v>
      </c>
      <c r="C525" s="188" t="s">
        <v>1819</v>
      </c>
      <c r="D525" s="191"/>
      <c r="E525" s="191">
        <v>10517000</v>
      </c>
      <c r="F525" s="192">
        <f t="shared" si="15"/>
        <v>47192000</v>
      </c>
      <c r="G525" s="187"/>
      <c r="H525" s="179">
        <f t="shared" si="16"/>
        <v>5</v>
      </c>
    </row>
    <row r="526" spans="1:8" ht="18" customHeight="1">
      <c r="A526" s="190">
        <v>42494</v>
      </c>
      <c r="B526" s="190" t="s">
        <v>50</v>
      </c>
      <c r="C526" s="188" t="s">
        <v>1605</v>
      </c>
      <c r="D526" s="191"/>
      <c r="E526" s="191">
        <v>31000000</v>
      </c>
      <c r="F526" s="192">
        <f t="shared" ref="F526:F589" si="17">IF(C526&lt;&gt;"",F525+D526-E526,0)</f>
        <v>16192000</v>
      </c>
      <c r="G526" s="187"/>
      <c r="H526" s="179">
        <f t="shared" si="16"/>
        <v>5</v>
      </c>
    </row>
    <row r="527" spans="1:8" ht="18" customHeight="1">
      <c r="A527" s="190">
        <v>42494</v>
      </c>
      <c r="B527" s="190" t="s">
        <v>831</v>
      </c>
      <c r="C527" s="188" t="s">
        <v>1821</v>
      </c>
      <c r="D527" s="191"/>
      <c r="E527" s="191">
        <v>1220000</v>
      </c>
      <c r="F527" s="192">
        <f t="shared" si="17"/>
        <v>14972000</v>
      </c>
      <c r="G527" s="187"/>
      <c r="H527" s="179">
        <f t="shared" ref="H527:H590" si="18">IF(A527&lt;&gt;"",MONTH(A527),"")</f>
        <v>5</v>
      </c>
    </row>
    <row r="528" spans="1:8" ht="18" customHeight="1">
      <c r="A528" s="190">
        <v>42495</v>
      </c>
      <c r="B528" s="190" t="s">
        <v>622</v>
      </c>
      <c r="C528" s="188" t="s">
        <v>1822</v>
      </c>
      <c r="D528" s="191">
        <v>500000000</v>
      </c>
      <c r="E528" s="191"/>
      <c r="F528" s="192">
        <f t="shared" si="17"/>
        <v>514972000</v>
      </c>
      <c r="G528" s="187"/>
      <c r="H528" s="179">
        <f t="shared" si="18"/>
        <v>5</v>
      </c>
    </row>
    <row r="529" spans="1:8" ht="18" customHeight="1">
      <c r="A529" s="190">
        <v>42495</v>
      </c>
      <c r="B529" s="190" t="s">
        <v>197</v>
      </c>
      <c r="C529" s="188" t="s">
        <v>1823</v>
      </c>
      <c r="D529" s="191"/>
      <c r="E529" s="191">
        <v>200000000</v>
      </c>
      <c r="F529" s="192">
        <f t="shared" si="17"/>
        <v>314972000</v>
      </c>
      <c r="G529" s="187"/>
      <c r="H529" s="179">
        <f t="shared" si="18"/>
        <v>5</v>
      </c>
    </row>
    <row r="530" spans="1:8" ht="18" customHeight="1">
      <c r="A530" s="190">
        <v>42495</v>
      </c>
      <c r="B530" s="190" t="s">
        <v>203</v>
      </c>
      <c r="C530" s="188" t="s">
        <v>1824</v>
      </c>
      <c r="D530" s="191"/>
      <c r="E530" s="191">
        <v>22500000</v>
      </c>
      <c r="F530" s="192">
        <f t="shared" si="17"/>
        <v>292472000</v>
      </c>
      <c r="G530" s="187"/>
      <c r="H530" s="179">
        <f t="shared" si="18"/>
        <v>5</v>
      </c>
    </row>
    <row r="531" spans="1:8" ht="18" customHeight="1">
      <c r="A531" s="190">
        <v>42495</v>
      </c>
      <c r="B531" s="190" t="s">
        <v>203</v>
      </c>
      <c r="C531" s="188" t="s">
        <v>1825</v>
      </c>
      <c r="D531" s="191"/>
      <c r="E531" s="191">
        <v>6017000</v>
      </c>
      <c r="F531" s="192">
        <f t="shared" si="17"/>
        <v>286455000</v>
      </c>
      <c r="G531" s="187"/>
      <c r="H531" s="179">
        <f t="shared" si="18"/>
        <v>5</v>
      </c>
    </row>
    <row r="532" spans="1:8" ht="18" customHeight="1">
      <c r="A532" s="190">
        <v>42495</v>
      </c>
      <c r="B532" s="190" t="s">
        <v>1433</v>
      </c>
      <c r="C532" s="188" t="s">
        <v>1767</v>
      </c>
      <c r="D532" s="191"/>
      <c r="E532" s="191">
        <v>100000000</v>
      </c>
      <c r="F532" s="192">
        <f t="shared" si="17"/>
        <v>186455000</v>
      </c>
      <c r="G532" s="187"/>
      <c r="H532" s="179">
        <f t="shared" si="18"/>
        <v>5</v>
      </c>
    </row>
    <row r="533" spans="1:8" ht="18" customHeight="1">
      <c r="A533" s="190">
        <v>42495</v>
      </c>
      <c r="B533" s="190" t="s">
        <v>174</v>
      </c>
      <c r="C533" s="188" t="s">
        <v>1826</v>
      </c>
      <c r="D533" s="191"/>
      <c r="E533" s="191">
        <v>103936000</v>
      </c>
      <c r="F533" s="192">
        <f t="shared" si="17"/>
        <v>82519000</v>
      </c>
      <c r="G533" s="187"/>
      <c r="H533" s="179">
        <f t="shared" si="18"/>
        <v>5</v>
      </c>
    </row>
    <row r="534" spans="1:8" ht="18" customHeight="1">
      <c r="A534" s="190">
        <v>42496</v>
      </c>
      <c r="B534" s="190" t="s">
        <v>1431</v>
      </c>
      <c r="C534" s="188" t="s">
        <v>1827</v>
      </c>
      <c r="D534" s="191"/>
      <c r="E534" s="191">
        <v>2428000</v>
      </c>
      <c r="F534" s="192">
        <f t="shared" si="17"/>
        <v>80091000</v>
      </c>
      <c r="G534" s="187"/>
      <c r="H534" s="179">
        <f t="shared" si="18"/>
        <v>5</v>
      </c>
    </row>
    <row r="535" spans="1:8" ht="18" customHeight="1">
      <c r="A535" s="190">
        <v>42496</v>
      </c>
      <c r="B535" s="190" t="s">
        <v>831</v>
      </c>
      <c r="C535" s="188" t="s">
        <v>1828</v>
      </c>
      <c r="D535" s="191"/>
      <c r="E535" s="191">
        <v>423000</v>
      </c>
      <c r="F535" s="192">
        <f t="shared" si="17"/>
        <v>79668000</v>
      </c>
      <c r="G535" s="187"/>
      <c r="H535" s="179">
        <f t="shared" si="18"/>
        <v>5</v>
      </c>
    </row>
    <row r="536" spans="1:8" ht="18" customHeight="1">
      <c r="A536" s="190">
        <v>42496</v>
      </c>
      <c r="B536" s="190" t="s">
        <v>880</v>
      </c>
      <c r="C536" s="188" t="s">
        <v>1829</v>
      </c>
      <c r="D536" s="191"/>
      <c r="E536" s="191">
        <v>390000</v>
      </c>
      <c r="F536" s="192">
        <f t="shared" si="17"/>
        <v>79278000</v>
      </c>
      <c r="G536" s="187"/>
      <c r="H536" s="179">
        <f t="shared" si="18"/>
        <v>5</v>
      </c>
    </row>
    <row r="537" spans="1:8" ht="18" customHeight="1">
      <c r="A537" s="190">
        <v>42496</v>
      </c>
      <c r="B537" s="190" t="s">
        <v>197</v>
      </c>
      <c r="C537" s="188" t="s">
        <v>1830</v>
      </c>
      <c r="D537" s="191"/>
      <c r="E537" s="191">
        <v>20022000</v>
      </c>
      <c r="F537" s="192">
        <f t="shared" si="17"/>
        <v>59256000</v>
      </c>
      <c r="G537" s="187"/>
      <c r="H537" s="179">
        <f t="shared" si="18"/>
        <v>5</v>
      </c>
    </row>
    <row r="538" spans="1:8" ht="18" customHeight="1">
      <c r="A538" s="190">
        <v>42496</v>
      </c>
      <c r="B538" s="190" t="s">
        <v>183</v>
      </c>
      <c r="C538" s="188" t="s">
        <v>1831</v>
      </c>
      <c r="D538" s="191">
        <v>22500000</v>
      </c>
      <c r="E538" s="191"/>
      <c r="F538" s="192">
        <f t="shared" si="17"/>
        <v>81756000</v>
      </c>
      <c r="G538" s="187"/>
      <c r="H538" s="179">
        <f t="shared" si="18"/>
        <v>5</v>
      </c>
    </row>
    <row r="539" spans="1:8" ht="18" customHeight="1">
      <c r="A539" s="190">
        <v>42496</v>
      </c>
      <c r="B539" s="190" t="s">
        <v>203</v>
      </c>
      <c r="C539" s="188" t="s">
        <v>1824</v>
      </c>
      <c r="D539" s="191"/>
      <c r="E539" s="191">
        <v>18000000</v>
      </c>
      <c r="F539" s="192">
        <f t="shared" si="17"/>
        <v>63756000</v>
      </c>
      <c r="G539" s="187"/>
      <c r="H539" s="179">
        <f t="shared" si="18"/>
        <v>5</v>
      </c>
    </row>
    <row r="540" spans="1:8" ht="18" customHeight="1">
      <c r="A540" s="190">
        <v>42496</v>
      </c>
      <c r="B540" s="190" t="s">
        <v>183</v>
      </c>
      <c r="C540" s="188" t="s">
        <v>1832</v>
      </c>
      <c r="D540" s="191">
        <v>1000000</v>
      </c>
      <c r="E540" s="191"/>
      <c r="F540" s="192">
        <f t="shared" si="17"/>
        <v>64756000</v>
      </c>
      <c r="G540" s="187"/>
      <c r="H540" s="179">
        <f t="shared" si="18"/>
        <v>5</v>
      </c>
    </row>
    <row r="541" spans="1:8" ht="18" customHeight="1">
      <c r="A541" s="190">
        <v>42496</v>
      </c>
      <c r="B541" s="190" t="s">
        <v>151</v>
      </c>
      <c r="C541" s="188" t="s">
        <v>1833</v>
      </c>
      <c r="D541" s="191"/>
      <c r="E541" s="191">
        <v>1250000</v>
      </c>
      <c r="F541" s="192">
        <f t="shared" si="17"/>
        <v>63506000</v>
      </c>
      <c r="G541" s="187"/>
      <c r="H541" s="179">
        <f t="shared" si="18"/>
        <v>5</v>
      </c>
    </row>
    <row r="542" spans="1:8" ht="18" customHeight="1">
      <c r="A542" s="190">
        <v>42496</v>
      </c>
      <c r="B542" s="190" t="s">
        <v>1415</v>
      </c>
      <c r="C542" s="188" t="s">
        <v>1834</v>
      </c>
      <c r="D542" s="191"/>
      <c r="E542" s="191">
        <v>50000</v>
      </c>
      <c r="F542" s="192">
        <f t="shared" si="17"/>
        <v>63456000</v>
      </c>
      <c r="G542" s="187"/>
      <c r="H542" s="179">
        <f t="shared" si="18"/>
        <v>5</v>
      </c>
    </row>
    <row r="543" spans="1:8" ht="18" customHeight="1">
      <c r="A543" s="190">
        <v>42499</v>
      </c>
      <c r="B543" s="190" t="s">
        <v>151</v>
      </c>
      <c r="C543" s="188" t="s">
        <v>1835</v>
      </c>
      <c r="D543" s="191"/>
      <c r="E543" s="191">
        <v>330000</v>
      </c>
      <c r="F543" s="192">
        <f t="shared" si="17"/>
        <v>63126000</v>
      </c>
      <c r="G543" s="187"/>
      <c r="H543" s="179">
        <f t="shared" si="18"/>
        <v>5</v>
      </c>
    </row>
    <row r="544" spans="1:8" ht="18" customHeight="1">
      <c r="A544" s="190">
        <v>42499</v>
      </c>
      <c r="B544" s="190" t="s">
        <v>178</v>
      </c>
      <c r="C544" s="188" t="s">
        <v>1836</v>
      </c>
      <c r="D544" s="191"/>
      <c r="E544" s="191">
        <v>1421000</v>
      </c>
      <c r="F544" s="192">
        <f t="shared" si="17"/>
        <v>61705000</v>
      </c>
      <c r="G544" s="187"/>
      <c r="H544" s="179">
        <f t="shared" si="18"/>
        <v>5</v>
      </c>
    </row>
    <row r="545" spans="1:8" ht="18" customHeight="1">
      <c r="A545" s="190">
        <v>42499</v>
      </c>
      <c r="B545" s="190" t="s">
        <v>1470</v>
      </c>
      <c r="C545" s="188" t="s">
        <v>1837</v>
      </c>
      <c r="D545" s="191"/>
      <c r="E545" s="191">
        <v>10000000</v>
      </c>
      <c r="F545" s="192">
        <f t="shared" si="17"/>
        <v>51705000</v>
      </c>
      <c r="G545" s="187"/>
      <c r="H545" s="179">
        <f t="shared" si="18"/>
        <v>5</v>
      </c>
    </row>
    <row r="546" spans="1:8" ht="18" customHeight="1">
      <c r="A546" s="190">
        <v>42499</v>
      </c>
      <c r="B546" s="190" t="s">
        <v>183</v>
      </c>
      <c r="C546" s="188" t="s">
        <v>1838</v>
      </c>
      <c r="D546" s="191"/>
      <c r="E546" s="191">
        <v>2500000</v>
      </c>
      <c r="F546" s="192">
        <f t="shared" si="17"/>
        <v>49205000</v>
      </c>
      <c r="G546" s="187"/>
      <c r="H546" s="179">
        <f t="shared" si="18"/>
        <v>5</v>
      </c>
    </row>
    <row r="547" spans="1:8" ht="18" customHeight="1">
      <c r="A547" s="190">
        <v>42499</v>
      </c>
      <c r="B547" s="190" t="s">
        <v>203</v>
      </c>
      <c r="C547" s="188" t="s">
        <v>1839</v>
      </c>
      <c r="D547" s="191"/>
      <c r="E547" s="191">
        <v>5017000</v>
      </c>
      <c r="F547" s="192">
        <f t="shared" si="17"/>
        <v>44188000</v>
      </c>
      <c r="G547" s="187"/>
      <c r="H547" s="179">
        <f t="shared" si="18"/>
        <v>5</v>
      </c>
    </row>
    <row r="548" spans="1:8" ht="18" customHeight="1">
      <c r="A548" s="190">
        <v>42499</v>
      </c>
      <c r="B548" s="190" t="s">
        <v>831</v>
      </c>
      <c r="C548" s="188" t="s">
        <v>1840</v>
      </c>
      <c r="D548" s="191"/>
      <c r="E548" s="191">
        <v>290000</v>
      </c>
      <c r="F548" s="192">
        <f t="shared" si="17"/>
        <v>43898000</v>
      </c>
      <c r="G548" s="187"/>
      <c r="H548" s="179">
        <f t="shared" si="18"/>
        <v>5</v>
      </c>
    </row>
    <row r="549" spans="1:8" ht="18" customHeight="1">
      <c r="A549" s="190">
        <v>42500</v>
      </c>
      <c r="B549" s="190" t="s">
        <v>151</v>
      </c>
      <c r="C549" s="188" t="s">
        <v>1841</v>
      </c>
      <c r="D549" s="191"/>
      <c r="E549" s="191">
        <v>200000</v>
      </c>
      <c r="F549" s="192">
        <f t="shared" si="17"/>
        <v>43698000</v>
      </c>
      <c r="G549" s="187"/>
      <c r="H549" s="179">
        <f t="shared" si="18"/>
        <v>5</v>
      </c>
    </row>
    <row r="550" spans="1:8" ht="18" customHeight="1">
      <c r="A550" s="190">
        <v>42500</v>
      </c>
      <c r="B550" s="190" t="s">
        <v>197</v>
      </c>
      <c r="C550" s="188" t="s">
        <v>1739</v>
      </c>
      <c r="D550" s="191"/>
      <c r="E550" s="191">
        <v>4200000</v>
      </c>
      <c r="F550" s="192">
        <f t="shared" si="17"/>
        <v>39498000</v>
      </c>
      <c r="G550" s="187"/>
      <c r="H550" s="179">
        <f t="shared" si="18"/>
        <v>5</v>
      </c>
    </row>
    <row r="551" spans="1:8" ht="18" customHeight="1">
      <c r="A551" s="190">
        <v>42500</v>
      </c>
      <c r="B551" s="190" t="s">
        <v>151</v>
      </c>
      <c r="C551" s="188" t="s">
        <v>1786</v>
      </c>
      <c r="D551" s="191"/>
      <c r="E551" s="191">
        <v>147000</v>
      </c>
      <c r="F551" s="192">
        <f t="shared" si="17"/>
        <v>39351000</v>
      </c>
      <c r="G551" s="187"/>
      <c r="H551" s="179">
        <f t="shared" si="18"/>
        <v>5</v>
      </c>
    </row>
    <row r="552" spans="1:8" ht="18" customHeight="1">
      <c r="A552" s="190">
        <v>42500</v>
      </c>
      <c r="B552" s="190" t="s">
        <v>880</v>
      </c>
      <c r="C552" s="188" t="s">
        <v>1842</v>
      </c>
      <c r="D552" s="191"/>
      <c r="E552" s="191">
        <v>4000000</v>
      </c>
      <c r="F552" s="192">
        <f t="shared" si="17"/>
        <v>35351000</v>
      </c>
      <c r="G552" s="187"/>
      <c r="H552" s="179">
        <f t="shared" si="18"/>
        <v>5</v>
      </c>
    </row>
    <row r="553" spans="1:8" ht="18" customHeight="1">
      <c r="A553" s="190">
        <v>42501</v>
      </c>
      <c r="B553" s="190" t="s">
        <v>1421</v>
      </c>
      <c r="C553" s="188" t="s">
        <v>1843</v>
      </c>
      <c r="D553" s="191"/>
      <c r="E553" s="191">
        <v>5000000</v>
      </c>
      <c r="F553" s="192">
        <f t="shared" si="17"/>
        <v>30351000</v>
      </c>
      <c r="G553" s="187"/>
      <c r="H553" s="179">
        <f t="shared" si="18"/>
        <v>5</v>
      </c>
    </row>
    <row r="554" spans="1:8" ht="18" customHeight="1">
      <c r="A554" s="190">
        <v>42501</v>
      </c>
      <c r="B554" s="190" t="s">
        <v>831</v>
      </c>
      <c r="C554" s="188" t="s">
        <v>1663</v>
      </c>
      <c r="D554" s="191"/>
      <c r="E554" s="191">
        <v>800000</v>
      </c>
      <c r="F554" s="192">
        <f t="shared" si="17"/>
        <v>29551000</v>
      </c>
      <c r="G554" s="187"/>
      <c r="H554" s="179">
        <f t="shared" si="18"/>
        <v>5</v>
      </c>
    </row>
    <row r="555" spans="1:8" ht="18" customHeight="1">
      <c r="A555" s="190">
        <v>42501</v>
      </c>
      <c r="B555" s="190" t="s">
        <v>183</v>
      </c>
      <c r="C555" s="188" t="s">
        <v>1844</v>
      </c>
      <c r="D555" s="191">
        <v>2500000</v>
      </c>
      <c r="E555" s="191"/>
      <c r="F555" s="192">
        <f t="shared" si="17"/>
        <v>32051000</v>
      </c>
      <c r="G555" s="187"/>
      <c r="H555" s="179">
        <f t="shared" si="18"/>
        <v>5</v>
      </c>
    </row>
    <row r="556" spans="1:8" ht="18" customHeight="1">
      <c r="A556" s="190">
        <v>42501</v>
      </c>
      <c r="B556" s="190" t="s">
        <v>151</v>
      </c>
      <c r="C556" s="188" t="s">
        <v>1845</v>
      </c>
      <c r="D556" s="191"/>
      <c r="E556" s="191">
        <v>2890000</v>
      </c>
      <c r="F556" s="192">
        <f t="shared" si="17"/>
        <v>29161000</v>
      </c>
      <c r="G556" s="187"/>
      <c r="H556" s="179">
        <f t="shared" si="18"/>
        <v>5</v>
      </c>
    </row>
    <row r="557" spans="1:8" ht="18" customHeight="1">
      <c r="A557" s="190">
        <v>42501</v>
      </c>
      <c r="B557" s="190" t="s">
        <v>151</v>
      </c>
      <c r="C557" s="188" t="s">
        <v>1846</v>
      </c>
      <c r="D557" s="191"/>
      <c r="E557" s="191">
        <v>470000</v>
      </c>
      <c r="F557" s="192">
        <f t="shared" si="17"/>
        <v>28691000</v>
      </c>
      <c r="G557" s="187"/>
      <c r="H557" s="179">
        <f t="shared" si="18"/>
        <v>5</v>
      </c>
    </row>
    <row r="558" spans="1:8" ht="18" customHeight="1">
      <c r="A558" s="190">
        <v>42501</v>
      </c>
      <c r="B558" s="190" t="s">
        <v>831</v>
      </c>
      <c r="C558" s="188" t="s">
        <v>1847</v>
      </c>
      <c r="D558" s="191"/>
      <c r="E558" s="191">
        <v>360000</v>
      </c>
      <c r="F558" s="192">
        <f t="shared" si="17"/>
        <v>28331000</v>
      </c>
      <c r="G558" s="187"/>
      <c r="H558" s="179">
        <f t="shared" si="18"/>
        <v>5</v>
      </c>
    </row>
    <row r="559" spans="1:8" ht="18" customHeight="1">
      <c r="A559" s="190">
        <v>42501</v>
      </c>
      <c r="B559" s="190" t="s">
        <v>50</v>
      </c>
      <c r="C559" s="188" t="s">
        <v>1658</v>
      </c>
      <c r="D559" s="191">
        <v>1000000000</v>
      </c>
      <c r="E559" s="191"/>
      <c r="F559" s="192">
        <f t="shared" si="17"/>
        <v>1028331000</v>
      </c>
      <c r="G559" s="187"/>
      <c r="H559" s="179">
        <f t="shared" si="18"/>
        <v>5</v>
      </c>
    </row>
    <row r="560" spans="1:8" ht="18" customHeight="1">
      <c r="A560" s="190">
        <v>42501</v>
      </c>
      <c r="B560" s="190" t="s">
        <v>1433</v>
      </c>
      <c r="C560" s="188" t="s">
        <v>1848</v>
      </c>
      <c r="D560" s="191"/>
      <c r="E560" s="191">
        <v>228000000</v>
      </c>
      <c r="F560" s="192">
        <f t="shared" si="17"/>
        <v>800331000</v>
      </c>
      <c r="G560" s="187"/>
      <c r="H560" s="179">
        <f t="shared" si="18"/>
        <v>5</v>
      </c>
    </row>
    <row r="561" spans="1:8" ht="18" customHeight="1">
      <c r="A561" s="190">
        <v>42501</v>
      </c>
      <c r="B561" s="190" t="s">
        <v>1433</v>
      </c>
      <c r="C561" s="188" t="s">
        <v>652</v>
      </c>
      <c r="D561" s="191"/>
      <c r="E561" s="191">
        <v>100000000</v>
      </c>
      <c r="F561" s="192">
        <f t="shared" si="17"/>
        <v>700331000</v>
      </c>
      <c r="G561" s="187"/>
      <c r="H561" s="179">
        <f t="shared" si="18"/>
        <v>5</v>
      </c>
    </row>
    <row r="562" spans="1:8" ht="18" customHeight="1">
      <c r="A562" s="190">
        <v>42501</v>
      </c>
      <c r="B562" s="190" t="s">
        <v>1433</v>
      </c>
      <c r="C562" s="188" t="s">
        <v>1807</v>
      </c>
      <c r="D562" s="191"/>
      <c r="E562" s="191">
        <v>13097000</v>
      </c>
      <c r="F562" s="192">
        <f t="shared" si="17"/>
        <v>687234000</v>
      </c>
      <c r="G562" s="187"/>
      <c r="H562" s="179">
        <f t="shared" si="18"/>
        <v>5</v>
      </c>
    </row>
    <row r="563" spans="1:8" ht="18" customHeight="1">
      <c r="A563" s="190">
        <v>42501</v>
      </c>
      <c r="B563" s="190" t="s">
        <v>1415</v>
      </c>
      <c r="C563" s="188" t="s">
        <v>1849</v>
      </c>
      <c r="D563" s="191"/>
      <c r="E563" s="191">
        <v>120000</v>
      </c>
      <c r="F563" s="192">
        <f t="shared" si="17"/>
        <v>687114000</v>
      </c>
      <c r="G563" s="187"/>
      <c r="H563" s="179">
        <f t="shared" si="18"/>
        <v>5</v>
      </c>
    </row>
    <row r="564" spans="1:8" ht="18" customHeight="1">
      <c r="A564" s="190">
        <v>42502</v>
      </c>
      <c r="B564" s="190" t="s">
        <v>50</v>
      </c>
      <c r="C564" s="188" t="s">
        <v>1658</v>
      </c>
      <c r="D564" s="191">
        <v>250000000</v>
      </c>
      <c r="E564" s="191"/>
      <c r="F564" s="192">
        <f t="shared" si="17"/>
        <v>937114000</v>
      </c>
      <c r="G564" s="187"/>
      <c r="H564" s="179">
        <f t="shared" si="18"/>
        <v>5</v>
      </c>
    </row>
    <row r="565" spans="1:8" ht="18" customHeight="1">
      <c r="A565" s="190">
        <v>42502</v>
      </c>
      <c r="B565" s="190" t="s">
        <v>1433</v>
      </c>
      <c r="C565" s="188" t="s">
        <v>982</v>
      </c>
      <c r="D565" s="191"/>
      <c r="E565" s="191">
        <v>400000000</v>
      </c>
      <c r="F565" s="192">
        <f t="shared" si="17"/>
        <v>537114000</v>
      </c>
      <c r="G565" s="187"/>
      <c r="H565" s="179">
        <f t="shared" si="18"/>
        <v>5</v>
      </c>
    </row>
    <row r="566" spans="1:8" ht="18" customHeight="1">
      <c r="A566" s="190">
        <v>42502</v>
      </c>
      <c r="B566" s="190" t="s">
        <v>1433</v>
      </c>
      <c r="C566" s="188" t="s">
        <v>1850</v>
      </c>
      <c r="D566" s="191"/>
      <c r="E566" s="191">
        <v>150000000</v>
      </c>
      <c r="F566" s="192">
        <f t="shared" si="17"/>
        <v>387114000</v>
      </c>
      <c r="G566" s="187"/>
      <c r="H566" s="179">
        <f t="shared" si="18"/>
        <v>5</v>
      </c>
    </row>
    <row r="567" spans="1:8" ht="18" customHeight="1">
      <c r="A567" s="190">
        <v>42502</v>
      </c>
      <c r="B567" s="190" t="s">
        <v>1433</v>
      </c>
      <c r="C567" s="188" t="s">
        <v>1851</v>
      </c>
      <c r="D567" s="191"/>
      <c r="E567" s="191">
        <v>100000000</v>
      </c>
      <c r="F567" s="192">
        <f t="shared" si="17"/>
        <v>287114000</v>
      </c>
      <c r="G567" s="187"/>
      <c r="H567" s="179">
        <f t="shared" si="18"/>
        <v>5</v>
      </c>
    </row>
    <row r="568" spans="1:8" ht="18" customHeight="1">
      <c r="A568" s="190">
        <v>42502</v>
      </c>
      <c r="B568" s="190" t="s">
        <v>197</v>
      </c>
      <c r="C568" s="188" t="s">
        <v>1521</v>
      </c>
      <c r="D568" s="191"/>
      <c r="E568" s="191">
        <v>20000000</v>
      </c>
      <c r="F568" s="192">
        <f t="shared" si="17"/>
        <v>267114000</v>
      </c>
      <c r="G568" s="187"/>
      <c r="H568" s="179">
        <f t="shared" si="18"/>
        <v>5</v>
      </c>
    </row>
    <row r="569" spans="1:8" ht="18" customHeight="1">
      <c r="A569" s="190">
        <v>42502</v>
      </c>
      <c r="B569" s="190" t="s">
        <v>1433</v>
      </c>
      <c r="C569" s="188" t="s">
        <v>1677</v>
      </c>
      <c r="D569" s="191"/>
      <c r="E569" s="191">
        <v>222086000</v>
      </c>
      <c r="F569" s="192">
        <f t="shared" si="17"/>
        <v>45028000</v>
      </c>
      <c r="G569" s="187"/>
      <c r="H569" s="179">
        <f t="shared" si="18"/>
        <v>5</v>
      </c>
    </row>
    <row r="570" spans="1:8" ht="18" customHeight="1">
      <c r="A570" s="190">
        <v>42502</v>
      </c>
      <c r="B570" s="190" t="s">
        <v>1453</v>
      </c>
      <c r="C570" s="188" t="s">
        <v>1852</v>
      </c>
      <c r="D570" s="191"/>
      <c r="E570" s="191">
        <v>800000</v>
      </c>
      <c r="F570" s="192">
        <f t="shared" si="17"/>
        <v>44228000</v>
      </c>
      <c r="G570" s="187"/>
      <c r="H570" s="179">
        <f t="shared" si="18"/>
        <v>5</v>
      </c>
    </row>
    <row r="571" spans="1:8" ht="18" customHeight="1">
      <c r="A571" s="190">
        <v>42502</v>
      </c>
      <c r="B571" s="190" t="s">
        <v>880</v>
      </c>
      <c r="C571" s="188" t="s">
        <v>1853</v>
      </c>
      <c r="D571" s="191"/>
      <c r="E571" s="191">
        <v>200000</v>
      </c>
      <c r="F571" s="192">
        <f t="shared" si="17"/>
        <v>44028000</v>
      </c>
      <c r="G571" s="187"/>
      <c r="H571" s="179">
        <f t="shared" si="18"/>
        <v>5</v>
      </c>
    </row>
    <row r="572" spans="1:8" ht="18" customHeight="1">
      <c r="A572" s="190">
        <v>42502</v>
      </c>
      <c r="B572" s="190" t="s">
        <v>1415</v>
      </c>
      <c r="C572" s="188" t="s">
        <v>1854</v>
      </c>
      <c r="D572" s="191"/>
      <c r="E572" s="191">
        <v>200000</v>
      </c>
      <c r="F572" s="192">
        <f t="shared" si="17"/>
        <v>43828000</v>
      </c>
      <c r="G572" s="187"/>
      <c r="H572" s="179">
        <f t="shared" si="18"/>
        <v>5</v>
      </c>
    </row>
    <row r="573" spans="1:8" ht="18" customHeight="1">
      <c r="A573" s="190">
        <v>42502</v>
      </c>
      <c r="B573" s="190" t="s">
        <v>1547</v>
      </c>
      <c r="C573" s="188" t="s">
        <v>1855</v>
      </c>
      <c r="D573" s="191">
        <v>5395000</v>
      </c>
      <c r="E573" s="191"/>
      <c r="F573" s="192">
        <f t="shared" si="17"/>
        <v>49223000</v>
      </c>
      <c r="G573" s="187"/>
      <c r="H573" s="179">
        <f t="shared" si="18"/>
        <v>5</v>
      </c>
    </row>
    <row r="574" spans="1:8" ht="18" customHeight="1">
      <c r="A574" s="190">
        <v>42502</v>
      </c>
      <c r="B574" s="190" t="s">
        <v>1705</v>
      </c>
      <c r="C574" s="188" t="s">
        <v>1856</v>
      </c>
      <c r="D574" s="191"/>
      <c r="E574" s="191">
        <v>9480000</v>
      </c>
      <c r="F574" s="192">
        <f t="shared" si="17"/>
        <v>39743000</v>
      </c>
      <c r="G574" s="187"/>
      <c r="H574" s="179">
        <f t="shared" si="18"/>
        <v>5</v>
      </c>
    </row>
    <row r="575" spans="1:8" ht="18" customHeight="1">
      <c r="A575" s="190">
        <v>42502</v>
      </c>
      <c r="B575" s="190" t="s">
        <v>151</v>
      </c>
      <c r="C575" s="188" t="s">
        <v>1786</v>
      </c>
      <c r="D575" s="191"/>
      <c r="E575" s="191">
        <v>80000</v>
      </c>
      <c r="F575" s="192">
        <f t="shared" si="17"/>
        <v>39663000</v>
      </c>
      <c r="G575" s="187"/>
      <c r="H575" s="179">
        <f t="shared" si="18"/>
        <v>5</v>
      </c>
    </row>
    <row r="576" spans="1:8" ht="18" customHeight="1">
      <c r="A576" s="190">
        <v>42503</v>
      </c>
      <c r="B576" s="190" t="s">
        <v>1547</v>
      </c>
      <c r="C576" s="188" t="s">
        <v>1857</v>
      </c>
      <c r="D576" s="191">
        <v>240000000</v>
      </c>
      <c r="E576" s="191"/>
      <c r="F576" s="192">
        <f t="shared" si="17"/>
        <v>279663000</v>
      </c>
      <c r="G576" s="187"/>
      <c r="H576" s="179">
        <f t="shared" si="18"/>
        <v>5</v>
      </c>
    </row>
    <row r="577" spans="1:8" ht="18" customHeight="1">
      <c r="A577" s="190">
        <v>42503</v>
      </c>
      <c r="B577" s="190" t="s">
        <v>50</v>
      </c>
      <c r="C577" s="188" t="s">
        <v>1858</v>
      </c>
      <c r="D577" s="191"/>
      <c r="E577" s="191">
        <v>12000000</v>
      </c>
      <c r="F577" s="192">
        <f t="shared" si="17"/>
        <v>267663000</v>
      </c>
      <c r="G577" s="187"/>
      <c r="H577" s="179">
        <f t="shared" si="18"/>
        <v>5</v>
      </c>
    </row>
    <row r="578" spans="1:8" ht="18" customHeight="1">
      <c r="A578" s="190">
        <v>42503</v>
      </c>
      <c r="B578" s="190" t="s">
        <v>158</v>
      </c>
      <c r="C578" s="188" t="s">
        <v>1859</v>
      </c>
      <c r="D578" s="191"/>
      <c r="E578" s="191">
        <v>262465000</v>
      </c>
      <c r="F578" s="192">
        <f t="shared" si="17"/>
        <v>5198000</v>
      </c>
      <c r="G578" s="187"/>
      <c r="H578" s="179">
        <f t="shared" si="18"/>
        <v>5</v>
      </c>
    </row>
    <row r="579" spans="1:8" ht="18" customHeight="1">
      <c r="A579" s="190">
        <v>42503</v>
      </c>
      <c r="B579" s="190" t="s">
        <v>158</v>
      </c>
      <c r="C579" s="188" t="s">
        <v>1860</v>
      </c>
      <c r="D579" s="191"/>
      <c r="E579" s="191">
        <v>4008000</v>
      </c>
      <c r="F579" s="192">
        <f t="shared" si="17"/>
        <v>1190000</v>
      </c>
      <c r="G579" s="187"/>
      <c r="H579" s="179">
        <f t="shared" si="18"/>
        <v>5</v>
      </c>
    </row>
    <row r="580" spans="1:8" ht="18" customHeight="1">
      <c r="A580" s="190">
        <v>42503</v>
      </c>
      <c r="B580" s="190" t="s">
        <v>1547</v>
      </c>
      <c r="C580" s="188" t="s">
        <v>1672</v>
      </c>
      <c r="D580" s="191">
        <v>6080000</v>
      </c>
      <c r="E580" s="191"/>
      <c r="F580" s="192">
        <f t="shared" si="17"/>
        <v>7270000</v>
      </c>
      <c r="G580" s="187"/>
      <c r="H580" s="179">
        <f t="shared" si="18"/>
        <v>5</v>
      </c>
    </row>
    <row r="581" spans="1:8" ht="18" customHeight="1">
      <c r="A581" s="190">
        <v>42504</v>
      </c>
      <c r="B581" s="190" t="s">
        <v>50</v>
      </c>
      <c r="C581" s="188" t="s">
        <v>1658</v>
      </c>
      <c r="D581" s="191">
        <v>850000000</v>
      </c>
      <c r="E581" s="191"/>
      <c r="F581" s="192">
        <f t="shared" si="17"/>
        <v>857270000</v>
      </c>
      <c r="G581" s="187"/>
      <c r="H581" s="179">
        <f t="shared" si="18"/>
        <v>5</v>
      </c>
    </row>
    <row r="582" spans="1:8" ht="18" customHeight="1">
      <c r="A582" s="190">
        <v>42504</v>
      </c>
      <c r="B582" s="190" t="s">
        <v>1433</v>
      </c>
      <c r="C582" s="188" t="s">
        <v>1481</v>
      </c>
      <c r="D582" s="191"/>
      <c r="E582" s="191">
        <v>150000000</v>
      </c>
      <c r="F582" s="192">
        <f t="shared" si="17"/>
        <v>707270000</v>
      </c>
      <c r="G582" s="187"/>
      <c r="H582" s="179">
        <f t="shared" si="18"/>
        <v>5</v>
      </c>
    </row>
    <row r="583" spans="1:8" ht="18" customHeight="1">
      <c r="A583" s="190">
        <v>42504</v>
      </c>
      <c r="B583" s="190" t="s">
        <v>197</v>
      </c>
      <c r="C583" s="188" t="s">
        <v>1861</v>
      </c>
      <c r="D583" s="191"/>
      <c r="E583" s="191">
        <v>400000000</v>
      </c>
      <c r="F583" s="192">
        <f t="shared" si="17"/>
        <v>307270000</v>
      </c>
      <c r="G583" s="187"/>
      <c r="H583" s="179">
        <f t="shared" si="18"/>
        <v>5</v>
      </c>
    </row>
    <row r="584" spans="1:8" ht="18" customHeight="1">
      <c r="A584" s="190">
        <v>42504</v>
      </c>
      <c r="B584" s="190" t="s">
        <v>158</v>
      </c>
      <c r="C584" s="188" t="s">
        <v>1862</v>
      </c>
      <c r="D584" s="191"/>
      <c r="E584" s="191">
        <v>17500000</v>
      </c>
      <c r="F584" s="192">
        <f t="shared" si="17"/>
        <v>289770000</v>
      </c>
      <c r="G584" s="187"/>
      <c r="H584" s="179">
        <f t="shared" si="18"/>
        <v>5</v>
      </c>
    </row>
    <row r="585" spans="1:8" ht="18" customHeight="1">
      <c r="A585" s="190">
        <v>42504</v>
      </c>
      <c r="B585" s="190" t="s">
        <v>151</v>
      </c>
      <c r="C585" s="188" t="s">
        <v>1863</v>
      </c>
      <c r="D585" s="191"/>
      <c r="E585" s="191">
        <v>38688000</v>
      </c>
      <c r="F585" s="192">
        <f t="shared" si="17"/>
        <v>251082000</v>
      </c>
      <c r="G585" s="187"/>
      <c r="H585" s="179">
        <f t="shared" si="18"/>
        <v>5</v>
      </c>
    </row>
    <row r="586" spans="1:8" ht="18" customHeight="1">
      <c r="A586" s="190">
        <v>42504</v>
      </c>
      <c r="B586" s="190" t="s">
        <v>1487</v>
      </c>
      <c r="C586" s="188" t="s">
        <v>1864</v>
      </c>
      <c r="D586" s="191"/>
      <c r="E586" s="191">
        <v>170000000</v>
      </c>
      <c r="F586" s="192">
        <f t="shared" si="17"/>
        <v>81082000</v>
      </c>
      <c r="G586" s="187"/>
      <c r="H586" s="179">
        <f t="shared" si="18"/>
        <v>5</v>
      </c>
    </row>
    <row r="587" spans="1:8" ht="18" customHeight="1">
      <c r="A587" s="190">
        <v>42504</v>
      </c>
      <c r="B587" s="190" t="s">
        <v>203</v>
      </c>
      <c r="C587" s="188" t="s">
        <v>1865</v>
      </c>
      <c r="D587" s="191"/>
      <c r="E587" s="191">
        <v>39000000</v>
      </c>
      <c r="F587" s="192">
        <f t="shared" si="17"/>
        <v>42082000</v>
      </c>
      <c r="G587" s="187"/>
      <c r="H587" s="179">
        <f t="shared" si="18"/>
        <v>5</v>
      </c>
    </row>
    <row r="588" spans="1:8" ht="18" customHeight="1">
      <c r="A588" s="190">
        <v>42504</v>
      </c>
      <c r="B588" s="190" t="s">
        <v>1792</v>
      </c>
      <c r="C588" s="188" t="s">
        <v>1866</v>
      </c>
      <c r="D588" s="191"/>
      <c r="E588" s="191">
        <v>17655000</v>
      </c>
      <c r="F588" s="192">
        <f t="shared" si="17"/>
        <v>24427000</v>
      </c>
      <c r="G588" s="187"/>
      <c r="H588" s="179">
        <f t="shared" si="18"/>
        <v>5</v>
      </c>
    </row>
    <row r="589" spans="1:8" ht="18" customHeight="1">
      <c r="A589" s="190">
        <v>42504</v>
      </c>
      <c r="B589" s="190" t="s">
        <v>880</v>
      </c>
      <c r="C589" s="188" t="s">
        <v>1867</v>
      </c>
      <c r="D589" s="191"/>
      <c r="E589" s="191">
        <v>50000</v>
      </c>
      <c r="F589" s="192">
        <f t="shared" si="17"/>
        <v>24377000</v>
      </c>
      <c r="G589" s="187"/>
      <c r="H589" s="179">
        <f t="shared" si="18"/>
        <v>5</v>
      </c>
    </row>
    <row r="590" spans="1:8" ht="18" customHeight="1">
      <c r="A590" s="190">
        <v>42506</v>
      </c>
      <c r="B590" s="190" t="s">
        <v>151</v>
      </c>
      <c r="C590" s="188" t="s">
        <v>1868</v>
      </c>
      <c r="D590" s="191"/>
      <c r="E590" s="191">
        <v>2121000</v>
      </c>
      <c r="F590" s="192">
        <f t="shared" ref="F590:F658" si="19">IF(C590&lt;&gt;"",F589+D590-E590,0)</f>
        <v>22256000</v>
      </c>
      <c r="G590" s="187"/>
      <c r="H590" s="179">
        <f t="shared" si="18"/>
        <v>5</v>
      </c>
    </row>
    <row r="591" spans="1:8" ht="18" customHeight="1">
      <c r="A591" s="190">
        <v>42506</v>
      </c>
      <c r="B591" s="190" t="s">
        <v>1431</v>
      </c>
      <c r="C591" s="188" t="s">
        <v>1653</v>
      </c>
      <c r="D591" s="191"/>
      <c r="E591" s="191">
        <v>900000</v>
      </c>
      <c r="F591" s="192">
        <f t="shared" si="19"/>
        <v>21356000</v>
      </c>
      <c r="G591" s="187"/>
      <c r="H591" s="179">
        <f t="shared" ref="H591:H660" si="20">IF(A591&lt;&gt;"",MONTH(A591),"")</f>
        <v>5</v>
      </c>
    </row>
    <row r="592" spans="1:8" ht="18" customHeight="1">
      <c r="A592" s="190">
        <v>42506</v>
      </c>
      <c r="B592" s="190" t="s">
        <v>880</v>
      </c>
      <c r="C592" s="188" t="s">
        <v>1869</v>
      </c>
      <c r="D592" s="191"/>
      <c r="E592" s="191">
        <v>300000</v>
      </c>
      <c r="F592" s="192">
        <f t="shared" si="19"/>
        <v>21056000</v>
      </c>
      <c r="G592" s="187"/>
      <c r="H592" s="179">
        <f t="shared" si="20"/>
        <v>5</v>
      </c>
    </row>
    <row r="593" spans="1:8" ht="18" customHeight="1">
      <c r="A593" s="190">
        <v>42506</v>
      </c>
      <c r="B593" s="190" t="s">
        <v>151</v>
      </c>
      <c r="C593" s="188" t="s">
        <v>1870</v>
      </c>
      <c r="D593" s="191"/>
      <c r="E593" s="191">
        <v>335000</v>
      </c>
      <c r="F593" s="192">
        <f t="shared" si="19"/>
        <v>20721000</v>
      </c>
      <c r="G593" s="187"/>
      <c r="H593" s="179">
        <f t="shared" si="20"/>
        <v>5</v>
      </c>
    </row>
    <row r="594" spans="1:8" ht="18" customHeight="1">
      <c r="A594" s="190">
        <v>42506</v>
      </c>
      <c r="B594" s="190" t="s">
        <v>1421</v>
      </c>
      <c r="C594" s="188" t="s">
        <v>1843</v>
      </c>
      <c r="D594" s="191"/>
      <c r="E594" s="191">
        <v>5000000</v>
      </c>
      <c r="F594" s="192">
        <f t="shared" si="19"/>
        <v>15721000</v>
      </c>
      <c r="G594" s="187"/>
      <c r="H594" s="179">
        <f t="shared" si="20"/>
        <v>5</v>
      </c>
    </row>
    <row r="595" spans="1:8" ht="18" customHeight="1">
      <c r="A595" s="190">
        <v>42507</v>
      </c>
      <c r="B595" s="190" t="s">
        <v>151</v>
      </c>
      <c r="C595" s="188" t="s">
        <v>1871</v>
      </c>
      <c r="D595" s="191"/>
      <c r="E595" s="191">
        <v>540000</v>
      </c>
      <c r="F595" s="192">
        <f t="shared" si="19"/>
        <v>15181000</v>
      </c>
      <c r="G595" s="187"/>
      <c r="H595" s="179">
        <f t="shared" si="20"/>
        <v>5</v>
      </c>
    </row>
    <row r="596" spans="1:8" ht="18" customHeight="1">
      <c r="A596" s="190">
        <v>42507</v>
      </c>
      <c r="B596" s="190" t="s">
        <v>880</v>
      </c>
      <c r="C596" s="188" t="s">
        <v>1872</v>
      </c>
      <c r="D596" s="191"/>
      <c r="E596" s="191">
        <v>303000</v>
      </c>
      <c r="F596" s="192">
        <f t="shared" si="19"/>
        <v>14878000</v>
      </c>
      <c r="G596" s="187"/>
      <c r="H596" s="179">
        <f t="shared" si="20"/>
        <v>5</v>
      </c>
    </row>
    <row r="597" spans="1:8" ht="18" customHeight="1">
      <c r="A597" s="190">
        <v>42507</v>
      </c>
      <c r="B597" s="190" t="s">
        <v>174</v>
      </c>
      <c r="C597" s="188" t="s">
        <v>1883</v>
      </c>
      <c r="D597" s="191"/>
      <c r="E597" s="191">
        <v>19635000</v>
      </c>
      <c r="F597" s="192">
        <f t="shared" si="19"/>
        <v>-4757000</v>
      </c>
      <c r="G597" s="187"/>
      <c r="H597" s="179">
        <f t="shared" si="20"/>
        <v>5</v>
      </c>
    </row>
    <row r="598" spans="1:8" ht="18" customHeight="1">
      <c r="A598" s="190">
        <v>42509</v>
      </c>
      <c r="B598" s="190" t="s">
        <v>168</v>
      </c>
      <c r="C598" s="188" t="s">
        <v>1884</v>
      </c>
      <c r="D598" s="191">
        <v>88200000</v>
      </c>
      <c r="E598" s="191"/>
      <c r="F598" s="192">
        <f t="shared" si="19"/>
        <v>83443000</v>
      </c>
      <c r="G598" s="187"/>
      <c r="H598" s="179">
        <f t="shared" si="20"/>
        <v>5</v>
      </c>
    </row>
    <row r="599" spans="1:8" ht="18" customHeight="1">
      <c r="A599" s="190">
        <v>42509</v>
      </c>
      <c r="B599" s="190" t="s">
        <v>160</v>
      </c>
      <c r="C599" s="188" t="s">
        <v>1885</v>
      </c>
      <c r="D599" s="191"/>
      <c r="E599" s="191">
        <v>3517000</v>
      </c>
      <c r="F599" s="192">
        <f t="shared" si="19"/>
        <v>79926000</v>
      </c>
      <c r="G599" s="187"/>
      <c r="H599" s="179">
        <f t="shared" si="20"/>
        <v>5</v>
      </c>
    </row>
    <row r="600" spans="1:8" ht="18" customHeight="1">
      <c r="A600" s="190">
        <v>42509</v>
      </c>
      <c r="B600" s="190" t="s">
        <v>151</v>
      </c>
      <c r="C600" s="188" t="s">
        <v>956</v>
      </c>
      <c r="D600" s="191"/>
      <c r="E600" s="191">
        <v>128000</v>
      </c>
      <c r="F600" s="192">
        <f t="shared" si="19"/>
        <v>79798000</v>
      </c>
      <c r="G600" s="187"/>
      <c r="H600" s="179">
        <f t="shared" si="20"/>
        <v>5</v>
      </c>
    </row>
    <row r="601" spans="1:8" ht="18" customHeight="1">
      <c r="A601" s="190">
        <v>42509</v>
      </c>
      <c r="B601" s="190" t="s">
        <v>197</v>
      </c>
      <c r="C601" s="188" t="s">
        <v>1886</v>
      </c>
      <c r="D601" s="191"/>
      <c r="E601" s="191">
        <v>10000000</v>
      </c>
      <c r="F601" s="192">
        <f t="shared" si="19"/>
        <v>69798000</v>
      </c>
      <c r="G601" s="187"/>
      <c r="H601" s="179">
        <f t="shared" si="20"/>
        <v>5</v>
      </c>
    </row>
    <row r="602" spans="1:8" ht="18" customHeight="1">
      <c r="A602" s="190">
        <v>42509</v>
      </c>
      <c r="B602" s="190" t="s">
        <v>831</v>
      </c>
      <c r="C602" s="188" t="s">
        <v>1887</v>
      </c>
      <c r="D602" s="191"/>
      <c r="E602" s="191">
        <v>1000000</v>
      </c>
      <c r="F602" s="192">
        <f t="shared" si="19"/>
        <v>68798000</v>
      </c>
      <c r="G602" s="187"/>
      <c r="H602" s="179">
        <f t="shared" si="20"/>
        <v>5</v>
      </c>
    </row>
    <row r="603" spans="1:8" ht="18" customHeight="1">
      <c r="A603" s="190">
        <v>42509</v>
      </c>
      <c r="B603" s="190" t="s">
        <v>176</v>
      </c>
      <c r="C603" s="188" t="s">
        <v>176</v>
      </c>
      <c r="D603" s="191"/>
      <c r="E603" s="191">
        <v>4139000</v>
      </c>
      <c r="F603" s="192">
        <f t="shared" si="19"/>
        <v>64659000</v>
      </c>
      <c r="G603" s="187"/>
      <c r="H603" s="179">
        <f t="shared" si="20"/>
        <v>5</v>
      </c>
    </row>
    <row r="604" spans="1:8" ht="18" customHeight="1">
      <c r="A604" s="190">
        <v>42509</v>
      </c>
      <c r="B604" s="190" t="s">
        <v>151</v>
      </c>
      <c r="C604" s="188" t="s">
        <v>1888</v>
      </c>
      <c r="D604" s="191"/>
      <c r="E604" s="191">
        <v>360000</v>
      </c>
      <c r="F604" s="192">
        <f t="shared" si="19"/>
        <v>64299000</v>
      </c>
      <c r="G604" s="187"/>
      <c r="H604" s="179">
        <f t="shared" si="20"/>
        <v>5</v>
      </c>
    </row>
    <row r="605" spans="1:8" ht="18" customHeight="1">
      <c r="A605" s="190">
        <v>42510</v>
      </c>
      <c r="B605" s="190" t="s">
        <v>50</v>
      </c>
      <c r="C605" s="188" t="s">
        <v>1889</v>
      </c>
      <c r="D605" s="191">
        <v>150000000</v>
      </c>
      <c r="E605" s="191"/>
      <c r="F605" s="192">
        <f t="shared" si="19"/>
        <v>214299000</v>
      </c>
      <c r="G605" s="187"/>
      <c r="H605" s="179">
        <f t="shared" si="20"/>
        <v>5</v>
      </c>
    </row>
    <row r="606" spans="1:8" ht="18" customHeight="1">
      <c r="A606" s="190">
        <v>42510</v>
      </c>
      <c r="B606" s="190" t="s">
        <v>147</v>
      </c>
      <c r="C606" s="188" t="s">
        <v>1809</v>
      </c>
      <c r="D606" s="191"/>
      <c r="E606" s="191">
        <v>74652000</v>
      </c>
      <c r="F606" s="192">
        <f t="shared" si="19"/>
        <v>139647000</v>
      </c>
      <c r="G606" s="187"/>
      <c r="H606" s="179">
        <f t="shared" si="20"/>
        <v>5</v>
      </c>
    </row>
    <row r="607" spans="1:8" ht="18" customHeight="1">
      <c r="A607" s="190">
        <v>42510</v>
      </c>
      <c r="B607" s="190" t="s">
        <v>147</v>
      </c>
      <c r="C607" s="188" t="s">
        <v>1775</v>
      </c>
      <c r="D607" s="191"/>
      <c r="E607" s="191">
        <v>77323000</v>
      </c>
      <c r="F607" s="192">
        <f t="shared" si="19"/>
        <v>62324000</v>
      </c>
      <c r="G607" s="187"/>
      <c r="H607" s="179">
        <f t="shared" si="20"/>
        <v>5</v>
      </c>
    </row>
    <row r="608" spans="1:8" ht="18" customHeight="1">
      <c r="A608" s="190">
        <v>42511</v>
      </c>
      <c r="B608" s="190" t="s">
        <v>203</v>
      </c>
      <c r="C608" s="188" t="s">
        <v>1890</v>
      </c>
      <c r="D608" s="191"/>
      <c r="E608" s="191">
        <v>25033000</v>
      </c>
      <c r="F608" s="192">
        <f t="shared" si="19"/>
        <v>37291000</v>
      </c>
      <c r="G608" s="187"/>
      <c r="H608" s="179">
        <f t="shared" si="20"/>
        <v>5</v>
      </c>
    </row>
    <row r="609" spans="1:8" ht="18" customHeight="1">
      <c r="A609" s="190">
        <v>42511</v>
      </c>
      <c r="B609" s="190" t="s">
        <v>151</v>
      </c>
      <c r="C609" s="188" t="s">
        <v>1817</v>
      </c>
      <c r="D609" s="191"/>
      <c r="E609" s="191">
        <v>733000</v>
      </c>
      <c r="F609" s="192">
        <f t="shared" si="19"/>
        <v>36558000</v>
      </c>
      <c r="G609" s="187"/>
      <c r="H609" s="179">
        <f t="shared" si="20"/>
        <v>5</v>
      </c>
    </row>
    <row r="610" spans="1:8" ht="18" customHeight="1">
      <c r="A610" s="190">
        <v>42511</v>
      </c>
      <c r="B610" s="190" t="s">
        <v>1891</v>
      </c>
      <c r="C610" s="188" t="s">
        <v>1892</v>
      </c>
      <c r="D610" s="191"/>
      <c r="E610" s="191">
        <v>550000</v>
      </c>
      <c r="F610" s="192">
        <f t="shared" si="19"/>
        <v>36008000</v>
      </c>
      <c r="G610" s="187"/>
      <c r="H610" s="179">
        <f t="shared" si="20"/>
        <v>5</v>
      </c>
    </row>
    <row r="611" spans="1:8" ht="18" customHeight="1">
      <c r="A611" s="190">
        <v>42511</v>
      </c>
      <c r="B611" s="190" t="s">
        <v>151</v>
      </c>
      <c r="C611" s="188" t="s">
        <v>150</v>
      </c>
      <c r="D611" s="191"/>
      <c r="E611" s="191">
        <v>150000</v>
      </c>
      <c r="F611" s="192">
        <f t="shared" si="19"/>
        <v>35858000</v>
      </c>
      <c r="G611" s="187"/>
      <c r="H611" s="179">
        <f t="shared" si="20"/>
        <v>5</v>
      </c>
    </row>
    <row r="612" spans="1:8" ht="18" customHeight="1">
      <c r="A612" s="190">
        <v>42513</v>
      </c>
      <c r="B612" s="190" t="s">
        <v>831</v>
      </c>
      <c r="C612" s="188" t="s">
        <v>1893</v>
      </c>
      <c r="D612" s="191"/>
      <c r="E612" s="191">
        <v>934000</v>
      </c>
      <c r="F612" s="192">
        <f t="shared" si="19"/>
        <v>34924000</v>
      </c>
      <c r="G612" s="187"/>
      <c r="H612" s="179">
        <f t="shared" si="20"/>
        <v>5</v>
      </c>
    </row>
    <row r="613" spans="1:8" ht="18" customHeight="1">
      <c r="A613" s="190">
        <v>42513</v>
      </c>
      <c r="B613" s="190" t="s">
        <v>831</v>
      </c>
      <c r="C613" s="188" t="s">
        <v>1894</v>
      </c>
      <c r="D613" s="191"/>
      <c r="E613" s="191">
        <v>5000000</v>
      </c>
      <c r="F613" s="192">
        <f t="shared" si="19"/>
        <v>29924000</v>
      </c>
      <c r="G613" s="187"/>
      <c r="H613" s="179">
        <f t="shared" si="20"/>
        <v>5</v>
      </c>
    </row>
    <row r="614" spans="1:8" ht="18" customHeight="1">
      <c r="A614" s="190">
        <v>42513</v>
      </c>
      <c r="B614" s="190" t="s">
        <v>197</v>
      </c>
      <c r="C614" s="188" t="s">
        <v>1752</v>
      </c>
      <c r="D614" s="191"/>
      <c r="E614" s="191">
        <v>640000</v>
      </c>
      <c r="F614" s="192">
        <f t="shared" si="19"/>
        <v>29284000</v>
      </c>
      <c r="G614" s="187"/>
      <c r="H614" s="179">
        <f t="shared" si="20"/>
        <v>5</v>
      </c>
    </row>
    <row r="615" spans="1:8" ht="18" customHeight="1">
      <c r="A615" s="190">
        <v>42513</v>
      </c>
      <c r="B615" s="190" t="s">
        <v>145</v>
      </c>
      <c r="C615" s="188" t="s">
        <v>1117</v>
      </c>
      <c r="D615" s="191"/>
      <c r="E615" s="191">
        <v>200000</v>
      </c>
      <c r="F615" s="192">
        <f t="shared" si="19"/>
        <v>29084000</v>
      </c>
      <c r="G615" s="187"/>
      <c r="H615" s="179">
        <f t="shared" si="20"/>
        <v>5</v>
      </c>
    </row>
    <row r="616" spans="1:8" ht="18" customHeight="1">
      <c r="A616" s="190">
        <v>42513</v>
      </c>
      <c r="B616" s="190" t="s">
        <v>197</v>
      </c>
      <c r="C616" s="188" t="s">
        <v>1895</v>
      </c>
      <c r="D616" s="191"/>
      <c r="E616" s="191">
        <v>3322000</v>
      </c>
      <c r="F616" s="192">
        <f t="shared" si="19"/>
        <v>25762000</v>
      </c>
      <c r="G616" s="187"/>
      <c r="H616" s="179">
        <f t="shared" si="20"/>
        <v>5</v>
      </c>
    </row>
    <row r="617" spans="1:8" ht="18" customHeight="1">
      <c r="A617" s="190">
        <v>42513</v>
      </c>
      <c r="B617" s="190" t="s">
        <v>145</v>
      </c>
      <c r="C617" s="188" t="s">
        <v>1896</v>
      </c>
      <c r="D617" s="191"/>
      <c r="E617" s="191">
        <v>260000</v>
      </c>
      <c r="F617" s="192">
        <f t="shared" si="19"/>
        <v>25502000</v>
      </c>
      <c r="G617" s="187"/>
      <c r="H617" s="179">
        <f t="shared" si="20"/>
        <v>5</v>
      </c>
    </row>
    <row r="618" spans="1:8" ht="18" customHeight="1">
      <c r="A618" s="190">
        <v>42513</v>
      </c>
      <c r="B618" s="190" t="s">
        <v>145</v>
      </c>
      <c r="C618" s="188" t="s">
        <v>1897</v>
      </c>
      <c r="D618" s="191"/>
      <c r="E618" s="191">
        <v>293000</v>
      </c>
      <c r="F618" s="192">
        <f t="shared" si="19"/>
        <v>25209000</v>
      </c>
      <c r="G618" s="187"/>
      <c r="H618" s="179">
        <f t="shared" si="20"/>
        <v>5</v>
      </c>
    </row>
    <row r="619" spans="1:8" ht="18" customHeight="1">
      <c r="A619" s="190">
        <v>42513</v>
      </c>
      <c r="B619" s="190" t="s">
        <v>197</v>
      </c>
      <c r="C619" s="188" t="s">
        <v>1898</v>
      </c>
      <c r="D619" s="191"/>
      <c r="E619" s="191">
        <v>4000000</v>
      </c>
      <c r="F619" s="192">
        <f t="shared" si="19"/>
        <v>21209000</v>
      </c>
      <c r="G619" s="187"/>
      <c r="H619" s="179">
        <f t="shared" si="20"/>
        <v>5</v>
      </c>
    </row>
    <row r="620" spans="1:8" ht="18" customHeight="1">
      <c r="A620" s="190">
        <v>42514</v>
      </c>
      <c r="B620" s="190" t="s">
        <v>831</v>
      </c>
      <c r="C620" s="188" t="s">
        <v>1181</v>
      </c>
      <c r="D620" s="191"/>
      <c r="E620" s="191">
        <v>500000</v>
      </c>
      <c r="F620" s="192">
        <f t="shared" si="19"/>
        <v>20709000</v>
      </c>
      <c r="G620" s="187"/>
      <c r="H620" s="179">
        <f t="shared" si="20"/>
        <v>5</v>
      </c>
    </row>
    <row r="621" spans="1:8" ht="18" customHeight="1">
      <c r="A621" s="190">
        <v>42514</v>
      </c>
      <c r="B621" s="190" t="s">
        <v>203</v>
      </c>
      <c r="C621" s="188" t="s">
        <v>1899</v>
      </c>
      <c r="D621" s="191"/>
      <c r="E621" s="191">
        <v>10011000</v>
      </c>
      <c r="F621" s="192">
        <f t="shared" si="19"/>
        <v>10698000</v>
      </c>
      <c r="G621" s="187"/>
      <c r="H621" s="179">
        <f t="shared" si="20"/>
        <v>5</v>
      </c>
    </row>
    <row r="622" spans="1:8" ht="18" customHeight="1">
      <c r="A622" s="190">
        <v>42514</v>
      </c>
      <c r="B622" s="190" t="s">
        <v>183</v>
      </c>
      <c r="C622" s="188" t="s">
        <v>1900</v>
      </c>
      <c r="D622" s="191"/>
      <c r="E622" s="191">
        <v>5000000</v>
      </c>
      <c r="F622" s="192">
        <f t="shared" si="19"/>
        <v>5698000</v>
      </c>
      <c r="G622" s="187"/>
      <c r="H622" s="179">
        <f t="shared" si="20"/>
        <v>5</v>
      </c>
    </row>
    <row r="623" spans="1:8" ht="18" customHeight="1">
      <c r="A623" s="190">
        <v>42514</v>
      </c>
      <c r="B623" s="190" t="s">
        <v>145</v>
      </c>
      <c r="C623" s="188" t="s">
        <v>1901</v>
      </c>
      <c r="D623" s="191"/>
      <c r="E623" s="191">
        <v>215000</v>
      </c>
      <c r="F623" s="192">
        <f t="shared" si="19"/>
        <v>5483000</v>
      </c>
      <c r="G623" s="187"/>
      <c r="H623" s="179">
        <f t="shared" si="20"/>
        <v>5</v>
      </c>
    </row>
    <row r="624" spans="1:8" ht="18" customHeight="1">
      <c r="A624" s="190">
        <v>42514</v>
      </c>
      <c r="B624" s="190" t="s">
        <v>145</v>
      </c>
      <c r="C624" s="188" t="s">
        <v>1902</v>
      </c>
      <c r="D624" s="191"/>
      <c r="E624" s="191">
        <v>1950000</v>
      </c>
      <c r="F624" s="192">
        <f t="shared" si="19"/>
        <v>3533000</v>
      </c>
      <c r="G624" s="187"/>
      <c r="H624" s="179">
        <f t="shared" si="20"/>
        <v>5</v>
      </c>
    </row>
    <row r="625" spans="1:8" ht="18" customHeight="1">
      <c r="A625" s="190">
        <v>42514</v>
      </c>
      <c r="B625" s="190" t="s">
        <v>1891</v>
      </c>
      <c r="C625" s="188" t="s">
        <v>1903</v>
      </c>
      <c r="D625" s="191"/>
      <c r="E625" s="191">
        <v>1680000</v>
      </c>
      <c r="F625" s="192">
        <f t="shared" si="19"/>
        <v>1853000</v>
      </c>
      <c r="G625" s="187"/>
      <c r="H625" s="179">
        <f t="shared" si="20"/>
        <v>5</v>
      </c>
    </row>
    <row r="626" spans="1:8" ht="18" customHeight="1">
      <c r="A626" s="190">
        <v>42515</v>
      </c>
      <c r="B626" s="190" t="s">
        <v>622</v>
      </c>
      <c r="C626" s="188" t="s">
        <v>1904</v>
      </c>
      <c r="D626" s="191">
        <v>40000000</v>
      </c>
      <c r="E626" s="191"/>
      <c r="F626" s="192">
        <f t="shared" si="19"/>
        <v>41853000</v>
      </c>
      <c r="G626" s="187"/>
      <c r="H626" s="179">
        <f t="shared" si="20"/>
        <v>5</v>
      </c>
    </row>
    <row r="627" spans="1:8" ht="18" customHeight="1">
      <c r="A627" s="190">
        <v>42515</v>
      </c>
      <c r="B627" s="190" t="s">
        <v>197</v>
      </c>
      <c r="C627" s="188" t="s">
        <v>1905</v>
      </c>
      <c r="D627" s="191"/>
      <c r="E627" s="191">
        <v>40000000</v>
      </c>
      <c r="F627" s="192">
        <f t="shared" si="19"/>
        <v>1853000</v>
      </c>
      <c r="G627" s="187"/>
      <c r="H627" s="179">
        <f t="shared" si="20"/>
        <v>5</v>
      </c>
    </row>
    <row r="628" spans="1:8" ht="18" customHeight="1">
      <c r="A628" s="190">
        <v>42518</v>
      </c>
      <c r="B628" s="190" t="s">
        <v>1906</v>
      </c>
      <c r="C628" s="188" t="s">
        <v>1889</v>
      </c>
      <c r="D628" s="191">
        <v>80000000</v>
      </c>
      <c r="E628" s="191"/>
      <c r="F628" s="192">
        <f t="shared" si="19"/>
        <v>81853000</v>
      </c>
      <c r="G628" s="187"/>
      <c r="H628" s="179">
        <f t="shared" si="20"/>
        <v>5</v>
      </c>
    </row>
    <row r="629" spans="1:8" ht="18" customHeight="1">
      <c r="A629" s="190">
        <v>42518</v>
      </c>
      <c r="B629" s="190" t="s">
        <v>831</v>
      </c>
      <c r="C629" s="188" t="s">
        <v>1907</v>
      </c>
      <c r="D629" s="191"/>
      <c r="E629" s="191">
        <v>4288000</v>
      </c>
      <c r="F629" s="192">
        <f t="shared" si="19"/>
        <v>77565000</v>
      </c>
      <c r="G629" s="187"/>
      <c r="H629" s="179">
        <f t="shared" si="20"/>
        <v>5</v>
      </c>
    </row>
    <row r="630" spans="1:8" ht="18" customHeight="1">
      <c r="A630" s="190">
        <v>42518</v>
      </c>
      <c r="B630" s="190" t="s">
        <v>203</v>
      </c>
      <c r="C630" s="188" t="s">
        <v>1908</v>
      </c>
      <c r="D630" s="191"/>
      <c r="E630" s="191">
        <v>6000000</v>
      </c>
      <c r="F630" s="192">
        <f t="shared" si="19"/>
        <v>71565000</v>
      </c>
      <c r="G630" s="187"/>
      <c r="H630" s="179">
        <f t="shared" si="20"/>
        <v>5</v>
      </c>
    </row>
    <row r="631" spans="1:8" ht="18" customHeight="1">
      <c r="A631" s="190">
        <v>42518</v>
      </c>
      <c r="B631" s="190" t="s">
        <v>145</v>
      </c>
      <c r="C631" s="188" t="s">
        <v>1909</v>
      </c>
      <c r="D631" s="191"/>
      <c r="E631" s="191">
        <v>130000</v>
      </c>
      <c r="F631" s="192">
        <f t="shared" si="19"/>
        <v>71435000</v>
      </c>
      <c r="G631" s="187"/>
      <c r="H631" s="179">
        <f t="shared" si="20"/>
        <v>5</v>
      </c>
    </row>
    <row r="632" spans="1:8" ht="18" customHeight="1">
      <c r="A632" s="190">
        <v>42520</v>
      </c>
      <c r="B632" s="190" t="s">
        <v>831</v>
      </c>
      <c r="C632" s="188" t="s">
        <v>1265</v>
      </c>
      <c r="D632" s="191"/>
      <c r="E632" s="191">
        <v>500000</v>
      </c>
      <c r="F632" s="192">
        <f t="shared" si="19"/>
        <v>70935000</v>
      </c>
      <c r="G632" s="187"/>
      <c r="H632" s="179">
        <f t="shared" si="20"/>
        <v>5</v>
      </c>
    </row>
    <row r="633" spans="1:8" ht="18" customHeight="1">
      <c r="A633" s="190">
        <v>42520</v>
      </c>
      <c r="B633" s="190" t="s">
        <v>151</v>
      </c>
      <c r="C633" s="188" t="s">
        <v>1915</v>
      </c>
      <c r="D633" s="191"/>
      <c r="E633" s="191">
        <v>30000000</v>
      </c>
      <c r="F633" s="192">
        <f t="shared" si="19"/>
        <v>40935000</v>
      </c>
      <c r="G633" s="187"/>
      <c r="H633" s="179">
        <f t="shared" si="20"/>
        <v>5</v>
      </c>
    </row>
    <row r="634" spans="1:8" ht="18" customHeight="1">
      <c r="A634" s="190">
        <v>42520</v>
      </c>
      <c r="B634" s="190" t="s">
        <v>1608</v>
      </c>
      <c r="C634" s="188" t="s">
        <v>1916</v>
      </c>
      <c r="D634" s="191"/>
      <c r="E634" s="191">
        <v>500000</v>
      </c>
      <c r="F634" s="192">
        <f t="shared" si="19"/>
        <v>40435000</v>
      </c>
      <c r="G634" s="187"/>
      <c r="H634" s="179">
        <f t="shared" ref="H634" si="21">IF(A634&lt;&gt;"",MONTH(A634),"")</f>
        <v>5</v>
      </c>
    </row>
    <row r="635" spans="1:8" ht="18" customHeight="1">
      <c r="A635" s="190">
        <v>42520</v>
      </c>
      <c r="B635" s="190" t="s">
        <v>147</v>
      </c>
      <c r="C635" s="188" t="s">
        <v>1917</v>
      </c>
      <c r="D635" s="191"/>
      <c r="E635" s="191">
        <v>3800000</v>
      </c>
      <c r="F635" s="192">
        <f t="shared" si="19"/>
        <v>36635000</v>
      </c>
      <c r="G635" s="187"/>
      <c r="H635" s="179">
        <f t="shared" si="20"/>
        <v>5</v>
      </c>
    </row>
    <row r="636" spans="1:8" ht="18" customHeight="1">
      <c r="A636" s="190">
        <v>42520</v>
      </c>
      <c r="B636" s="190" t="s">
        <v>151</v>
      </c>
      <c r="C636" s="188" t="s">
        <v>1918</v>
      </c>
      <c r="D636" s="191"/>
      <c r="E636" s="191">
        <v>40000</v>
      </c>
      <c r="F636" s="192">
        <f t="shared" si="19"/>
        <v>36595000</v>
      </c>
      <c r="G636" s="187"/>
      <c r="H636" s="179">
        <f t="shared" si="20"/>
        <v>5</v>
      </c>
    </row>
    <row r="637" spans="1:8" ht="18" customHeight="1">
      <c r="A637" s="190">
        <v>42521</v>
      </c>
      <c r="B637" s="190" t="s">
        <v>622</v>
      </c>
      <c r="C637" s="188" t="s">
        <v>1910</v>
      </c>
      <c r="D637" s="191">
        <v>40000000</v>
      </c>
      <c r="E637" s="191"/>
      <c r="F637" s="192">
        <f t="shared" si="19"/>
        <v>76595000</v>
      </c>
      <c r="G637" s="187"/>
      <c r="H637" s="179">
        <f t="shared" si="20"/>
        <v>5</v>
      </c>
    </row>
    <row r="638" spans="1:8" ht="18" customHeight="1">
      <c r="A638" s="190">
        <v>42521</v>
      </c>
      <c r="B638" s="190" t="s">
        <v>197</v>
      </c>
      <c r="C638" s="188" t="s">
        <v>1905</v>
      </c>
      <c r="D638" s="191"/>
      <c r="E638" s="191">
        <v>62000000</v>
      </c>
      <c r="F638" s="192">
        <f t="shared" si="19"/>
        <v>14595000</v>
      </c>
      <c r="G638" s="187"/>
      <c r="H638" s="179">
        <f t="shared" si="20"/>
        <v>5</v>
      </c>
    </row>
    <row r="639" spans="1:8" ht="18" customHeight="1">
      <c r="A639" s="190">
        <v>42521</v>
      </c>
      <c r="B639" s="190" t="s">
        <v>1891</v>
      </c>
      <c r="C639" s="188" t="s">
        <v>1911</v>
      </c>
      <c r="D639" s="191"/>
      <c r="E639" s="191">
        <v>2100000</v>
      </c>
      <c r="F639" s="192">
        <f t="shared" si="19"/>
        <v>12495000</v>
      </c>
      <c r="G639" s="187"/>
      <c r="H639" s="179">
        <f t="shared" si="20"/>
        <v>5</v>
      </c>
    </row>
    <row r="640" spans="1:8" ht="18" customHeight="1">
      <c r="A640" s="190">
        <v>42521</v>
      </c>
      <c r="B640" s="190" t="s">
        <v>622</v>
      </c>
      <c r="C640" s="188" t="s">
        <v>1912</v>
      </c>
      <c r="D640" s="191">
        <v>24000000</v>
      </c>
      <c r="E640" s="191"/>
      <c r="F640" s="192">
        <f t="shared" si="19"/>
        <v>36495000</v>
      </c>
      <c r="G640" s="187"/>
      <c r="H640" s="179">
        <f t="shared" si="20"/>
        <v>5</v>
      </c>
    </row>
    <row r="641" spans="1:8" ht="18" customHeight="1">
      <c r="A641" s="190">
        <v>42521</v>
      </c>
      <c r="B641" s="190" t="s">
        <v>197</v>
      </c>
      <c r="C641" s="188" t="s">
        <v>1905</v>
      </c>
      <c r="D641" s="191"/>
      <c r="E641" s="191">
        <v>24000000</v>
      </c>
      <c r="F641" s="192">
        <f t="shared" si="19"/>
        <v>12495000</v>
      </c>
      <c r="G641" s="187"/>
      <c r="H641" s="179">
        <f t="shared" si="20"/>
        <v>5</v>
      </c>
    </row>
    <row r="642" spans="1:8" ht="18" customHeight="1">
      <c r="A642" s="190">
        <v>42521</v>
      </c>
      <c r="B642" s="190" t="s">
        <v>622</v>
      </c>
      <c r="C642" s="188" t="s">
        <v>1913</v>
      </c>
      <c r="D642" s="191">
        <v>8000000</v>
      </c>
      <c r="E642" s="191"/>
      <c r="F642" s="192">
        <f t="shared" si="19"/>
        <v>20495000</v>
      </c>
      <c r="G642" s="187"/>
      <c r="H642" s="179">
        <f t="shared" si="20"/>
        <v>5</v>
      </c>
    </row>
    <row r="643" spans="1:8" ht="18" customHeight="1">
      <c r="A643" s="190">
        <v>42521</v>
      </c>
      <c r="B643" s="190" t="s">
        <v>203</v>
      </c>
      <c r="C643" s="188" t="s">
        <v>1914</v>
      </c>
      <c r="D643" s="191"/>
      <c r="E643" s="191">
        <v>10011000</v>
      </c>
      <c r="F643" s="192">
        <f t="shared" si="19"/>
        <v>10484000</v>
      </c>
      <c r="G643" s="187"/>
      <c r="H643" s="179">
        <f t="shared" si="20"/>
        <v>5</v>
      </c>
    </row>
    <row r="644" spans="1:8" ht="18" customHeight="1">
      <c r="A644" s="190">
        <v>42522</v>
      </c>
      <c r="B644" s="190" t="s">
        <v>145</v>
      </c>
      <c r="C644" s="188" t="s">
        <v>1870</v>
      </c>
      <c r="D644" s="191"/>
      <c r="E644" s="191">
        <v>337000</v>
      </c>
      <c r="F644" s="192">
        <f t="shared" si="19"/>
        <v>10147000</v>
      </c>
      <c r="G644" s="187"/>
      <c r="H644" s="179">
        <f t="shared" si="20"/>
        <v>6</v>
      </c>
    </row>
    <row r="645" spans="1:8" ht="18" customHeight="1">
      <c r="A645" s="190">
        <v>42522</v>
      </c>
      <c r="B645" s="190" t="s">
        <v>151</v>
      </c>
      <c r="C645" s="188" t="s">
        <v>1919</v>
      </c>
      <c r="D645" s="191"/>
      <c r="E645" s="191">
        <v>570000</v>
      </c>
      <c r="F645" s="192">
        <f t="shared" si="19"/>
        <v>9577000</v>
      </c>
      <c r="G645" s="187"/>
      <c r="H645" s="179">
        <f t="shared" si="20"/>
        <v>6</v>
      </c>
    </row>
    <row r="646" spans="1:8" ht="18" customHeight="1">
      <c r="A646" s="190">
        <v>42522</v>
      </c>
      <c r="B646" s="190" t="s">
        <v>622</v>
      </c>
      <c r="C646" s="188" t="s">
        <v>1920</v>
      </c>
      <c r="D646" s="191">
        <v>200000000</v>
      </c>
      <c r="E646" s="191"/>
      <c r="F646" s="192">
        <f t="shared" si="19"/>
        <v>209577000</v>
      </c>
      <c r="G646" s="187"/>
      <c r="H646" s="179">
        <f t="shared" si="20"/>
        <v>6</v>
      </c>
    </row>
    <row r="647" spans="1:8" ht="18" customHeight="1">
      <c r="A647" s="190">
        <v>42522</v>
      </c>
      <c r="B647" s="190" t="s">
        <v>197</v>
      </c>
      <c r="C647" s="188" t="s">
        <v>1921</v>
      </c>
      <c r="D647" s="191"/>
      <c r="E647" s="191">
        <v>140000000</v>
      </c>
      <c r="F647" s="192">
        <f t="shared" si="19"/>
        <v>69577000</v>
      </c>
      <c r="G647" s="187"/>
      <c r="H647" s="179">
        <f t="shared" si="20"/>
        <v>6</v>
      </c>
    </row>
    <row r="648" spans="1:8" ht="18" customHeight="1">
      <c r="A648" s="190">
        <v>42523</v>
      </c>
      <c r="B648" s="190" t="s">
        <v>1906</v>
      </c>
      <c r="C648" s="188" t="s">
        <v>155</v>
      </c>
      <c r="D648" s="191"/>
      <c r="E648" s="191">
        <v>35000000</v>
      </c>
      <c r="F648" s="192">
        <f t="shared" si="19"/>
        <v>34577000</v>
      </c>
      <c r="G648" s="187"/>
      <c r="H648" s="179">
        <f t="shared" si="20"/>
        <v>6</v>
      </c>
    </row>
    <row r="649" spans="1:8" ht="18" customHeight="1">
      <c r="A649" s="190">
        <v>42523</v>
      </c>
      <c r="B649" s="190" t="s">
        <v>622</v>
      </c>
      <c r="C649" s="188" t="s">
        <v>1912</v>
      </c>
      <c r="D649" s="191"/>
      <c r="E649" s="191">
        <v>24000000</v>
      </c>
      <c r="F649" s="192">
        <f t="shared" si="19"/>
        <v>10577000</v>
      </c>
      <c r="G649" s="187"/>
      <c r="H649" s="179">
        <f t="shared" si="20"/>
        <v>6</v>
      </c>
    </row>
    <row r="650" spans="1:8" ht="18" customHeight="1">
      <c r="A650" s="190">
        <v>42523</v>
      </c>
      <c r="B650" s="190" t="s">
        <v>151</v>
      </c>
      <c r="C650" s="188" t="s">
        <v>1922</v>
      </c>
      <c r="D650" s="191"/>
      <c r="E650" s="191">
        <v>500000</v>
      </c>
      <c r="F650" s="192">
        <f t="shared" si="19"/>
        <v>10077000</v>
      </c>
      <c r="G650" s="187"/>
      <c r="H650" s="179">
        <f t="shared" si="20"/>
        <v>6</v>
      </c>
    </row>
    <row r="651" spans="1:8" ht="18" customHeight="1">
      <c r="A651" s="190">
        <v>42523</v>
      </c>
      <c r="B651" s="190" t="s">
        <v>183</v>
      </c>
      <c r="C651" s="188" t="s">
        <v>1923</v>
      </c>
      <c r="D651" s="191">
        <v>5000000</v>
      </c>
      <c r="E651" s="191"/>
      <c r="F651" s="192">
        <f t="shared" si="19"/>
        <v>15077000</v>
      </c>
      <c r="G651" s="187"/>
      <c r="H651" s="179">
        <f t="shared" si="20"/>
        <v>6</v>
      </c>
    </row>
    <row r="652" spans="1:8" ht="18" customHeight="1">
      <c r="A652" s="190">
        <v>42523</v>
      </c>
      <c r="B652" s="190" t="s">
        <v>1608</v>
      </c>
      <c r="C652" s="188" t="s">
        <v>1709</v>
      </c>
      <c r="D652" s="191"/>
      <c r="E652" s="191">
        <v>6620000</v>
      </c>
      <c r="F652" s="192">
        <f t="shared" si="19"/>
        <v>8457000</v>
      </c>
      <c r="G652" s="187"/>
      <c r="H652" s="179">
        <f t="shared" si="20"/>
        <v>6</v>
      </c>
    </row>
    <row r="653" spans="1:8" ht="18" customHeight="1">
      <c r="A653" s="190">
        <v>42523</v>
      </c>
      <c r="B653" s="190" t="s">
        <v>831</v>
      </c>
      <c r="C653" s="188" t="s">
        <v>885</v>
      </c>
      <c r="D653" s="191"/>
      <c r="E653" s="191">
        <v>560000</v>
      </c>
      <c r="F653" s="192">
        <f t="shared" si="19"/>
        <v>7897000</v>
      </c>
      <c r="G653" s="187"/>
      <c r="H653" s="179">
        <f t="shared" si="20"/>
        <v>6</v>
      </c>
    </row>
    <row r="654" spans="1:8" ht="18" customHeight="1">
      <c r="A654" s="190">
        <v>42523</v>
      </c>
      <c r="B654" s="190" t="s">
        <v>151</v>
      </c>
      <c r="C654" s="188" t="s">
        <v>1924</v>
      </c>
      <c r="D654" s="191"/>
      <c r="E654" s="191">
        <v>439000</v>
      </c>
      <c r="F654" s="192">
        <f t="shared" si="19"/>
        <v>7458000</v>
      </c>
      <c r="G654" s="187"/>
      <c r="H654" s="179">
        <f t="shared" si="20"/>
        <v>6</v>
      </c>
    </row>
    <row r="655" spans="1:8" ht="18" customHeight="1">
      <c r="A655" s="190">
        <v>42523</v>
      </c>
      <c r="B655" s="190" t="s">
        <v>1925</v>
      </c>
      <c r="C655" s="188" t="s">
        <v>1928</v>
      </c>
      <c r="D655" s="191">
        <v>8000000</v>
      </c>
      <c r="E655" s="191"/>
      <c r="F655" s="192">
        <f t="shared" si="19"/>
        <v>15458000</v>
      </c>
      <c r="G655" s="187"/>
      <c r="H655" s="179">
        <f t="shared" si="20"/>
        <v>6</v>
      </c>
    </row>
    <row r="656" spans="1:8" ht="18" customHeight="1">
      <c r="A656" s="190">
        <v>42523</v>
      </c>
      <c r="B656" s="190" t="s">
        <v>183</v>
      </c>
      <c r="C656" s="188" t="s">
        <v>1926</v>
      </c>
      <c r="D656" s="191"/>
      <c r="E656" s="191">
        <v>3500000</v>
      </c>
      <c r="F656" s="192">
        <f t="shared" si="19"/>
        <v>11958000</v>
      </c>
      <c r="G656" s="187"/>
      <c r="H656" s="179">
        <f t="shared" si="20"/>
        <v>6</v>
      </c>
    </row>
    <row r="657" spans="1:8" ht="18" customHeight="1">
      <c r="A657" s="190">
        <v>42523</v>
      </c>
      <c r="B657" s="190" t="s">
        <v>831</v>
      </c>
      <c r="C657" s="188" t="s">
        <v>1181</v>
      </c>
      <c r="D657" s="191"/>
      <c r="E657" s="191">
        <v>1000000</v>
      </c>
      <c r="F657" s="192">
        <f t="shared" si="19"/>
        <v>10958000</v>
      </c>
      <c r="G657" s="187"/>
      <c r="H657" s="179">
        <f t="shared" si="20"/>
        <v>6</v>
      </c>
    </row>
    <row r="658" spans="1:8" ht="18" customHeight="1">
      <c r="A658" s="190">
        <v>42524</v>
      </c>
      <c r="B658" s="190" t="s">
        <v>1925</v>
      </c>
      <c r="C658" s="188" t="s">
        <v>1927</v>
      </c>
      <c r="D658" s="191">
        <v>1586000</v>
      </c>
      <c r="E658" s="191"/>
      <c r="F658" s="192">
        <f t="shared" si="19"/>
        <v>12544000</v>
      </c>
      <c r="G658" s="187"/>
      <c r="H658" s="179">
        <f t="shared" si="20"/>
        <v>6</v>
      </c>
    </row>
    <row r="659" spans="1:8" ht="18" customHeight="1">
      <c r="A659" s="190">
        <v>42524</v>
      </c>
      <c r="B659" s="190" t="s">
        <v>1608</v>
      </c>
      <c r="C659" s="188" t="s">
        <v>1929</v>
      </c>
      <c r="D659" s="191"/>
      <c r="E659" s="191">
        <v>595000</v>
      </c>
      <c r="F659" s="192">
        <f t="shared" ref="F659:F722" si="22">IF(C659&lt;&gt;"",F658+D659-E659,0)</f>
        <v>11949000</v>
      </c>
      <c r="G659" s="187"/>
      <c r="H659" s="179">
        <f t="shared" si="20"/>
        <v>6</v>
      </c>
    </row>
    <row r="660" spans="1:8" ht="18" customHeight="1">
      <c r="A660" s="190">
        <v>42524</v>
      </c>
      <c r="B660" s="190" t="s">
        <v>151</v>
      </c>
      <c r="C660" s="188" t="s">
        <v>1930</v>
      </c>
      <c r="D660" s="191"/>
      <c r="E660" s="191">
        <v>220000</v>
      </c>
      <c r="F660" s="192">
        <f t="shared" si="22"/>
        <v>11729000</v>
      </c>
      <c r="G660" s="187"/>
      <c r="H660" s="179">
        <f t="shared" si="20"/>
        <v>6</v>
      </c>
    </row>
    <row r="661" spans="1:8" ht="18" customHeight="1">
      <c r="A661" s="190">
        <v>42524</v>
      </c>
      <c r="B661" s="190" t="s">
        <v>197</v>
      </c>
      <c r="C661" s="188" t="s">
        <v>1931</v>
      </c>
      <c r="D661" s="191"/>
      <c r="E661" s="191">
        <v>2200000</v>
      </c>
      <c r="F661" s="192">
        <f t="shared" si="22"/>
        <v>9529000</v>
      </c>
      <c r="G661" s="187"/>
      <c r="H661" s="179">
        <f t="shared" ref="H661:H724" si="23">IF(A661&lt;&gt;"",MONTH(A661),"")</f>
        <v>6</v>
      </c>
    </row>
    <row r="662" spans="1:8" ht="18" customHeight="1">
      <c r="A662" s="190">
        <v>42524</v>
      </c>
      <c r="B662" s="190" t="s">
        <v>145</v>
      </c>
      <c r="C662" s="188" t="s">
        <v>1932</v>
      </c>
      <c r="D662" s="191"/>
      <c r="E662" s="191">
        <v>457000</v>
      </c>
      <c r="F662" s="192">
        <f t="shared" si="22"/>
        <v>9072000</v>
      </c>
      <c r="G662" s="187"/>
      <c r="H662" s="179">
        <f t="shared" si="23"/>
        <v>6</v>
      </c>
    </row>
    <row r="663" spans="1:8" ht="18" customHeight="1">
      <c r="A663" s="190">
        <v>42527</v>
      </c>
      <c r="B663" s="190" t="s">
        <v>1608</v>
      </c>
      <c r="C663" s="188" t="s">
        <v>1933</v>
      </c>
      <c r="D663" s="191"/>
      <c r="E663" s="191">
        <v>1500000</v>
      </c>
      <c r="F663" s="192">
        <f t="shared" si="22"/>
        <v>7572000</v>
      </c>
      <c r="G663" s="187"/>
      <c r="H663" s="179">
        <f t="shared" si="23"/>
        <v>6</v>
      </c>
    </row>
    <row r="664" spans="1:8" ht="18" customHeight="1">
      <c r="A664" s="190">
        <v>42527</v>
      </c>
      <c r="B664" s="190" t="s">
        <v>145</v>
      </c>
      <c r="C664" s="188" t="s">
        <v>1934</v>
      </c>
      <c r="D664" s="191"/>
      <c r="E664" s="191">
        <v>265000</v>
      </c>
      <c r="F664" s="192">
        <f t="shared" si="22"/>
        <v>7307000</v>
      </c>
      <c r="G664" s="187"/>
      <c r="H664" s="179">
        <f t="shared" si="23"/>
        <v>6</v>
      </c>
    </row>
    <row r="665" spans="1:8" ht="18" customHeight="1">
      <c r="A665" s="190">
        <v>42527</v>
      </c>
      <c r="B665" s="190" t="s">
        <v>831</v>
      </c>
      <c r="C665" s="188" t="s">
        <v>1935</v>
      </c>
      <c r="D665" s="191"/>
      <c r="E665" s="191">
        <v>2000000</v>
      </c>
      <c r="F665" s="192">
        <f t="shared" si="22"/>
        <v>5307000</v>
      </c>
      <c r="G665" s="187"/>
      <c r="H665" s="179">
        <f t="shared" si="23"/>
        <v>6</v>
      </c>
    </row>
    <row r="666" spans="1:8" ht="18" customHeight="1">
      <c r="A666" s="190">
        <v>42527</v>
      </c>
      <c r="B666" s="190" t="s">
        <v>145</v>
      </c>
      <c r="C666" s="188" t="s">
        <v>1936</v>
      </c>
      <c r="D666" s="191"/>
      <c r="E666" s="191">
        <v>1020000</v>
      </c>
      <c r="F666" s="192">
        <f t="shared" si="22"/>
        <v>4287000</v>
      </c>
      <c r="G666" s="187"/>
      <c r="H666" s="179">
        <f t="shared" si="23"/>
        <v>6</v>
      </c>
    </row>
    <row r="667" spans="1:8" ht="18" customHeight="1">
      <c r="A667" s="190">
        <v>42527</v>
      </c>
      <c r="B667" s="190" t="s">
        <v>151</v>
      </c>
      <c r="C667" s="188" t="s">
        <v>1937</v>
      </c>
      <c r="D667" s="191"/>
      <c r="E667" s="191">
        <v>3000000</v>
      </c>
      <c r="F667" s="192">
        <f t="shared" si="22"/>
        <v>1287000</v>
      </c>
      <c r="G667" s="187"/>
      <c r="H667" s="179">
        <f t="shared" si="23"/>
        <v>6</v>
      </c>
    </row>
    <row r="668" spans="1:8" ht="18" customHeight="1">
      <c r="A668" s="190">
        <v>42527</v>
      </c>
      <c r="B668" s="190" t="s">
        <v>145</v>
      </c>
      <c r="C668" s="188" t="s">
        <v>1938</v>
      </c>
      <c r="D668" s="191"/>
      <c r="E668" s="191">
        <v>90000</v>
      </c>
      <c r="F668" s="192">
        <f t="shared" si="22"/>
        <v>1197000</v>
      </c>
      <c r="G668" s="187"/>
      <c r="H668" s="179">
        <f t="shared" si="23"/>
        <v>6</v>
      </c>
    </row>
    <row r="669" spans="1:8" ht="18" customHeight="1">
      <c r="A669" s="190">
        <v>42527</v>
      </c>
      <c r="B669" s="190" t="s">
        <v>145</v>
      </c>
      <c r="C669" s="188" t="s">
        <v>1939</v>
      </c>
      <c r="D669" s="191"/>
      <c r="E669" s="191">
        <v>130000</v>
      </c>
      <c r="F669" s="192">
        <f t="shared" si="22"/>
        <v>1067000</v>
      </c>
      <c r="G669" s="187"/>
      <c r="H669" s="179">
        <f t="shared" si="23"/>
        <v>6</v>
      </c>
    </row>
    <row r="670" spans="1:8" ht="18" customHeight="1">
      <c r="A670" s="190">
        <v>42528</v>
      </c>
      <c r="B670" s="190" t="s">
        <v>145</v>
      </c>
      <c r="C670" s="188" t="s">
        <v>1940</v>
      </c>
      <c r="D670" s="191"/>
      <c r="E670" s="191">
        <v>296000</v>
      </c>
      <c r="F670" s="192">
        <f t="shared" si="22"/>
        <v>771000</v>
      </c>
      <c r="G670" s="187"/>
      <c r="H670" s="179">
        <f t="shared" si="23"/>
        <v>6</v>
      </c>
    </row>
    <row r="671" spans="1:8" ht="18" customHeight="1">
      <c r="A671" s="190">
        <v>42528</v>
      </c>
      <c r="B671" s="190" t="s">
        <v>831</v>
      </c>
      <c r="C671" s="188" t="s">
        <v>1181</v>
      </c>
      <c r="D671" s="191"/>
      <c r="E671" s="191">
        <v>500000</v>
      </c>
      <c r="F671" s="192">
        <f t="shared" si="22"/>
        <v>271000</v>
      </c>
      <c r="G671" s="187"/>
      <c r="H671" s="179">
        <f t="shared" si="23"/>
        <v>6</v>
      </c>
    </row>
    <row r="672" spans="1:8" ht="18" customHeight="1">
      <c r="A672" s="190">
        <v>42529</v>
      </c>
      <c r="B672" s="190" t="s">
        <v>50</v>
      </c>
      <c r="C672" s="188" t="s">
        <v>1941</v>
      </c>
      <c r="D672" s="191">
        <v>1590000000</v>
      </c>
      <c r="E672" s="191"/>
      <c r="F672" s="192">
        <f t="shared" si="22"/>
        <v>1590271000</v>
      </c>
      <c r="G672" s="187"/>
      <c r="H672" s="179">
        <f t="shared" si="23"/>
        <v>6</v>
      </c>
    </row>
    <row r="673" spans="1:8" ht="18" customHeight="1">
      <c r="A673" s="190">
        <v>42529</v>
      </c>
      <c r="B673" s="190" t="s">
        <v>50</v>
      </c>
      <c r="C673" s="188" t="s">
        <v>1941</v>
      </c>
      <c r="D673" s="191">
        <v>2150000000</v>
      </c>
      <c r="E673" s="191"/>
      <c r="F673" s="192">
        <f t="shared" si="22"/>
        <v>3740271000</v>
      </c>
      <c r="G673" s="187"/>
      <c r="H673" s="179">
        <f t="shared" si="23"/>
        <v>6</v>
      </c>
    </row>
    <row r="674" spans="1:8" ht="18" customHeight="1">
      <c r="A674" s="190">
        <v>42529</v>
      </c>
      <c r="B674" s="190" t="s">
        <v>50</v>
      </c>
      <c r="C674" s="188" t="s">
        <v>155</v>
      </c>
      <c r="D674" s="191"/>
      <c r="E674" s="191">
        <v>1560000000</v>
      </c>
      <c r="F674" s="192">
        <f t="shared" si="22"/>
        <v>2180271000</v>
      </c>
      <c r="G674" s="187"/>
      <c r="H674" s="179">
        <f t="shared" si="23"/>
        <v>6</v>
      </c>
    </row>
    <row r="675" spans="1:8" ht="18" customHeight="1">
      <c r="A675" s="190">
        <v>42529</v>
      </c>
      <c r="B675" s="190" t="s">
        <v>197</v>
      </c>
      <c r="C675" s="188" t="s">
        <v>664</v>
      </c>
      <c r="D675" s="191"/>
      <c r="E675" s="191">
        <v>20000000</v>
      </c>
      <c r="F675" s="192">
        <f t="shared" si="22"/>
        <v>2160271000</v>
      </c>
      <c r="G675" s="187"/>
      <c r="H675" s="179">
        <f t="shared" si="23"/>
        <v>6</v>
      </c>
    </row>
    <row r="676" spans="1:8" ht="18" customHeight="1">
      <c r="A676" s="190">
        <v>42529</v>
      </c>
      <c r="B676" s="190" t="s">
        <v>831</v>
      </c>
      <c r="C676" s="188" t="s">
        <v>1858</v>
      </c>
      <c r="D676" s="191"/>
      <c r="E676" s="191">
        <v>10000000</v>
      </c>
      <c r="F676" s="192">
        <f t="shared" si="22"/>
        <v>2150271000</v>
      </c>
      <c r="G676" s="187"/>
      <c r="H676" s="179">
        <f t="shared" si="23"/>
        <v>6</v>
      </c>
    </row>
    <row r="677" spans="1:8" ht="18" customHeight="1">
      <c r="A677" s="190">
        <v>42529</v>
      </c>
      <c r="B677" s="190" t="s">
        <v>50</v>
      </c>
      <c r="C677" s="188" t="s">
        <v>155</v>
      </c>
      <c r="D677" s="191"/>
      <c r="E677" s="191">
        <v>300000000</v>
      </c>
      <c r="F677" s="192">
        <f t="shared" si="22"/>
        <v>1850271000</v>
      </c>
      <c r="G677" s="187"/>
      <c r="H677" s="179">
        <f t="shared" si="23"/>
        <v>6</v>
      </c>
    </row>
    <row r="678" spans="1:8" ht="18" customHeight="1">
      <c r="A678" s="190">
        <v>42529</v>
      </c>
      <c r="B678" s="190" t="s">
        <v>176</v>
      </c>
      <c r="C678" s="188" t="s">
        <v>1942</v>
      </c>
      <c r="D678" s="191"/>
      <c r="E678" s="191">
        <v>4705000</v>
      </c>
      <c r="F678" s="192">
        <f t="shared" si="22"/>
        <v>1845566000</v>
      </c>
      <c r="G678" s="187"/>
      <c r="H678" s="179">
        <f t="shared" si="23"/>
        <v>6</v>
      </c>
    </row>
    <row r="679" spans="1:8" ht="18" customHeight="1">
      <c r="A679" s="190">
        <v>42530</v>
      </c>
      <c r="B679" s="190" t="s">
        <v>622</v>
      </c>
      <c r="C679" s="188" t="s">
        <v>1944</v>
      </c>
      <c r="D679" s="191"/>
      <c r="E679" s="191">
        <v>200000000</v>
      </c>
      <c r="F679" s="192">
        <f t="shared" si="22"/>
        <v>1645566000</v>
      </c>
      <c r="G679" s="187"/>
      <c r="H679" s="179">
        <f t="shared" si="23"/>
        <v>6</v>
      </c>
    </row>
    <row r="680" spans="1:8" ht="18" customHeight="1">
      <c r="A680" s="190">
        <v>42530</v>
      </c>
      <c r="B680" s="190" t="s">
        <v>622</v>
      </c>
      <c r="C680" s="188" t="s">
        <v>1943</v>
      </c>
      <c r="D680" s="191"/>
      <c r="E680" s="191">
        <v>207000000</v>
      </c>
      <c r="F680" s="192">
        <f t="shared" si="22"/>
        <v>1438566000</v>
      </c>
      <c r="G680" s="187"/>
      <c r="H680" s="179">
        <f t="shared" si="23"/>
        <v>6</v>
      </c>
    </row>
    <row r="681" spans="1:8" ht="18" customHeight="1">
      <c r="A681" s="190">
        <v>42530</v>
      </c>
      <c r="B681" s="190" t="s">
        <v>622</v>
      </c>
      <c r="C681" s="188" t="s">
        <v>1904</v>
      </c>
      <c r="D681" s="191"/>
      <c r="E681" s="191">
        <v>40000000</v>
      </c>
      <c r="F681" s="192">
        <f t="shared" si="22"/>
        <v>1398566000</v>
      </c>
      <c r="G681" s="187"/>
      <c r="H681" s="179">
        <f t="shared" si="23"/>
        <v>6</v>
      </c>
    </row>
    <row r="682" spans="1:8" ht="18" customHeight="1">
      <c r="A682" s="190">
        <v>42530</v>
      </c>
      <c r="B682" s="190" t="s">
        <v>203</v>
      </c>
      <c r="C682" s="188" t="s">
        <v>1261</v>
      </c>
      <c r="D682" s="191"/>
      <c r="E682" s="191">
        <v>10500000</v>
      </c>
      <c r="F682" s="192">
        <f t="shared" si="22"/>
        <v>1388066000</v>
      </c>
      <c r="G682" s="187"/>
      <c r="H682" s="179">
        <f t="shared" si="23"/>
        <v>6</v>
      </c>
    </row>
    <row r="683" spans="1:8" ht="18" customHeight="1">
      <c r="A683" s="190">
        <v>42530</v>
      </c>
      <c r="B683" s="190" t="s">
        <v>147</v>
      </c>
      <c r="C683" s="188" t="s">
        <v>1809</v>
      </c>
      <c r="D683" s="191"/>
      <c r="E683" s="191">
        <v>100000000</v>
      </c>
      <c r="F683" s="192">
        <f t="shared" si="22"/>
        <v>1288066000</v>
      </c>
      <c r="G683" s="187"/>
      <c r="H683" s="179">
        <f t="shared" si="23"/>
        <v>6</v>
      </c>
    </row>
    <row r="684" spans="1:8" ht="18" customHeight="1">
      <c r="A684" s="190">
        <v>42530</v>
      </c>
      <c r="B684" s="190" t="s">
        <v>147</v>
      </c>
      <c r="C684" s="188" t="s">
        <v>652</v>
      </c>
      <c r="D684" s="191"/>
      <c r="E684" s="191">
        <v>100000000</v>
      </c>
      <c r="F684" s="192">
        <f t="shared" si="22"/>
        <v>1188066000</v>
      </c>
      <c r="G684" s="187"/>
      <c r="H684" s="179">
        <f t="shared" si="23"/>
        <v>6</v>
      </c>
    </row>
    <row r="685" spans="1:8" ht="18" customHeight="1">
      <c r="A685" s="190">
        <v>42530</v>
      </c>
      <c r="B685" s="190" t="s">
        <v>147</v>
      </c>
      <c r="C685" s="188" t="s">
        <v>1945</v>
      </c>
      <c r="D685" s="191"/>
      <c r="E685" s="191">
        <v>336000000</v>
      </c>
      <c r="F685" s="192">
        <f t="shared" si="22"/>
        <v>852066000</v>
      </c>
      <c r="G685" s="187"/>
      <c r="H685" s="179">
        <f t="shared" si="23"/>
        <v>6</v>
      </c>
    </row>
    <row r="686" spans="1:8" ht="18" customHeight="1">
      <c r="A686" s="190">
        <v>42530</v>
      </c>
      <c r="B686" s="190" t="s">
        <v>168</v>
      </c>
      <c r="C686" s="188" t="s">
        <v>170</v>
      </c>
      <c r="D686" s="191"/>
      <c r="E686" s="191">
        <v>100000000</v>
      </c>
      <c r="F686" s="192">
        <f t="shared" si="22"/>
        <v>752066000</v>
      </c>
      <c r="G686" s="187"/>
      <c r="H686" s="179">
        <f t="shared" si="23"/>
        <v>6</v>
      </c>
    </row>
    <row r="687" spans="1:8" ht="18" customHeight="1">
      <c r="A687" s="190">
        <v>42530</v>
      </c>
      <c r="B687" s="190" t="s">
        <v>203</v>
      </c>
      <c r="C687" s="188" t="s">
        <v>1946</v>
      </c>
      <c r="D687" s="191"/>
      <c r="E687" s="191">
        <v>16500000</v>
      </c>
      <c r="F687" s="192">
        <f t="shared" si="22"/>
        <v>735566000</v>
      </c>
      <c r="G687" s="187"/>
      <c r="H687" s="179">
        <f t="shared" si="23"/>
        <v>6</v>
      </c>
    </row>
    <row r="688" spans="1:8" ht="18" customHeight="1">
      <c r="A688" s="190">
        <v>42530</v>
      </c>
      <c r="B688" s="190" t="s">
        <v>1608</v>
      </c>
      <c r="C688" s="188" t="s">
        <v>1947</v>
      </c>
      <c r="D688" s="191"/>
      <c r="E688" s="191">
        <v>500000</v>
      </c>
      <c r="F688" s="192">
        <f t="shared" si="22"/>
        <v>735066000</v>
      </c>
      <c r="G688" s="187"/>
      <c r="H688" s="179">
        <f t="shared" si="23"/>
        <v>6</v>
      </c>
    </row>
    <row r="689" spans="1:8" ht="18" customHeight="1">
      <c r="A689" s="190">
        <v>42530</v>
      </c>
      <c r="B689" s="190" t="s">
        <v>145</v>
      </c>
      <c r="C689" s="188" t="s">
        <v>1948</v>
      </c>
      <c r="D689" s="191"/>
      <c r="E689" s="191">
        <v>1000000</v>
      </c>
      <c r="F689" s="192">
        <f t="shared" si="22"/>
        <v>734066000</v>
      </c>
      <c r="G689" s="187"/>
      <c r="H689" s="179">
        <f t="shared" si="23"/>
        <v>6</v>
      </c>
    </row>
    <row r="690" spans="1:8" ht="18" customHeight="1">
      <c r="A690" s="190">
        <v>42530</v>
      </c>
      <c r="B690" s="190" t="s">
        <v>622</v>
      </c>
      <c r="C690" s="188" t="s">
        <v>1949</v>
      </c>
      <c r="D690" s="191">
        <v>500000000</v>
      </c>
      <c r="E690" s="191"/>
      <c r="F690" s="192">
        <f t="shared" si="22"/>
        <v>1234066000</v>
      </c>
      <c r="G690" s="187"/>
      <c r="H690" s="179">
        <f t="shared" si="23"/>
        <v>6</v>
      </c>
    </row>
    <row r="691" spans="1:8" ht="18" customHeight="1">
      <c r="A691" s="190">
        <v>42530</v>
      </c>
      <c r="B691" s="190" t="s">
        <v>50</v>
      </c>
      <c r="C691" s="188" t="s">
        <v>155</v>
      </c>
      <c r="D691" s="191"/>
      <c r="E691" s="191">
        <v>500000000</v>
      </c>
      <c r="F691" s="192">
        <f t="shared" si="22"/>
        <v>734066000</v>
      </c>
      <c r="G691" s="187"/>
      <c r="H691" s="179">
        <f t="shared" si="23"/>
        <v>6</v>
      </c>
    </row>
    <row r="692" spans="1:8" ht="18" customHeight="1">
      <c r="A692" s="190">
        <v>42530</v>
      </c>
      <c r="B692" s="190" t="s">
        <v>622</v>
      </c>
      <c r="C692" s="188" t="s">
        <v>1949</v>
      </c>
      <c r="D692" s="191"/>
      <c r="E692" s="191">
        <v>505000000</v>
      </c>
      <c r="F692" s="192">
        <f t="shared" si="22"/>
        <v>229066000</v>
      </c>
      <c r="G692" s="187"/>
      <c r="H692" s="179">
        <f t="shared" si="23"/>
        <v>6</v>
      </c>
    </row>
    <row r="693" spans="1:8" ht="18" customHeight="1">
      <c r="A693" s="190">
        <v>42531</v>
      </c>
      <c r="B693" s="190" t="s">
        <v>831</v>
      </c>
      <c r="C693" s="188" t="s">
        <v>1950</v>
      </c>
      <c r="D693" s="191"/>
      <c r="E693" s="191">
        <v>10000000</v>
      </c>
      <c r="F693" s="192">
        <f t="shared" si="22"/>
        <v>219066000</v>
      </c>
      <c r="G693" s="187"/>
      <c r="H693" s="179">
        <f t="shared" si="23"/>
        <v>6</v>
      </c>
    </row>
    <row r="694" spans="1:8" ht="18" customHeight="1">
      <c r="A694" s="190">
        <v>42531</v>
      </c>
      <c r="B694" s="190" t="s">
        <v>831</v>
      </c>
      <c r="C694" s="188" t="s">
        <v>1951</v>
      </c>
      <c r="D694" s="191"/>
      <c r="E694" s="191">
        <v>10000000</v>
      </c>
      <c r="F694" s="192">
        <f t="shared" si="22"/>
        <v>209066000</v>
      </c>
      <c r="G694" s="187"/>
      <c r="H694" s="179">
        <f t="shared" si="23"/>
        <v>6</v>
      </c>
    </row>
    <row r="695" spans="1:8" ht="18" customHeight="1">
      <c r="A695" s="190">
        <v>42531</v>
      </c>
      <c r="B695" s="190" t="s">
        <v>831</v>
      </c>
      <c r="C695" s="188" t="s">
        <v>1265</v>
      </c>
      <c r="D695" s="191"/>
      <c r="E695" s="191">
        <v>500000</v>
      </c>
      <c r="F695" s="192">
        <f t="shared" si="22"/>
        <v>208566000</v>
      </c>
      <c r="G695" s="187"/>
      <c r="H695" s="179">
        <f t="shared" si="23"/>
        <v>6</v>
      </c>
    </row>
    <row r="696" spans="1:8" ht="18" customHeight="1">
      <c r="A696" s="190">
        <v>42531</v>
      </c>
      <c r="B696" s="190" t="s">
        <v>145</v>
      </c>
      <c r="C696" s="188" t="s">
        <v>1952</v>
      </c>
      <c r="D696" s="191"/>
      <c r="E696" s="191">
        <v>720000</v>
      </c>
      <c r="F696" s="192">
        <f t="shared" si="22"/>
        <v>207846000</v>
      </c>
      <c r="G696" s="187"/>
      <c r="H696" s="179">
        <f t="shared" si="23"/>
        <v>6</v>
      </c>
    </row>
    <row r="697" spans="1:8" ht="18" customHeight="1">
      <c r="A697" s="190">
        <v>42531</v>
      </c>
      <c r="B697" s="190" t="s">
        <v>147</v>
      </c>
      <c r="C697" s="188" t="s">
        <v>1807</v>
      </c>
      <c r="D697" s="191"/>
      <c r="E697" s="191">
        <v>2057000</v>
      </c>
      <c r="F697" s="192">
        <f t="shared" si="22"/>
        <v>205789000</v>
      </c>
      <c r="G697" s="187"/>
      <c r="H697" s="179">
        <f t="shared" si="23"/>
        <v>6</v>
      </c>
    </row>
    <row r="698" spans="1:8" ht="18" customHeight="1">
      <c r="A698" s="190">
        <v>42531</v>
      </c>
      <c r="B698" s="190" t="s">
        <v>50</v>
      </c>
      <c r="C698" s="188" t="s">
        <v>1889</v>
      </c>
      <c r="D698" s="191">
        <v>300000000</v>
      </c>
      <c r="E698" s="191"/>
      <c r="F698" s="192">
        <f t="shared" si="22"/>
        <v>505789000</v>
      </c>
      <c r="G698" s="187"/>
      <c r="H698" s="179">
        <f t="shared" si="23"/>
        <v>6</v>
      </c>
    </row>
    <row r="699" spans="1:8" ht="18" customHeight="1">
      <c r="A699" s="190">
        <v>42531</v>
      </c>
      <c r="B699" s="190" t="s">
        <v>147</v>
      </c>
      <c r="C699" s="188" t="s">
        <v>1479</v>
      </c>
      <c r="D699" s="191"/>
      <c r="E699" s="191">
        <v>307272000</v>
      </c>
      <c r="F699" s="192">
        <f t="shared" si="22"/>
        <v>198517000</v>
      </c>
      <c r="G699" s="187"/>
      <c r="H699" s="179">
        <f t="shared" si="23"/>
        <v>6</v>
      </c>
    </row>
    <row r="700" spans="1:8" ht="18" customHeight="1">
      <c r="A700" s="190">
        <v>42531</v>
      </c>
      <c r="B700" s="190" t="s">
        <v>158</v>
      </c>
      <c r="C700" s="188" t="s">
        <v>1953</v>
      </c>
      <c r="D700" s="191"/>
      <c r="E700" s="191">
        <v>183020000</v>
      </c>
      <c r="F700" s="192">
        <f t="shared" si="22"/>
        <v>15497000</v>
      </c>
      <c r="G700" s="187"/>
      <c r="H700" s="179">
        <f t="shared" si="23"/>
        <v>6</v>
      </c>
    </row>
    <row r="701" spans="1:8" ht="18" customHeight="1">
      <c r="A701" s="190">
        <v>42531</v>
      </c>
      <c r="B701" s="190" t="s">
        <v>151</v>
      </c>
      <c r="C701" s="188" t="s">
        <v>150</v>
      </c>
      <c r="D701" s="191"/>
      <c r="E701" s="191">
        <v>135000</v>
      </c>
      <c r="F701" s="192">
        <f t="shared" si="22"/>
        <v>15362000</v>
      </c>
      <c r="G701" s="187"/>
      <c r="H701" s="179">
        <f t="shared" si="23"/>
        <v>6</v>
      </c>
    </row>
    <row r="702" spans="1:8" ht="18" customHeight="1">
      <c r="A702" s="190">
        <v>42532</v>
      </c>
      <c r="B702" s="190" t="s">
        <v>1059</v>
      </c>
      <c r="C702" s="188" t="s">
        <v>1954</v>
      </c>
      <c r="D702" s="191">
        <v>450000000</v>
      </c>
      <c r="E702" s="191"/>
      <c r="F702" s="192">
        <f t="shared" si="22"/>
        <v>465362000</v>
      </c>
      <c r="G702" s="187"/>
      <c r="H702" s="179">
        <f t="shared" si="23"/>
        <v>6</v>
      </c>
    </row>
    <row r="703" spans="1:8" ht="18" customHeight="1">
      <c r="A703" s="190">
        <v>42532</v>
      </c>
      <c r="B703" s="190" t="s">
        <v>145</v>
      </c>
      <c r="C703" s="188" t="s">
        <v>1955</v>
      </c>
      <c r="D703" s="191"/>
      <c r="E703" s="191">
        <v>610000</v>
      </c>
      <c r="F703" s="192">
        <f t="shared" si="22"/>
        <v>464752000</v>
      </c>
      <c r="G703" s="187"/>
      <c r="H703" s="179">
        <f t="shared" si="23"/>
        <v>6</v>
      </c>
    </row>
    <row r="704" spans="1:8" ht="18" customHeight="1">
      <c r="A704" s="190">
        <v>42532</v>
      </c>
      <c r="B704" s="190" t="s">
        <v>158</v>
      </c>
      <c r="C704" s="188" t="s">
        <v>1956</v>
      </c>
      <c r="D704" s="191"/>
      <c r="E704" s="191">
        <v>96967000</v>
      </c>
      <c r="F704" s="192">
        <f t="shared" si="22"/>
        <v>367785000</v>
      </c>
      <c r="G704" s="187"/>
      <c r="H704" s="179">
        <f t="shared" si="23"/>
        <v>6</v>
      </c>
    </row>
    <row r="705" spans="1:8" ht="18" customHeight="1">
      <c r="A705" s="190">
        <v>42532</v>
      </c>
      <c r="B705" s="190" t="s">
        <v>147</v>
      </c>
      <c r="C705" s="188" t="s">
        <v>1767</v>
      </c>
      <c r="D705" s="191"/>
      <c r="E705" s="191">
        <v>150000000</v>
      </c>
      <c r="F705" s="192">
        <f t="shared" si="22"/>
        <v>217785000</v>
      </c>
      <c r="G705" s="187"/>
      <c r="H705" s="179">
        <f t="shared" si="23"/>
        <v>6</v>
      </c>
    </row>
    <row r="706" spans="1:8" ht="18" customHeight="1">
      <c r="A706" s="190">
        <v>42532</v>
      </c>
      <c r="B706" s="190" t="s">
        <v>147</v>
      </c>
      <c r="C706" s="188" t="s">
        <v>225</v>
      </c>
      <c r="D706" s="191"/>
      <c r="E706" s="191">
        <v>70021000</v>
      </c>
      <c r="F706" s="192">
        <f t="shared" si="22"/>
        <v>147764000</v>
      </c>
      <c r="G706" s="187"/>
      <c r="H706" s="179">
        <f t="shared" si="23"/>
        <v>6</v>
      </c>
    </row>
    <row r="707" spans="1:8" ht="18" customHeight="1">
      <c r="A707" s="190">
        <v>42534</v>
      </c>
      <c r="B707" s="190" t="s">
        <v>145</v>
      </c>
      <c r="C707" s="188" t="s">
        <v>740</v>
      </c>
      <c r="D707" s="191"/>
      <c r="E707" s="191">
        <v>1744000</v>
      </c>
      <c r="F707" s="192">
        <f t="shared" si="22"/>
        <v>146020000</v>
      </c>
      <c r="G707" s="187"/>
      <c r="H707" s="179">
        <f t="shared" si="23"/>
        <v>6</v>
      </c>
    </row>
    <row r="708" spans="1:8" ht="18" customHeight="1">
      <c r="A708" s="190">
        <v>42534</v>
      </c>
      <c r="B708" s="190" t="s">
        <v>50</v>
      </c>
      <c r="C708" s="188" t="s">
        <v>155</v>
      </c>
      <c r="D708" s="191"/>
      <c r="E708" s="191">
        <v>32000000</v>
      </c>
      <c r="F708" s="192">
        <f t="shared" si="22"/>
        <v>114020000</v>
      </c>
      <c r="G708" s="187"/>
      <c r="H708" s="179">
        <f t="shared" si="23"/>
        <v>6</v>
      </c>
    </row>
    <row r="709" spans="1:8" ht="18" customHeight="1">
      <c r="A709" s="190">
        <v>42534</v>
      </c>
      <c r="B709" s="190" t="s">
        <v>174</v>
      </c>
      <c r="C709" s="188" t="s">
        <v>1957</v>
      </c>
      <c r="D709" s="191"/>
      <c r="E709" s="191">
        <v>32582000</v>
      </c>
      <c r="F709" s="192">
        <f t="shared" si="22"/>
        <v>81438000</v>
      </c>
      <c r="G709" s="187"/>
      <c r="H709" s="179">
        <f t="shared" si="23"/>
        <v>6</v>
      </c>
    </row>
    <row r="710" spans="1:8" ht="18" customHeight="1">
      <c r="A710" s="190">
        <v>42534</v>
      </c>
      <c r="B710" s="190" t="s">
        <v>197</v>
      </c>
      <c r="C710" s="188" t="s">
        <v>1958</v>
      </c>
      <c r="D710" s="191"/>
      <c r="E710" s="191">
        <v>10000000</v>
      </c>
      <c r="F710" s="192">
        <f t="shared" si="22"/>
        <v>71438000</v>
      </c>
      <c r="G710" s="187"/>
      <c r="H710" s="179">
        <f t="shared" si="23"/>
        <v>6</v>
      </c>
    </row>
    <row r="711" spans="1:8" ht="18" customHeight="1">
      <c r="A711" s="190">
        <v>42534</v>
      </c>
      <c r="B711" s="190" t="s">
        <v>1547</v>
      </c>
      <c r="C711" s="188" t="s">
        <v>1959</v>
      </c>
      <c r="D711" s="191">
        <v>2760000</v>
      </c>
      <c r="E711" s="191"/>
      <c r="F711" s="192">
        <f t="shared" si="22"/>
        <v>74198000</v>
      </c>
      <c r="G711" s="187"/>
      <c r="H711" s="179">
        <f t="shared" si="23"/>
        <v>6</v>
      </c>
    </row>
    <row r="712" spans="1:8" ht="18" customHeight="1">
      <c r="A712" s="190">
        <v>42534</v>
      </c>
      <c r="B712" s="190" t="s">
        <v>145</v>
      </c>
      <c r="C712" s="188" t="s">
        <v>1960</v>
      </c>
      <c r="D712" s="191"/>
      <c r="E712" s="191">
        <v>880000</v>
      </c>
      <c r="F712" s="192">
        <f t="shared" si="22"/>
        <v>73318000</v>
      </c>
      <c r="G712" s="187"/>
      <c r="H712" s="179">
        <f t="shared" si="23"/>
        <v>6</v>
      </c>
    </row>
    <row r="713" spans="1:8" ht="18" customHeight="1">
      <c r="A713" s="190">
        <v>42534</v>
      </c>
      <c r="B713" s="190" t="s">
        <v>145</v>
      </c>
      <c r="C713" s="188" t="s">
        <v>1938</v>
      </c>
      <c r="D713" s="191"/>
      <c r="E713" s="191">
        <v>140000</v>
      </c>
      <c r="F713" s="192">
        <f t="shared" si="22"/>
        <v>73178000</v>
      </c>
      <c r="G713" s="187"/>
      <c r="H713" s="179">
        <f t="shared" si="23"/>
        <v>6</v>
      </c>
    </row>
    <row r="714" spans="1:8" ht="18" customHeight="1">
      <c r="A714" s="190">
        <v>42534</v>
      </c>
      <c r="B714" s="190" t="s">
        <v>1961</v>
      </c>
      <c r="C714" s="188" t="s">
        <v>1962</v>
      </c>
      <c r="D714" s="191">
        <v>7500000</v>
      </c>
      <c r="E714" s="191"/>
      <c r="F714" s="192">
        <f t="shared" si="22"/>
        <v>80678000</v>
      </c>
      <c r="G714" s="187"/>
      <c r="H714" s="179">
        <f t="shared" si="23"/>
        <v>6</v>
      </c>
    </row>
    <row r="715" spans="1:8" ht="18" customHeight="1">
      <c r="A715" s="190">
        <v>42534</v>
      </c>
      <c r="B715" s="190" t="s">
        <v>151</v>
      </c>
      <c r="C715" s="188" t="s">
        <v>1963</v>
      </c>
      <c r="D715" s="191"/>
      <c r="E715" s="191">
        <v>8159000</v>
      </c>
      <c r="F715" s="192">
        <f t="shared" si="22"/>
        <v>72519000</v>
      </c>
      <c r="G715" s="187"/>
      <c r="H715" s="179">
        <f t="shared" si="23"/>
        <v>6</v>
      </c>
    </row>
    <row r="716" spans="1:8" ht="18" customHeight="1">
      <c r="A716" s="190">
        <v>42534</v>
      </c>
      <c r="B716" s="190" t="s">
        <v>145</v>
      </c>
      <c r="C716" s="188" t="s">
        <v>1964</v>
      </c>
      <c r="D716" s="191"/>
      <c r="E716" s="191">
        <v>300000</v>
      </c>
      <c r="F716" s="192">
        <f t="shared" si="22"/>
        <v>72219000</v>
      </c>
      <c r="G716" s="187"/>
      <c r="H716" s="179">
        <f t="shared" si="23"/>
        <v>6</v>
      </c>
    </row>
    <row r="717" spans="1:8" ht="18" customHeight="1">
      <c r="A717" s="190">
        <v>42535</v>
      </c>
      <c r="B717" s="190" t="s">
        <v>831</v>
      </c>
      <c r="C717" s="188" t="s">
        <v>1265</v>
      </c>
      <c r="D717" s="191"/>
      <c r="E717" s="191">
        <v>500000</v>
      </c>
      <c r="F717" s="192">
        <f t="shared" si="22"/>
        <v>71719000</v>
      </c>
      <c r="G717" s="187"/>
      <c r="H717" s="179">
        <f t="shared" si="23"/>
        <v>6</v>
      </c>
    </row>
    <row r="718" spans="1:8" ht="18" customHeight="1">
      <c r="A718" s="190">
        <v>42535</v>
      </c>
      <c r="B718" s="190" t="s">
        <v>147</v>
      </c>
      <c r="C718" s="188" t="s">
        <v>1965</v>
      </c>
      <c r="D718" s="191"/>
      <c r="E718" s="191">
        <v>28856000</v>
      </c>
      <c r="F718" s="192">
        <f t="shared" si="22"/>
        <v>42863000</v>
      </c>
      <c r="G718" s="187"/>
      <c r="H718" s="179">
        <f t="shared" si="23"/>
        <v>6</v>
      </c>
    </row>
    <row r="719" spans="1:8" ht="18" customHeight="1">
      <c r="A719" s="190">
        <v>42535</v>
      </c>
      <c r="B719" s="190" t="s">
        <v>176</v>
      </c>
      <c r="C719" s="188" t="s">
        <v>1966</v>
      </c>
      <c r="D719" s="191"/>
      <c r="E719" s="191">
        <v>990000</v>
      </c>
      <c r="F719" s="192">
        <f t="shared" si="22"/>
        <v>41873000</v>
      </c>
      <c r="G719" s="187"/>
      <c r="H719" s="179">
        <f t="shared" si="23"/>
        <v>6</v>
      </c>
    </row>
    <row r="720" spans="1:8" ht="18" customHeight="1">
      <c r="A720" s="190">
        <v>42536</v>
      </c>
      <c r="B720" s="190" t="s">
        <v>145</v>
      </c>
      <c r="C720" s="188" t="s">
        <v>1967</v>
      </c>
      <c r="D720" s="191"/>
      <c r="E720" s="191">
        <v>230000</v>
      </c>
      <c r="F720" s="192">
        <f t="shared" si="22"/>
        <v>41643000</v>
      </c>
      <c r="G720" s="187"/>
      <c r="H720" s="179">
        <f t="shared" si="23"/>
        <v>6</v>
      </c>
    </row>
    <row r="721" spans="1:8" ht="18" customHeight="1">
      <c r="A721" s="190">
        <v>42536</v>
      </c>
      <c r="B721" s="190" t="s">
        <v>151</v>
      </c>
      <c r="C721" s="188" t="s">
        <v>1968</v>
      </c>
      <c r="D721" s="191"/>
      <c r="E721" s="191">
        <v>2162000</v>
      </c>
      <c r="F721" s="192">
        <f t="shared" si="22"/>
        <v>39481000</v>
      </c>
      <c r="G721" s="187"/>
      <c r="H721" s="179">
        <f t="shared" si="23"/>
        <v>6</v>
      </c>
    </row>
    <row r="722" spans="1:8" ht="18" customHeight="1">
      <c r="A722" s="190">
        <v>42536</v>
      </c>
      <c r="B722" s="190" t="s">
        <v>1969</v>
      </c>
      <c r="C722" s="188" t="s">
        <v>1970</v>
      </c>
      <c r="D722" s="191"/>
      <c r="E722" s="191">
        <v>1250000</v>
      </c>
      <c r="F722" s="192">
        <f t="shared" si="22"/>
        <v>38231000</v>
      </c>
      <c r="G722" s="187"/>
      <c r="H722" s="179">
        <f t="shared" si="23"/>
        <v>6</v>
      </c>
    </row>
    <row r="723" spans="1:8" ht="18" customHeight="1">
      <c r="A723" s="190">
        <v>42536</v>
      </c>
      <c r="B723" s="190" t="s">
        <v>50</v>
      </c>
      <c r="C723" s="188" t="s">
        <v>1889</v>
      </c>
      <c r="D723" s="191">
        <v>460000000</v>
      </c>
      <c r="E723" s="191"/>
      <c r="F723" s="192">
        <f t="shared" ref="F723:F787" si="24">IF(C723&lt;&gt;"",F722+D723-E723,0)</f>
        <v>498231000</v>
      </c>
      <c r="G723" s="187"/>
      <c r="H723" s="179">
        <f t="shared" si="23"/>
        <v>6</v>
      </c>
    </row>
    <row r="724" spans="1:8" ht="18" customHeight="1">
      <c r="A724" s="190">
        <v>42536</v>
      </c>
      <c r="B724" s="190" t="s">
        <v>197</v>
      </c>
      <c r="C724" s="188" t="s">
        <v>1971</v>
      </c>
      <c r="D724" s="191"/>
      <c r="E724" s="191">
        <v>440000000</v>
      </c>
      <c r="F724" s="192">
        <f t="shared" si="24"/>
        <v>58231000</v>
      </c>
      <c r="G724" s="187"/>
      <c r="H724" s="179">
        <f t="shared" si="23"/>
        <v>6</v>
      </c>
    </row>
    <row r="725" spans="1:8" ht="18" customHeight="1">
      <c r="A725" s="190">
        <v>42536</v>
      </c>
      <c r="B725" s="190" t="s">
        <v>145</v>
      </c>
      <c r="C725" s="188" t="s">
        <v>544</v>
      </c>
      <c r="D725" s="191"/>
      <c r="E725" s="191">
        <v>514000</v>
      </c>
      <c r="F725" s="192">
        <f t="shared" si="24"/>
        <v>57717000</v>
      </c>
      <c r="G725" s="187"/>
      <c r="H725" s="179">
        <f t="shared" ref="H725:H789" si="25">IF(A725&lt;&gt;"",MONTH(A725),"")</f>
        <v>6</v>
      </c>
    </row>
    <row r="726" spans="1:8" ht="18" customHeight="1">
      <c r="A726" s="190">
        <v>42536</v>
      </c>
      <c r="B726" s="190" t="s">
        <v>145</v>
      </c>
      <c r="C726" s="188" t="s">
        <v>210</v>
      </c>
      <c r="D726" s="191"/>
      <c r="E726" s="191">
        <v>17655000</v>
      </c>
      <c r="F726" s="192">
        <f t="shared" si="24"/>
        <v>40062000</v>
      </c>
      <c r="G726" s="187"/>
      <c r="H726" s="179">
        <f t="shared" si="25"/>
        <v>6</v>
      </c>
    </row>
    <row r="727" spans="1:8" ht="18" customHeight="1">
      <c r="A727" s="190">
        <v>42538</v>
      </c>
      <c r="B727" s="190" t="s">
        <v>50</v>
      </c>
      <c r="C727" s="188" t="s">
        <v>1889</v>
      </c>
      <c r="D727" s="191">
        <v>40000000</v>
      </c>
      <c r="E727" s="191"/>
      <c r="F727" s="192">
        <f t="shared" si="24"/>
        <v>80062000</v>
      </c>
      <c r="G727" s="187"/>
      <c r="H727" s="179">
        <f t="shared" si="25"/>
        <v>6</v>
      </c>
    </row>
    <row r="728" spans="1:8" ht="18" customHeight="1">
      <c r="A728" s="190">
        <v>42538</v>
      </c>
      <c r="B728" s="190" t="s">
        <v>1961</v>
      </c>
      <c r="C728" s="188" t="s">
        <v>1281</v>
      </c>
      <c r="D728" s="191"/>
      <c r="E728" s="191">
        <v>5000000</v>
      </c>
      <c r="F728" s="192">
        <f t="shared" si="24"/>
        <v>75062000</v>
      </c>
      <c r="G728" s="187"/>
      <c r="H728" s="179">
        <f t="shared" si="25"/>
        <v>6</v>
      </c>
    </row>
    <row r="729" spans="1:8" ht="18" customHeight="1">
      <c r="A729" s="190">
        <v>42538</v>
      </c>
      <c r="B729" s="190" t="s">
        <v>197</v>
      </c>
      <c r="C729" s="188" t="s">
        <v>1972</v>
      </c>
      <c r="D729" s="191"/>
      <c r="E729" s="191">
        <v>50000000</v>
      </c>
      <c r="F729" s="192">
        <f t="shared" si="24"/>
        <v>25062000</v>
      </c>
      <c r="G729" s="187"/>
      <c r="H729" s="179">
        <f t="shared" si="25"/>
        <v>6</v>
      </c>
    </row>
    <row r="730" spans="1:8" ht="18" customHeight="1">
      <c r="A730" s="190">
        <v>42538</v>
      </c>
      <c r="B730" s="190" t="s">
        <v>831</v>
      </c>
      <c r="C730" s="188" t="s">
        <v>1181</v>
      </c>
      <c r="D730" s="191"/>
      <c r="E730" s="191">
        <v>1000000</v>
      </c>
      <c r="F730" s="192">
        <f t="shared" si="24"/>
        <v>24062000</v>
      </c>
      <c r="G730" s="187"/>
      <c r="H730" s="179">
        <f t="shared" si="25"/>
        <v>6</v>
      </c>
    </row>
    <row r="731" spans="1:8" ht="18" customHeight="1">
      <c r="A731" s="190">
        <v>42539</v>
      </c>
      <c r="B731" s="190" t="s">
        <v>50</v>
      </c>
      <c r="C731" s="188" t="s">
        <v>1889</v>
      </c>
      <c r="D731" s="191">
        <v>160000000</v>
      </c>
      <c r="E731" s="191"/>
      <c r="F731" s="192">
        <f t="shared" si="24"/>
        <v>184062000</v>
      </c>
      <c r="G731" s="187"/>
      <c r="H731" s="179">
        <f t="shared" si="25"/>
        <v>6</v>
      </c>
    </row>
    <row r="732" spans="1:8" ht="18" customHeight="1">
      <c r="A732" s="190">
        <v>42539</v>
      </c>
      <c r="B732" s="190" t="s">
        <v>197</v>
      </c>
      <c r="C732" s="188" t="s">
        <v>1972</v>
      </c>
      <c r="D732" s="191"/>
      <c r="E732" s="191">
        <v>20000000</v>
      </c>
      <c r="F732" s="192">
        <f t="shared" si="24"/>
        <v>164062000</v>
      </c>
      <c r="G732" s="187"/>
      <c r="H732" s="179">
        <f t="shared" si="25"/>
        <v>6</v>
      </c>
    </row>
    <row r="733" spans="1:8" ht="18" customHeight="1">
      <c r="A733" s="190">
        <v>42539</v>
      </c>
      <c r="B733" s="190" t="s">
        <v>147</v>
      </c>
      <c r="C733" s="188" t="s">
        <v>1973</v>
      </c>
      <c r="D733" s="191"/>
      <c r="E733" s="191">
        <v>54142000</v>
      </c>
      <c r="F733" s="192">
        <f t="shared" si="24"/>
        <v>109920000</v>
      </c>
      <c r="G733" s="187"/>
      <c r="H733" s="179">
        <f t="shared" si="25"/>
        <v>6</v>
      </c>
    </row>
    <row r="734" spans="1:8" ht="18" customHeight="1">
      <c r="A734" s="190">
        <v>42539</v>
      </c>
      <c r="B734" s="190" t="s">
        <v>203</v>
      </c>
      <c r="C734" s="188" t="s">
        <v>1974</v>
      </c>
      <c r="D734" s="191"/>
      <c r="E734" s="191">
        <v>18000000</v>
      </c>
      <c r="F734" s="192">
        <f t="shared" si="24"/>
        <v>91920000</v>
      </c>
      <c r="G734" s="187"/>
      <c r="H734" s="179">
        <f t="shared" si="25"/>
        <v>6</v>
      </c>
    </row>
    <row r="735" spans="1:8" ht="18" customHeight="1">
      <c r="A735" s="190">
        <v>42539</v>
      </c>
      <c r="B735" s="190" t="s">
        <v>145</v>
      </c>
      <c r="C735" s="188" t="s">
        <v>1975</v>
      </c>
      <c r="D735" s="191"/>
      <c r="E735" s="191">
        <v>20000000</v>
      </c>
      <c r="F735" s="192">
        <f t="shared" si="24"/>
        <v>71920000</v>
      </c>
      <c r="G735" s="187"/>
      <c r="H735" s="179">
        <f t="shared" si="25"/>
        <v>6</v>
      </c>
    </row>
    <row r="736" spans="1:8" ht="18" customHeight="1">
      <c r="A736" s="190">
        <v>42541</v>
      </c>
      <c r="B736" s="190" t="s">
        <v>183</v>
      </c>
      <c r="C736" s="188" t="s">
        <v>1976</v>
      </c>
      <c r="D736" s="191"/>
      <c r="E736" s="191">
        <v>1500000</v>
      </c>
      <c r="F736" s="192">
        <f t="shared" si="24"/>
        <v>70420000</v>
      </c>
      <c r="G736" s="187"/>
      <c r="H736" s="179">
        <f t="shared" si="25"/>
        <v>6</v>
      </c>
    </row>
    <row r="737" spans="1:8" ht="18" customHeight="1">
      <c r="A737" s="190">
        <v>42541</v>
      </c>
      <c r="B737" s="190" t="s">
        <v>145</v>
      </c>
      <c r="C737" s="188" t="s">
        <v>1175</v>
      </c>
      <c r="D737" s="191"/>
      <c r="E737" s="191">
        <v>4000000</v>
      </c>
      <c r="F737" s="192">
        <f t="shared" si="24"/>
        <v>66420000</v>
      </c>
      <c r="G737" s="187"/>
      <c r="H737" s="179">
        <f t="shared" si="25"/>
        <v>6</v>
      </c>
    </row>
    <row r="738" spans="1:8" ht="18" customHeight="1">
      <c r="A738" s="190">
        <v>42541</v>
      </c>
      <c r="B738" s="190" t="s">
        <v>145</v>
      </c>
      <c r="C738" s="188" t="s">
        <v>150</v>
      </c>
      <c r="D738" s="191"/>
      <c r="E738" s="191">
        <v>570000</v>
      </c>
      <c r="F738" s="192">
        <f t="shared" si="24"/>
        <v>65850000</v>
      </c>
      <c r="G738" s="187"/>
      <c r="H738" s="179">
        <f t="shared" si="25"/>
        <v>6</v>
      </c>
    </row>
    <row r="739" spans="1:8" ht="18" customHeight="1">
      <c r="A739" s="190">
        <v>42541</v>
      </c>
      <c r="B739" s="190" t="s">
        <v>145</v>
      </c>
      <c r="C739" s="188" t="s">
        <v>1977</v>
      </c>
      <c r="D739" s="191"/>
      <c r="E739" s="191">
        <v>400000</v>
      </c>
      <c r="F739" s="192">
        <f t="shared" si="24"/>
        <v>65450000</v>
      </c>
      <c r="G739" s="187"/>
      <c r="H739" s="179">
        <f t="shared" si="25"/>
        <v>6</v>
      </c>
    </row>
    <row r="740" spans="1:8" ht="18" customHeight="1">
      <c r="A740" s="190">
        <v>42541</v>
      </c>
      <c r="B740" s="190" t="s">
        <v>145</v>
      </c>
      <c r="C740" s="188" t="s">
        <v>1978</v>
      </c>
      <c r="D740" s="191"/>
      <c r="E740" s="191">
        <v>19958000</v>
      </c>
      <c r="F740" s="192">
        <f t="shared" si="24"/>
        <v>45492000</v>
      </c>
      <c r="G740" s="187"/>
      <c r="H740" s="179">
        <f t="shared" si="25"/>
        <v>6</v>
      </c>
    </row>
    <row r="741" spans="1:8" ht="18" customHeight="1">
      <c r="A741" s="190">
        <v>42543</v>
      </c>
      <c r="B741" s="190" t="s">
        <v>183</v>
      </c>
      <c r="C741" s="188" t="s">
        <v>1979</v>
      </c>
      <c r="D741" s="191">
        <v>5000000</v>
      </c>
      <c r="E741" s="191"/>
      <c r="F741" s="192">
        <f t="shared" si="24"/>
        <v>50492000</v>
      </c>
      <c r="G741" s="187"/>
      <c r="H741" s="179">
        <f t="shared" si="25"/>
        <v>6</v>
      </c>
    </row>
    <row r="742" spans="1:8" ht="18" customHeight="1">
      <c r="A742" s="190">
        <v>42543</v>
      </c>
      <c r="B742" s="190" t="s">
        <v>145</v>
      </c>
      <c r="C742" s="188" t="s">
        <v>1281</v>
      </c>
      <c r="D742" s="191"/>
      <c r="E742" s="191">
        <v>7822000</v>
      </c>
      <c r="F742" s="192">
        <f t="shared" si="24"/>
        <v>42670000</v>
      </c>
      <c r="G742" s="187"/>
      <c r="H742" s="179">
        <f t="shared" si="25"/>
        <v>6</v>
      </c>
    </row>
    <row r="743" spans="1:8" ht="18" customHeight="1">
      <c r="A743" s="190">
        <v>42543</v>
      </c>
      <c r="B743" s="190" t="s">
        <v>145</v>
      </c>
      <c r="C743" s="188" t="s">
        <v>1980</v>
      </c>
      <c r="D743" s="191"/>
      <c r="E743" s="191">
        <v>5000000</v>
      </c>
      <c r="F743" s="192">
        <f t="shared" si="24"/>
        <v>37670000</v>
      </c>
      <c r="G743" s="187"/>
      <c r="H743" s="179">
        <f t="shared" si="25"/>
        <v>6</v>
      </c>
    </row>
    <row r="744" spans="1:8" ht="18" customHeight="1">
      <c r="A744" s="190">
        <v>42543</v>
      </c>
      <c r="B744" s="190" t="s">
        <v>176</v>
      </c>
      <c r="C744" s="188" t="s">
        <v>1981</v>
      </c>
      <c r="D744" s="191"/>
      <c r="E744" s="191">
        <v>5698000</v>
      </c>
      <c r="F744" s="192">
        <f t="shared" si="24"/>
        <v>31972000</v>
      </c>
      <c r="G744" s="187"/>
      <c r="H744" s="179">
        <f t="shared" si="25"/>
        <v>6</v>
      </c>
    </row>
    <row r="745" spans="1:8" ht="18" customHeight="1">
      <c r="A745" s="190">
        <v>42543</v>
      </c>
      <c r="B745" s="190" t="s">
        <v>831</v>
      </c>
      <c r="C745" s="188" t="s">
        <v>1982</v>
      </c>
      <c r="D745" s="191"/>
      <c r="E745" s="191">
        <v>320000</v>
      </c>
      <c r="F745" s="192">
        <f t="shared" si="24"/>
        <v>31652000</v>
      </c>
      <c r="G745" s="187"/>
      <c r="H745" s="179">
        <f t="shared" si="25"/>
        <v>6</v>
      </c>
    </row>
    <row r="746" spans="1:8" ht="18" customHeight="1">
      <c r="A746" s="190">
        <v>42543</v>
      </c>
      <c r="B746" s="190" t="s">
        <v>145</v>
      </c>
      <c r="C746" s="188" t="s">
        <v>1983</v>
      </c>
      <c r="D746" s="191"/>
      <c r="E746" s="191">
        <v>1240000</v>
      </c>
      <c r="F746" s="192">
        <f t="shared" si="24"/>
        <v>30412000</v>
      </c>
      <c r="G746" s="187"/>
      <c r="H746" s="179">
        <f t="shared" si="25"/>
        <v>6</v>
      </c>
    </row>
    <row r="747" spans="1:8" ht="18" customHeight="1">
      <c r="A747" s="190">
        <v>42543</v>
      </c>
      <c r="B747" s="190" t="s">
        <v>183</v>
      </c>
      <c r="C747" s="188" t="s">
        <v>1984</v>
      </c>
      <c r="D747" s="191">
        <v>1500000</v>
      </c>
      <c r="E747" s="191"/>
      <c r="F747" s="192">
        <f t="shared" si="24"/>
        <v>31912000</v>
      </c>
      <c r="G747" s="187"/>
      <c r="H747" s="179">
        <f t="shared" si="25"/>
        <v>6</v>
      </c>
    </row>
    <row r="748" spans="1:8" ht="18" customHeight="1">
      <c r="A748" s="190">
        <v>42543</v>
      </c>
      <c r="B748" s="190" t="s">
        <v>151</v>
      </c>
      <c r="C748" s="188" t="s">
        <v>2023</v>
      </c>
      <c r="D748" s="191"/>
      <c r="E748" s="191">
        <v>1915000</v>
      </c>
      <c r="F748" s="192">
        <f t="shared" si="24"/>
        <v>29997000</v>
      </c>
      <c r="G748" s="187"/>
      <c r="H748" s="179">
        <f t="shared" si="25"/>
        <v>6</v>
      </c>
    </row>
    <row r="749" spans="1:8" ht="18" customHeight="1">
      <c r="A749" s="190">
        <v>42543</v>
      </c>
      <c r="B749" s="190" t="s">
        <v>50</v>
      </c>
      <c r="C749" s="188" t="s">
        <v>1658</v>
      </c>
      <c r="D749" s="191">
        <v>1700000000</v>
      </c>
      <c r="E749" s="191"/>
      <c r="F749" s="192">
        <f t="shared" si="24"/>
        <v>1729997000</v>
      </c>
      <c r="G749" s="187"/>
      <c r="H749" s="179">
        <f t="shared" si="25"/>
        <v>6</v>
      </c>
    </row>
    <row r="750" spans="1:8" ht="18" customHeight="1">
      <c r="A750" s="190">
        <v>42543</v>
      </c>
      <c r="B750" s="190" t="s">
        <v>622</v>
      </c>
      <c r="C750" s="188" t="s">
        <v>1529</v>
      </c>
      <c r="D750" s="191">
        <v>2000000000</v>
      </c>
      <c r="E750" s="191"/>
      <c r="F750" s="192">
        <f t="shared" si="24"/>
        <v>3729997000</v>
      </c>
      <c r="G750" s="187"/>
      <c r="H750" s="179">
        <f t="shared" si="25"/>
        <v>6</v>
      </c>
    </row>
    <row r="751" spans="1:8" ht="18" customHeight="1">
      <c r="A751" s="190">
        <v>42543</v>
      </c>
      <c r="B751" s="190" t="s">
        <v>50</v>
      </c>
      <c r="C751" s="188" t="s">
        <v>1805</v>
      </c>
      <c r="D751" s="191"/>
      <c r="E751" s="191">
        <v>170000000</v>
      </c>
      <c r="F751" s="192">
        <f t="shared" si="24"/>
        <v>3559997000</v>
      </c>
      <c r="G751" s="187"/>
      <c r="H751" s="179">
        <f t="shared" si="25"/>
        <v>6</v>
      </c>
    </row>
    <row r="752" spans="1:8" ht="18" customHeight="1">
      <c r="A752" s="190">
        <v>42543</v>
      </c>
      <c r="B752" s="190" t="s">
        <v>1433</v>
      </c>
      <c r="C752" s="188" t="s">
        <v>2024</v>
      </c>
      <c r="D752" s="191"/>
      <c r="E752" s="191">
        <v>3400000000</v>
      </c>
      <c r="F752" s="192">
        <f t="shared" si="24"/>
        <v>159997000</v>
      </c>
      <c r="G752" s="187"/>
      <c r="H752" s="179">
        <f t="shared" si="25"/>
        <v>6</v>
      </c>
    </row>
    <row r="753" spans="1:8" ht="18" customHeight="1">
      <c r="A753" s="190">
        <v>42543</v>
      </c>
      <c r="B753" s="190" t="s">
        <v>1433</v>
      </c>
      <c r="C753" s="188" t="s">
        <v>2025</v>
      </c>
      <c r="D753" s="191"/>
      <c r="E753" s="191">
        <v>102036000</v>
      </c>
      <c r="F753" s="192">
        <f t="shared" si="24"/>
        <v>57961000</v>
      </c>
      <c r="G753" s="187"/>
      <c r="H753" s="179">
        <f t="shared" si="25"/>
        <v>6</v>
      </c>
    </row>
    <row r="754" spans="1:8" ht="18" customHeight="1">
      <c r="A754" s="190">
        <v>42543</v>
      </c>
      <c r="B754" s="190" t="s">
        <v>145</v>
      </c>
      <c r="C754" s="188" t="s">
        <v>2026</v>
      </c>
      <c r="D754" s="191"/>
      <c r="E754" s="191">
        <v>8507000</v>
      </c>
      <c r="F754" s="192">
        <f t="shared" si="24"/>
        <v>49454000</v>
      </c>
      <c r="G754" s="187"/>
      <c r="H754" s="179">
        <f t="shared" si="25"/>
        <v>6</v>
      </c>
    </row>
    <row r="755" spans="1:8" ht="18" customHeight="1">
      <c r="A755" s="190">
        <v>42543</v>
      </c>
      <c r="B755" s="190" t="s">
        <v>151</v>
      </c>
      <c r="C755" s="188" t="s">
        <v>2027</v>
      </c>
      <c r="D755" s="191"/>
      <c r="E755" s="191">
        <v>1881000</v>
      </c>
      <c r="F755" s="192">
        <f t="shared" si="24"/>
        <v>47573000</v>
      </c>
      <c r="G755" s="187"/>
      <c r="H755" s="179">
        <f t="shared" si="25"/>
        <v>6</v>
      </c>
    </row>
    <row r="756" spans="1:8" ht="18" customHeight="1">
      <c r="A756" s="190">
        <v>42544</v>
      </c>
      <c r="B756" s="190" t="s">
        <v>2028</v>
      </c>
      <c r="C756" s="188" t="s">
        <v>2029</v>
      </c>
      <c r="D756" s="191"/>
      <c r="E756" s="191">
        <v>500000</v>
      </c>
      <c r="F756" s="192">
        <f t="shared" si="24"/>
        <v>47073000</v>
      </c>
      <c r="G756" s="187"/>
      <c r="H756" s="179">
        <f t="shared" si="25"/>
        <v>6</v>
      </c>
    </row>
    <row r="757" spans="1:8" ht="18" customHeight="1">
      <c r="A757" s="190">
        <v>42544</v>
      </c>
      <c r="B757" s="190" t="s">
        <v>2028</v>
      </c>
      <c r="C757" s="188" t="s">
        <v>2030</v>
      </c>
      <c r="D757" s="191"/>
      <c r="E757" s="191">
        <v>934000</v>
      </c>
      <c r="F757" s="192">
        <f t="shared" si="24"/>
        <v>46139000</v>
      </c>
      <c r="G757" s="187"/>
      <c r="H757" s="179">
        <f t="shared" si="25"/>
        <v>6</v>
      </c>
    </row>
    <row r="758" spans="1:8" ht="18" customHeight="1">
      <c r="A758" s="190">
        <v>42544</v>
      </c>
      <c r="B758" s="190" t="s">
        <v>1421</v>
      </c>
      <c r="C758" s="188" t="s">
        <v>2031</v>
      </c>
      <c r="D758" s="191"/>
      <c r="E758" s="191">
        <v>5000000</v>
      </c>
      <c r="F758" s="192">
        <f t="shared" si="24"/>
        <v>41139000</v>
      </c>
      <c r="G758" s="187"/>
      <c r="H758" s="179">
        <f t="shared" si="25"/>
        <v>6</v>
      </c>
    </row>
    <row r="759" spans="1:8" ht="18" customHeight="1">
      <c r="A759" s="190">
        <v>42544</v>
      </c>
      <c r="B759" s="190" t="s">
        <v>203</v>
      </c>
      <c r="C759" s="188" t="s">
        <v>2032</v>
      </c>
      <c r="D759" s="191"/>
      <c r="E759" s="191">
        <v>25033000</v>
      </c>
      <c r="F759" s="192">
        <f t="shared" si="24"/>
        <v>16106000</v>
      </c>
      <c r="G759" s="187"/>
      <c r="H759" s="179">
        <f t="shared" si="25"/>
        <v>6</v>
      </c>
    </row>
    <row r="760" spans="1:8" ht="18" customHeight="1">
      <c r="A760" s="190">
        <v>42544</v>
      </c>
      <c r="B760" s="190" t="s">
        <v>50</v>
      </c>
      <c r="C760" s="188" t="s">
        <v>2034</v>
      </c>
      <c r="D760" s="191">
        <v>1960000000</v>
      </c>
      <c r="E760" s="191"/>
      <c r="F760" s="192">
        <f t="shared" si="24"/>
        <v>1976106000</v>
      </c>
      <c r="G760" s="187"/>
      <c r="H760" s="179">
        <f t="shared" si="25"/>
        <v>6</v>
      </c>
    </row>
    <row r="761" spans="1:8" ht="18" customHeight="1">
      <c r="A761" s="190">
        <v>42544</v>
      </c>
      <c r="B761" s="190" t="s">
        <v>145</v>
      </c>
      <c r="C761" s="188" t="s">
        <v>2033</v>
      </c>
      <c r="D761" s="191"/>
      <c r="E761" s="191">
        <v>20000000</v>
      </c>
      <c r="F761" s="192">
        <f t="shared" si="24"/>
        <v>1956106000</v>
      </c>
      <c r="G761" s="187"/>
      <c r="H761" s="179">
        <f t="shared" si="25"/>
        <v>6</v>
      </c>
    </row>
    <row r="762" spans="1:8" ht="18" customHeight="1">
      <c r="A762" s="190">
        <v>42544</v>
      </c>
      <c r="B762" s="190" t="s">
        <v>622</v>
      </c>
      <c r="C762" s="188" t="s">
        <v>2035</v>
      </c>
      <c r="D762" s="191"/>
      <c r="E762" s="191">
        <v>1800000000</v>
      </c>
      <c r="F762" s="192">
        <f t="shared" si="24"/>
        <v>156106000</v>
      </c>
      <c r="G762" s="187"/>
      <c r="H762" s="179">
        <f t="shared" si="25"/>
        <v>6</v>
      </c>
    </row>
    <row r="763" spans="1:8" ht="18" customHeight="1">
      <c r="A763" s="190">
        <v>42544</v>
      </c>
      <c r="B763" s="190" t="s">
        <v>203</v>
      </c>
      <c r="C763" s="188" t="s">
        <v>2036</v>
      </c>
      <c r="D763" s="191"/>
      <c r="E763" s="191">
        <v>10011000</v>
      </c>
      <c r="F763" s="192">
        <f t="shared" si="24"/>
        <v>146095000</v>
      </c>
      <c r="G763" s="187"/>
      <c r="H763" s="179">
        <f t="shared" si="25"/>
        <v>6</v>
      </c>
    </row>
    <row r="764" spans="1:8" ht="18" customHeight="1">
      <c r="A764" s="190">
        <v>42544</v>
      </c>
      <c r="B764" s="190" t="s">
        <v>1433</v>
      </c>
      <c r="C764" s="188" t="s">
        <v>2037</v>
      </c>
      <c r="D764" s="191"/>
      <c r="E764" s="191">
        <v>86319000</v>
      </c>
      <c r="F764" s="192">
        <f t="shared" si="24"/>
        <v>59776000</v>
      </c>
      <c r="G764" s="187"/>
      <c r="H764" s="179">
        <f t="shared" si="25"/>
        <v>6</v>
      </c>
    </row>
    <row r="765" spans="1:8" ht="18" customHeight="1">
      <c r="A765" s="190">
        <v>42544</v>
      </c>
      <c r="B765" s="190" t="s">
        <v>1433</v>
      </c>
      <c r="C765" s="188" t="s">
        <v>2038</v>
      </c>
      <c r="D765" s="191"/>
      <c r="E765" s="191">
        <v>10017000</v>
      </c>
      <c r="F765" s="192">
        <f t="shared" si="24"/>
        <v>49759000</v>
      </c>
      <c r="G765" s="187"/>
      <c r="H765" s="179">
        <f t="shared" si="25"/>
        <v>6</v>
      </c>
    </row>
    <row r="766" spans="1:8" ht="18" customHeight="1">
      <c r="A766" s="190">
        <v>42544</v>
      </c>
      <c r="B766" s="190" t="s">
        <v>168</v>
      </c>
      <c r="C766" s="188" t="s">
        <v>2039</v>
      </c>
      <c r="D766" s="191"/>
      <c r="E766" s="191">
        <v>20000000</v>
      </c>
      <c r="F766" s="192">
        <f t="shared" si="24"/>
        <v>29759000</v>
      </c>
      <c r="G766" s="187"/>
      <c r="H766" s="179">
        <f t="shared" si="25"/>
        <v>6</v>
      </c>
    </row>
    <row r="767" spans="1:8" ht="18" customHeight="1">
      <c r="A767" s="190">
        <v>42544</v>
      </c>
      <c r="B767" s="190" t="s">
        <v>151</v>
      </c>
      <c r="C767" s="188" t="s">
        <v>2040</v>
      </c>
      <c r="D767" s="191"/>
      <c r="E767" s="191">
        <v>6750000</v>
      </c>
      <c r="F767" s="192">
        <f t="shared" si="24"/>
        <v>23009000</v>
      </c>
      <c r="G767" s="187"/>
      <c r="H767" s="179">
        <f t="shared" si="25"/>
        <v>6</v>
      </c>
    </row>
    <row r="768" spans="1:8" ht="18" customHeight="1">
      <c r="A768" s="190">
        <v>42544</v>
      </c>
      <c r="B768" s="190" t="s">
        <v>178</v>
      </c>
      <c r="C768" s="188" t="s">
        <v>2041</v>
      </c>
      <c r="D768" s="191"/>
      <c r="E768" s="191">
        <v>4548000</v>
      </c>
      <c r="F768" s="192">
        <f t="shared" si="24"/>
        <v>18461000</v>
      </c>
      <c r="G768" s="187"/>
      <c r="H768" s="179">
        <f t="shared" si="25"/>
        <v>6</v>
      </c>
    </row>
    <row r="769" spans="1:8" ht="18" customHeight="1">
      <c r="A769" s="190">
        <v>42544</v>
      </c>
      <c r="B769" s="190" t="s">
        <v>145</v>
      </c>
      <c r="C769" s="188" t="s">
        <v>2042</v>
      </c>
      <c r="D769" s="191"/>
      <c r="E769" s="191">
        <v>1500000</v>
      </c>
      <c r="F769" s="192">
        <f t="shared" si="24"/>
        <v>16961000</v>
      </c>
      <c r="G769" s="187"/>
      <c r="H769" s="179">
        <f t="shared" si="25"/>
        <v>6</v>
      </c>
    </row>
    <row r="770" spans="1:8" ht="18" customHeight="1">
      <c r="A770" s="190">
        <v>42544</v>
      </c>
      <c r="B770" s="190" t="s">
        <v>160</v>
      </c>
      <c r="C770" s="188" t="s">
        <v>2043</v>
      </c>
      <c r="D770" s="191"/>
      <c r="E770" s="191">
        <v>2377000</v>
      </c>
      <c r="F770" s="192">
        <f t="shared" si="24"/>
        <v>14584000</v>
      </c>
      <c r="G770" s="187"/>
      <c r="H770" s="179">
        <f t="shared" si="25"/>
        <v>6</v>
      </c>
    </row>
    <row r="771" spans="1:8" ht="18" customHeight="1">
      <c r="A771" s="190">
        <v>42545</v>
      </c>
      <c r="B771" s="190" t="s">
        <v>50</v>
      </c>
      <c r="C771" s="188" t="s">
        <v>2045</v>
      </c>
      <c r="D771" s="191">
        <v>2000000</v>
      </c>
      <c r="E771" s="191"/>
      <c r="F771" s="192">
        <f t="shared" si="24"/>
        <v>16584000</v>
      </c>
      <c r="G771" s="187"/>
      <c r="H771" s="179">
        <f t="shared" si="25"/>
        <v>6</v>
      </c>
    </row>
    <row r="772" spans="1:8" ht="18" customHeight="1">
      <c r="A772" s="190">
        <v>42545</v>
      </c>
      <c r="B772" s="190" t="s">
        <v>50</v>
      </c>
      <c r="C772" s="188" t="s">
        <v>2044</v>
      </c>
      <c r="D772" s="191">
        <v>3348750000</v>
      </c>
      <c r="E772" s="191"/>
      <c r="F772" s="192">
        <f t="shared" si="24"/>
        <v>3365334000</v>
      </c>
      <c r="G772" s="187"/>
      <c r="H772" s="179">
        <f t="shared" si="25"/>
        <v>6</v>
      </c>
    </row>
    <row r="773" spans="1:8" ht="18" customHeight="1">
      <c r="A773" s="190">
        <v>42545</v>
      </c>
      <c r="B773" s="190" t="s">
        <v>622</v>
      </c>
      <c r="C773" s="188" t="s">
        <v>2035</v>
      </c>
      <c r="D773" s="191"/>
      <c r="E773" s="191">
        <v>200000000</v>
      </c>
      <c r="F773" s="192">
        <f t="shared" si="24"/>
        <v>3165334000</v>
      </c>
      <c r="G773" s="187"/>
      <c r="H773" s="179">
        <f t="shared" si="25"/>
        <v>6</v>
      </c>
    </row>
    <row r="774" spans="1:8" ht="18" customHeight="1">
      <c r="A774" s="190">
        <v>42545</v>
      </c>
      <c r="B774" s="190" t="s">
        <v>1433</v>
      </c>
      <c r="C774" s="188" t="s">
        <v>2046</v>
      </c>
      <c r="D774" s="191"/>
      <c r="E774" s="191">
        <v>60248000</v>
      </c>
      <c r="F774" s="192">
        <f t="shared" si="24"/>
        <v>3105086000</v>
      </c>
      <c r="G774" s="187"/>
      <c r="H774" s="179">
        <f t="shared" si="25"/>
        <v>6</v>
      </c>
    </row>
    <row r="775" spans="1:8" ht="18" customHeight="1">
      <c r="A775" s="190">
        <v>42545</v>
      </c>
      <c r="B775" s="190" t="s">
        <v>1433</v>
      </c>
      <c r="C775" s="188" t="s">
        <v>2047</v>
      </c>
      <c r="D775" s="191"/>
      <c r="E775" s="191">
        <v>150000000</v>
      </c>
      <c r="F775" s="192">
        <f t="shared" si="24"/>
        <v>2955086000</v>
      </c>
      <c r="G775" s="187"/>
      <c r="H775" s="179">
        <f t="shared" si="25"/>
        <v>6</v>
      </c>
    </row>
    <row r="776" spans="1:8" ht="18" customHeight="1">
      <c r="A776" s="190">
        <v>42545</v>
      </c>
      <c r="B776" s="190" t="s">
        <v>183</v>
      </c>
      <c r="C776" s="188" t="s">
        <v>2048</v>
      </c>
      <c r="D776" s="191"/>
      <c r="E776" s="191">
        <v>1000000</v>
      </c>
      <c r="F776" s="192">
        <f t="shared" si="24"/>
        <v>2954086000</v>
      </c>
      <c r="G776" s="187"/>
      <c r="H776" s="179">
        <f t="shared" si="25"/>
        <v>6</v>
      </c>
    </row>
    <row r="777" spans="1:8" ht="18" customHeight="1">
      <c r="A777" s="190">
        <v>42545</v>
      </c>
      <c r="B777" s="190" t="s">
        <v>178</v>
      </c>
      <c r="C777" s="188" t="s">
        <v>2049</v>
      </c>
      <c r="D777" s="191"/>
      <c r="E777" s="191">
        <v>242000</v>
      </c>
      <c r="F777" s="192">
        <f t="shared" si="24"/>
        <v>2953844000</v>
      </c>
      <c r="G777" s="187"/>
      <c r="H777" s="179">
        <f t="shared" si="25"/>
        <v>6</v>
      </c>
    </row>
    <row r="778" spans="1:8" ht="18" customHeight="1">
      <c r="A778" s="190">
        <v>42545</v>
      </c>
      <c r="B778" s="190" t="s">
        <v>168</v>
      </c>
      <c r="C778" s="188" t="s">
        <v>1536</v>
      </c>
      <c r="D778" s="191"/>
      <c r="E778" s="191">
        <v>170000000</v>
      </c>
      <c r="F778" s="192">
        <f t="shared" si="24"/>
        <v>2783844000</v>
      </c>
      <c r="G778" s="187"/>
      <c r="H778" s="179">
        <f t="shared" si="25"/>
        <v>6</v>
      </c>
    </row>
    <row r="779" spans="1:8" ht="18" customHeight="1">
      <c r="A779" s="190">
        <v>42547</v>
      </c>
      <c r="B779" s="190" t="s">
        <v>151</v>
      </c>
      <c r="C779" s="188" t="s">
        <v>2050</v>
      </c>
      <c r="D779" s="191"/>
      <c r="E779" s="191">
        <v>180000</v>
      </c>
      <c r="F779" s="192">
        <f t="shared" si="24"/>
        <v>2783664000</v>
      </c>
      <c r="G779" s="187"/>
      <c r="H779" s="179">
        <f t="shared" si="25"/>
        <v>6</v>
      </c>
    </row>
    <row r="780" spans="1:8" ht="18" customHeight="1">
      <c r="A780" s="190">
        <v>42547</v>
      </c>
      <c r="B780" s="190" t="s">
        <v>880</v>
      </c>
      <c r="C780" s="188" t="s">
        <v>2051</v>
      </c>
      <c r="D780" s="191"/>
      <c r="E780" s="191">
        <v>2000000</v>
      </c>
      <c r="F780" s="192">
        <f t="shared" si="24"/>
        <v>2781664000</v>
      </c>
      <c r="G780" s="187"/>
      <c r="H780" s="179">
        <f t="shared" si="25"/>
        <v>6</v>
      </c>
    </row>
    <row r="781" spans="1:8" ht="18" customHeight="1">
      <c r="A781" s="190">
        <v>42547</v>
      </c>
      <c r="B781" s="190" t="s">
        <v>183</v>
      </c>
      <c r="C781" s="188" t="s">
        <v>2052</v>
      </c>
      <c r="D781" s="191"/>
      <c r="E781" s="191">
        <v>10000000</v>
      </c>
      <c r="F781" s="192">
        <f t="shared" si="24"/>
        <v>2771664000</v>
      </c>
      <c r="G781" s="187"/>
      <c r="H781" s="179">
        <f t="shared" si="25"/>
        <v>6</v>
      </c>
    </row>
    <row r="782" spans="1:8" ht="18" customHeight="1">
      <c r="A782" s="190">
        <v>42547</v>
      </c>
      <c r="B782" s="190" t="s">
        <v>2028</v>
      </c>
      <c r="C782" s="188" t="s">
        <v>2053</v>
      </c>
      <c r="D782" s="191"/>
      <c r="E782" s="191">
        <v>500000</v>
      </c>
      <c r="F782" s="192">
        <f t="shared" si="24"/>
        <v>2771164000</v>
      </c>
      <c r="G782" s="187"/>
      <c r="H782" s="179">
        <f t="shared" si="25"/>
        <v>6</v>
      </c>
    </row>
    <row r="783" spans="1:8" ht="18" customHeight="1">
      <c r="A783" s="190">
        <v>42548</v>
      </c>
      <c r="B783" s="190" t="s">
        <v>183</v>
      </c>
      <c r="C783" s="188" t="s">
        <v>2055</v>
      </c>
      <c r="D783" s="191"/>
      <c r="E783" s="191">
        <v>10000000</v>
      </c>
      <c r="F783" s="192">
        <f t="shared" si="24"/>
        <v>2761164000</v>
      </c>
      <c r="G783" s="187"/>
      <c r="H783" s="179">
        <f t="shared" si="25"/>
        <v>6</v>
      </c>
    </row>
    <row r="784" spans="1:8" ht="18" customHeight="1">
      <c r="A784" s="190">
        <v>42548</v>
      </c>
      <c r="B784" s="190" t="s">
        <v>145</v>
      </c>
      <c r="C784" s="188" t="s">
        <v>2056</v>
      </c>
      <c r="D784" s="191"/>
      <c r="E784" s="191">
        <v>3000000</v>
      </c>
      <c r="F784" s="192">
        <f t="shared" si="24"/>
        <v>2758164000</v>
      </c>
      <c r="G784" s="187"/>
      <c r="H784" s="179">
        <f t="shared" si="25"/>
        <v>6</v>
      </c>
    </row>
    <row r="785" spans="1:8" ht="18" customHeight="1">
      <c r="A785" s="190">
        <v>42548</v>
      </c>
      <c r="B785" s="190" t="s">
        <v>50</v>
      </c>
      <c r="C785" s="188" t="s">
        <v>2057</v>
      </c>
      <c r="D785" s="191"/>
      <c r="E785" s="191">
        <v>1170000000</v>
      </c>
      <c r="F785" s="192">
        <f t="shared" si="24"/>
        <v>1588164000</v>
      </c>
      <c r="G785" s="187"/>
      <c r="H785" s="179">
        <f t="shared" si="25"/>
        <v>6</v>
      </c>
    </row>
    <row r="786" spans="1:8" ht="18" customHeight="1">
      <c r="A786" s="190">
        <v>42548</v>
      </c>
      <c r="B786" s="190" t="s">
        <v>1433</v>
      </c>
      <c r="C786" s="188" t="s">
        <v>2058</v>
      </c>
      <c r="D786" s="191"/>
      <c r="E786" s="191">
        <v>150000000</v>
      </c>
      <c r="F786" s="192">
        <f t="shared" si="24"/>
        <v>1438164000</v>
      </c>
      <c r="G786" s="187"/>
      <c r="H786" s="179">
        <f t="shared" si="25"/>
        <v>6</v>
      </c>
    </row>
    <row r="787" spans="1:8" ht="18" customHeight="1">
      <c r="A787" s="190">
        <v>42548</v>
      </c>
      <c r="B787" s="190" t="s">
        <v>1433</v>
      </c>
      <c r="C787" s="188" t="s">
        <v>2059</v>
      </c>
      <c r="D787" s="191"/>
      <c r="E787" s="191">
        <v>100000000</v>
      </c>
      <c r="F787" s="192">
        <f t="shared" si="24"/>
        <v>1338164000</v>
      </c>
      <c r="G787" s="187"/>
      <c r="H787" s="179">
        <f t="shared" si="25"/>
        <v>6</v>
      </c>
    </row>
    <row r="788" spans="1:8" ht="18" customHeight="1">
      <c r="A788" s="190">
        <v>42549</v>
      </c>
      <c r="B788" s="190" t="s">
        <v>183</v>
      </c>
      <c r="C788" s="188" t="s">
        <v>2060</v>
      </c>
      <c r="D788" s="191"/>
      <c r="E788" s="191">
        <v>20000000</v>
      </c>
      <c r="F788" s="192">
        <f t="shared" ref="F788:F851" si="26">IF(C788&lt;&gt;"",F787+D788-E788,0)</f>
        <v>1318164000</v>
      </c>
      <c r="G788" s="187"/>
      <c r="H788" s="179">
        <f t="shared" si="25"/>
        <v>6</v>
      </c>
    </row>
    <row r="789" spans="1:8" ht="18" customHeight="1">
      <c r="A789" s="190">
        <v>42549</v>
      </c>
      <c r="B789" s="190" t="s">
        <v>2028</v>
      </c>
      <c r="C789" s="188" t="s">
        <v>2061</v>
      </c>
      <c r="D789" s="191"/>
      <c r="E789" s="191">
        <v>4066000</v>
      </c>
      <c r="F789" s="192">
        <f t="shared" si="26"/>
        <v>1314098000</v>
      </c>
      <c r="G789" s="187"/>
      <c r="H789" s="179">
        <f t="shared" si="25"/>
        <v>6</v>
      </c>
    </row>
    <row r="790" spans="1:8" ht="18" customHeight="1">
      <c r="A790" s="190">
        <v>42549</v>
      </c>
      <c r="B790" s="190" t="s">
        <v>1608</v>
      </c>
      <c r="C790" s="188" t="s">
        <v>2062</v>
      </c>
      <c r="D790" s="191"/>
      <c r="E790" s="191">
        <v>500000</v>
      </c>
      <c r="F790" s="192">
        <f t="shared" si="26"/>
        <v>1313598000</v>
      </c>
      <c r="G790" s="187"/>
      <c r="H790" s="179">
        <f t="shared" ref="H790:H853" si="27">IF(A790&lt;&gt;"",MONTH(A790),"")</f>
        <v>6</v>
      </c>
    </row>
    <row r="791" spans="1:8" ht="18" customHeight="1">
      <c r="A791" s="190">
        <v>42549</v>
      </c>
      <c r="B791" s="190" t="s">
        <v>183</v>
      </c>
      <c r="C791" s="188" t="s">
        <v>2063</v>
      </c>
      <c r="D791" s="191">
        <v>1000000</v>
      </c>
      <c r="E791" s="191"/>
      <c r="F791" s="192">
        <f t="shared" si="26"/>
        <v>1314598000</v>
      </c>
      <c r="G791" s="187"/>
      <c r="H791" s="179">
        <f t="shared" si="27"/>
        <v>6</v>
      </c>
    </row>
    <row r="792" spans="1:8" ht="18" customHeight="1">
      <c r="A792" s="190">
        <v>42549</v>
      </c>
      <c r="B792" s="190" t="s">
        <v>151</v>
      </c>
      <c r="C792" s="188" t="s">
        <v>2064</v>
      </c>
      <c r="D792" s="191"/>
      <c r="E792" s="191">
        <v>1615000</v>
      </c>
      <c r="F792" s="192">
        <f t="shared" si="26"/>
        <v>1312983000</v>
      </c>
      <c r="G792" s="187"/>
      <c r="H792" s="179">
        <f t="shared" si="27"/>
        <v>6</v>
      </c>
    </row>
    <row r="793" spans="1:8" ht="18" customHeight="1">
      <c r="A793" s="190">
        <v>42549</v>
      </c>
      <c r="B793" s="190" t="s">
        <v>151</v>
      </c>
      <c r="C793" s="188" t="s">
        <v>2065</v>
      </c>
      <c r="D793" s="191"/>
      <c r="E793" s="191">
        <v>500000</v>
      </c>
      <c r="F793" s="192">
        <f t="shared" si="26"/>
        <v>1312483000</v>
      </c>
      <c r="G793" s="187"/>
      <c r="H793" s="179">
        <f t="shared" si="27"/>
        <v>6</v>
      </c>
    </row>
    <row r="794" spans="1:8" ht="18" customHeight="1">
      <c r="A794" s="190">
        <v>42549</v>
      </c>
      <c r="B794" s="190" t="s">
        <v>183</v>
      </c>
      <c r="C794" s="188" t="s">
        <v>2066</v>
      </c>
      <c r="D794" s="191">
        <v>20000000</v>
      </c>
      <c r="E794" s="191"/>
      <c r="F794" s="192">
        <f t="shared" si="26"/>
        <v>1332483000</v>
      </c>
      <c r="G794" s="187"/>
      <c r="H794" s="179">
        <f t="shared" si="27"/>
        <v>6</v>
      </c>
    </row>
    <row r="795" spans="1:8" ht="18" customHeight="1">
      <c r="A795" s="190">
        <v>42549</v>
      </c>
      <c r="B795" s="190" t="s">
        <v>151</v>
      </c>
      <c r="C795" s="188" t="s">
        <v>2067</v>
      </c>
      <c r="D795" s="191"/>
      <c r="E795" s="191">
        <v>26273000</v>
      </c>
      <c r="F795" s="192">
        <f t="shared" si="26"/>
        <v>1306210000</v>
      </c>
      <c r="G795" s="187"/>
      <c r="H795" s="179">
        <f t="shared" si="27"/>
        <v>6</v>
      </c>
    </row>
    <row r="796" spans="1:8" ht="18" customHeight="1">
      <c r="A796" s="190">
        <v>42549</v>
      </c>
      <c r="B796" s="190" t="s">
        <v>1961</v>
      </c>
      <c r="C796" s="188" t="s">
        <v>2068</v>
      </c>
      <c r="D796" s="191">
        <v>5000000</v>
      </c>
      <c r="E796" s="191"/>
      <c r="F796" s="192">
        <f t="shared" si="26"/>
        <v>1311210000</v>
      </c>
      <c r="G796" s="187"/>
      <c r="H796" s="179">
        <f t="shared" si="27"/>
        <v>6</v>
      </c>
    </row>
    <row r="797" spans="1:8" ht="18" customHeight="1">
      <c r="A797" s="190">
        <v>42549</v>
      </c>
      <c r="B797" s="190" t="s">
        <v>151</v>
      </c>
      <c r="C797" s="188" t="s">
        <v>1281</v>
      </c>
      <c r="D797" s="191"/>
      <c r="E797" s="191">
        <v>5814000</v>
      </c>
      <c r="F797" s="192">
        <f t="shared" si="26"/>
        <v>1305396000</v>
      </c>
      <c r="G797" s="187"/>
      <c r="H797" s="179">
        <f t="shared" si="27"/>
        <v>6</v>
      </c>
    </row>
    <row r="798" spans="1:8" ht="18" customHeight="1">
      <c r="A798" s="190">
        <v>42549</v>
      </c>
      <c r="B798" s="190" t="s">
        <v>183</v>
      </c>
      <c r="C798" s="188" t="s">
        <v>2069</v>
      </c>
      <c r="D798" s="191">
        <v>5000000</v>
      </c>
      <c r="E798" s="191"/>
      <c r="F798" s="192">
        <f t="shared" si="26"/>
        <v>1310396000</v>
      </c>
      <c r="G798" s="187"/>
      <c r="H798" s="179">
        <f t="shared" si="27"/>
        <v>6</v>
      </c>
    </row>
    <row r="799" spans="1:8" ht="18" customHeight="1">
      <c r="A799" s="190">
        <v>42549</v>
      </c>
      <c r="B799" s="190" t="s">
        <v>15</v>
      </c>
      <c r="C799" s="188" t="s">
        <v>2070</v>
      </c>
      <c r="D799" s="191"/>
      <c r="E799" s="191">
        <v>4921000</v>
      </c>
      <c r="F799" s="192">
        <f t="shared" si="26"/>
        <v>1305475000</v>
      </c>
      <c r="G799" s="187"/>
      <c r="H799" s="179">
        <f t="shared" si="27"/>
        <v>6</v>
      </c>
    </row>
    <row r="800" spans="1:8" ht="18" customHeight="1">
      <c r="A800" s="190">
        <v>42549</v>
      </c>
      <c r="B800" s="190" t="s">
        <v>50</v>
      </c>
      <c r="C800" s="188" t="s">
        <v>2071</v>
      </c>
      <c r="D800" s="191"/>
      <c r="E800" s="191">
        <v>100000000</v>
      </c>
      <c r="F800" s="192">
        <f t="shared" si="26"/>
        <v>1205475000</v>
      </c>
      <c r="G800" s="187"/>
      <c r="H800" s="179">
        <f t="shared" si="27"/>
        <v>6</v>
      </c>
    </row>
    <row r="801" spans="1:8" ht="18" customHeight="1">
      <c r="A801" s="190">
        <v>42549</v>
      </c>
      <c r="B801" s="190" t="s">
        <v>151</v>
      </c>
      <c r="C801" s="188" t="s">
        <v>1721</v>
      </c>
      <c r="D801" s="191"/>
      <c r="E801" s="191">
        <v>590000</v>
      </c>
      <c r="F801" s="192">
        <f t="shared" si="26"/>
        <v>1204885000</v>
      </c>
      <c r="G801" s="187"/>
      <c r="H801" s="179">
        <f t="shared" si="27"/>
        <v>6</v>
      </c>
    </row>
    <row r="802" spans="1:8" ht="18" customHeight="1">
      <c r="A802" s="190">
        <v>42550</v>
      </c>
      <c r="B802" s="190" t="s">
        <v>151</v>
      </c>
      <c r="C802" s="188" t="s">
        <v>1755</v>
      </c>
      <c r="D802" s="191"/>
      <c r="E802" s="191">
        <v>51000</v>
      </c>
      <c r="F802" s="192">
        <f t="shared" si="26"/>
        <v>1204834000</v>
      </c>
      <c r="G802" s="187"/>
      <c r="H802" s="179">
        <f t="shared" si="27"/>
        <v>6</v>
      </c>
    </row>
    <row r="803" spans="1:8" ht="18" customHeight="1">
      <c r="A803" s="190">
        <v>42550</v>
      </c>
      <c r="B803" s="190" t="s">
        <v>1433</v>
      </c>
      <c r="C803" s="188" t="s">
        <v>2072</v>
      </c>
      <c r="D803" s="191"/>
      <c r="E803" s="191">
        <v>70035000</v>
      </c>
      <c r="F803" s="192">
        <f t="shared" si="26"/>
        <v>1134799000</v>
      </c>
      <c r="G803" s="187"/>
      <c r="H803" s="179">
        <f t="shared" si="27"/>
        <v>6</v>
      </c>
    </row>
    <row r="804" spans="1:8" ht="18" customHeight="1">
      <c r="A804" s="190">
        <v>42550</v>
      </c>
      <c r="B804" s="190" t="s">
        <v>1433</v>
      </c>
      <c r="C804" s="188" t="s">
        <v>2073</v>
      </c>
      <c r="D804" s="191"/>
      <c r="E804" s="191">
        <v>7622000</v>
      </c>
      <c r="F804" s="192">
        <f t="shared" si="26"/>
        <v>1127177000</v>
      </c>
      <c r="G804" s="187"/>
      <c r="H804" s="179">
        <f t="shared" si="27"/>
        <v>6</v>
      </c>
    </row>
    <row r="805" spans="1:8" ht="18" customHeight="1">
      <c r="A805" s="190">
        <v>42550</v>
      </c>
      <c r="B805" s="190" t="s">
        <v>203</v>
      </c>
      <c r="C805" s="188" t="s">
        <v>2074</v>
      </c>
      <c r="D805" s="191"/>
      <c r="E805" s="191">
        <v>6011000</v>
      </c>
      <c r="F805" s="192">
        <f t="shared" si="26"/>
        <v>1121166000</v>
      </c>
      <c r="G805" s="187"/>
      <c r="H805" s="179">
        <f t="shared" si="27"/>
        <v>6</v>
      </c>
    </row>
    <row r="806" spans="1:8" ht="18" customHeight="1">
      <c r="A806" s="190">
        <v>42550</v>
      </c>
      <c r="B806" s="190" t="s">
        <v>151</v>
      </c>
      <c r="C806" s="188" t="s">
        <v>2075</v>
      </c>
      <c r="D806" s="191"/>
      <c r="E806" s="191">
        <v>20011000</v>
      </c>
      <c r="F806" s="192">
        <f t="shared" si="26"/>
        <v>1101155000</v>
      </c>
      <c r="G806" s="187"/>
      <c r="H806" s="179">
        <f t="shared" si="27"/>
        <v>6</v>
      </c>
    </row>
    <row r="807" spans="1:8" ht="18" customHeight="1">
      <c r="A807" s="190">
        <v>42550</v>
      </c>
      <c r="B807" s="190" t="s">
        <v>145</v>
      </c>
      <c r="C807" s="188" t="s">
        <v>2076</v>
      </c>
      <c r="D807" s="191"/>
      <c r="E807" s="191">
        <v>195000</v>
      </c>
      <c r="F807" s="192">
        <f t="shared" si="26"/>
        <v>1100960000</v>
      </c>
      <c r="G807" s="187"/>
      <c r="H807" s="179">
        <f t="shared" si="27"/>
        <v>6</v>
      </c>
    </row>
    <row r="808" spans="1:8" ht="18" customHeight="1">
      <c r="A808" s="190">
        <v>42551</v>
      </c>
      <c r="B808" s="190" t="s">
        <v>50</v>
      </c>
      <c r="C808" s="188" t="s">
        <v>2077</v>
      </c>
      <c r="D808" s="191"/>
      <c r="E808" s="191">
        <v>1000000000</v>
      </c>
      <c r="F808" s="192">
        <f t="shared" si="26"/>
        <v>100960000</v>
      </c>
      <c r="G808" s="187"/>
      <c r="H808" s="179">
        <f t="shared" si="27"/>
        <v>6</v>
      </c>
    </row>
    <row r="809" spans="1:8" ht="18" customHeight="1">
      <c r="A809" s="190">
        <v>42551</v>
      </c>
      <c r="B809" s="190" t="s">
        <v>50</v>
      </c>
      <c r="C809" s="188" t="s">
        <v>2078</v>
      </c>
      <c r="D809" s="191"/>
      <c r="E809" s="191">
        <v>55000000</v>
      </c>
      <c r="F809" s="192">
        <f t="shared" si="26"/>
        <v>45960000</v>
      </c>
      <c r="G809" s="187"/>
      <c r="H809" s="179">
        <f t="shared" si="27"/>
        <v>6</v>
      </c>
    </row>
    <row r="810" spans="1:8" ht="18" customHeight="1">
      <c r="A810" s="190">
        <v>42551</v>
      </c>
      <c r="B810" s="190" t="s">
        <v>151</v>
      </c>
      <c r="C810" s="188" t="s">
        <v>2079</v>
      </c>
      <c r="D810" s="191"/>
      <c r="E810" s="191">
        <v>10000000</v>
      </c>
      <c r="F810" s="192">
        <f t="shared" si="26"/>
        <v>35960000</v>
      </c>
      <c r="G810" s="187"/>
      <c r="H810" s="179">
        <f t="shared" si="27"/>
        <v>6</v>
      </c>
    </row>
    <row r="811" spans="1:8" ht="18" customHeight="1">
      <c r="A811" s="190">
        <v>42552</v>
      </c>
      <c r="B811" s="190" t="s">
        <v>1925</v>
      </c>
      <c r="C811" s="188" t="s">
        <v>1711</v>
      </c>
      <c r="D811" s="191">
        <v>2428000</v>
      </c>
      <c r="E811" s="191"/>
      <c r="F811" s="192">
        <f t="shared" si="26"/>
        <v>38388000</v>
      </c>
      <c r="G811" s="187"/>
      <c r="H811" s="179">
        <f t="shared" si="27"/>
        <v>7</v>
      </c>
    </row>
    <row r="812" spans="1:8" ht="18" customHeight="1">
      <c r="A812" s="190">
        <v>42552</v>
      </c>
      <c r="B812" s="190" t="s">
        <v>145</v>
      </c>
      <c r="C812" s="188" t="s">
        <v>2080</v>
      </c>
      <c r="D812" s="191"/>
      <c r="E812" s="191">
        <v>2500000</v>
      </c>
      <c r="F812" s="192">
        <f t="shared" si="26"/>
        <v>35888000</v>
      </c>
      <c r="G812" s="187"/>
      <c r="H812" s="179">
        <f t="shared" si="27"/>
        <v>7</v>
      </c>
    </row>
    <row r="813" spans="1:8" ht="18" customHeight="1">
      <c r="A813" s="190">
        <v>42552</v>
      </c>
      <c r="B813" s="190" t="s">
        <v>2028</v>
      </c>
      <c r="C813" s="188" t="s">
        <v>2081</v>
      </c>
      <c r="D813" s="191"/>
      <c r="E813" s="191">
        <v>500000</v>
      </c>
      <c r="F813" s="192">
        <f t="shared" si="26"/>
        <v>35388000</v>
      </c>
      <c r="G813" s="187"/>
      <c r="H813" s="179">
        <f t="shared" si="27"/>
        <v>7</v>
      </c>
    </row>
    <row r="814" spans="1:8" ht="18" customHeight="1">
      <c r="A814" s="190">
        <v>42552</v>
      </c>
      <c r="B814" s="190" t="s">
        <v>145</v>
      </c>
      <c r="C814" s="188" t="s">
        <v>2082</v>
      </c>
      <c r="D814" s="191"/>
      <c r="E814" s="191">
        <v>1000000</v>
      </c>
      <c r="F814" s="192">
        <f t="shared" si="26"/>
        <v>34388000</v>
      </c>
      <c r="G814" s="187"/>
      <c r="H814" s="179">
        <f t="shared" si="27"/>
        <v>7</v>
      </c>
    </row>
    <row r="815" spans="1:8" ht="18" customHeight="1">
      <c r="A815" s="190">
        <v>42552</v>
      </c>
      <c r="B815" s="190" t="s">
        <v>50</v>
      </c>
      <c r="C815" s="188" t="s">
        <v>1495</v>
      </c>
      <c r="D815" s="191">
        <v>960000000</v>
      </c>
      <c r="E815" s="191"/>
      <c r="F815" s="192">
        <f t="shared" si="26"/>
        <v>994388000</v>
      </c>
      <c r="G815" s="187"/>
      <c r="H815" s="179">
        <f t="shared" si="27"/>
        <v>7</v>
      </c>
    </row>
    <row r="816" spans="1:8" ht="18" customHeight="1">
      <c r="A816" s="190">
        <v>42552</v>
      </c>
      <c r="B816" s="190" t="s">
        <v>50</v>
      </c>
      <c r="C816" s="188" t="s">
        <v>2044</v>
      </c>
      <c r="D816" s="191">
        <v>2000000000</v>
      </c>
      <c r="E816" s="191"/>
      <c r="F816" s="192">
        <f t="shared" si="26"/>
        <v>2994388000</v>
      </c>
      <c r="G816" s="187"/>
      <c r="H816" s="179">
        <f t="shared" si="27"/>
        <v>7</v>
      </c>
    </row>
    <row r="817" spans="1:8" ht="18" customHeight="1">
      <c r="A817" s="190">
        <v>42552</v>
      </c>
      <c r="B817" s="190" t="s">
        <v>622</v>
      </c>
      <c r="C817" s="188" t="s">
        <v>1529</v>
      </c>
      <c r="D817" s="191">
        <v>800000000</v>
      </c>
      <c r="E817" s="191"/>
      <c r="F817" s="192">
        <f t="shared" si="26"/>
        <v>3794388000</v>
      </c>
      <c r="G817" s="187"/>
      <c r="H817" s="179">
        <f t="shared" si="27"/>
        <v>7</v>
      </c>
    </row>
    <row r="818" spans="1:8" ht="18" customHeight="1">
      <c r="A818" s="190">
        <v>42552</v>
      </c>
      <c r="B818" s="190" t="s">
        <v>50</v>
      </c>
      <c r="C818" s="188" t="s">
        <v>2084</v>
      </c>
      <c r="D818" s="191"/>
      <c r="E818" s="191">
        <v>800000000</v>
      </c>
      <c r="F818" s="192">
        <f t="shared" si="26"/>
        <v>2994388000</v>
      </c>
      <c r="G818" s="187"/>
      <c r="H818" s="179">
        <f t="shared" si="27"/>
        <v>7</v>
      </c>
    </row>
    <row r="819" spans="1:8" ht="18" customHeight="1">
      <c r="A819" s="190">
        <v>42553</v>
      </c>
      <c r="B819" s="190" t="s">
        <v>50</v>
      </c>
      <c r="C819" s="188" t="s">
        <v>2083</v>
      </c>
      <c r="D819" s="191"/>
      <c r="E819" s="191">
        <v>1990000000</v>
      </c>
      <c r="F819" s="192">
        <f t="shared" si="26"/>
        <v>1004388000</v>
      </c>
      <c r="G819" s="187"/>
      <c r="H819" s="179">
        <f t="shared" si="27"/>
        <v>7</v>
      </c>
    </row>
    <row r="820" spans="1:8" ht="18" customHeight="1">
      <c r="A820" s="190">
        <v>42553</v>
      </c>
      <c r="B820" s="190" t="s">
        <v>197</v>
      </c>
      <c r="C820" s="188" t="s">
        <v>2085</v>
      </c>
      <c r="D820" s="191"/>
      <c r="E820" s="191">
        <v>150045000</v>
      </c>
      <c r="F820" s="192">
        <f t="shared" si="26"/>
        <v>854343000</v>
      </c>
      <c r="G820" s="187"/>
      <c r="H820" s="179">
        <f t="shared" si="27"/>
        <v>7</v>
      </c>
    </row>
    <row r="821" spans="1:8" ht="18" customHeight="1">
      <c r="A821" s="190">
        <v>42553</v>
      </c>
      <c r="B821" s="190" t="s">
        <v>203</v>
      </c>
      <c r="C821" s="188" t="s">
        <v>2086</v>
      </c>
      <c r="D821" s="191"/>
      <c r="E821" s="191">
        <v>10517000</v>
      </c>
      <c r="F821" s="192">
        <f t="shared" si="26"/>
        <v>843826000</v>
      </c>
      <c r="G821" s="187"/>
      <c r="H821" s="179">
        <f t="shared" si="27"/>
        <v>7</v>
      </c>
    </row>
    <row r="822" spans="1:8" ht="18" customHeight="1">
      <c r="A822" s="190">
        <v>42553</v>
      </c>
      <c r="B822" s="190" t="s">
        <v>2087</v>
      </c>
      <c r="C822" s="188" t="s">
        <v>1293</v>
      </c>
      <c r="D822" s="191"/>
      <c r="E822" s="191">
        <v>7920000</v>
      </c>
      <c r="F822" s="192">
        <f t="shared" si="26"/>
        <v>835906000</v>
      </c>
      <c r="G822" s="187"/>
      <c r="H822" s="179">
        <f t="shared" si="27"/>
        <v>7</v>
      </c>
    </row>
    <row r="823" spans="1:8" ht="18" customHeight="1">
      <c r="A823" s="190">
        <v>42553</v>
      </c>
      <c r="B823" s="190" t="s">
        <v>2022</v>
      </c>
      <c r="C823" s="188" t="s">
        <v>2088</v>
      </c>
      <c r="D823" s="191"/>
      <c r="E823" s="191">
        <v>300000</v>
      </c>
      <c r="F823" s="192">
        <f t="shared" si="26"/>
        <v>835606000</v>
      </c>
      <c r="G823" s="187"/>
      <c r="H823" s="179">
        <f t="shared" si="27"/>
        <v>7</v>
      </c>
    </row>
    <row r="824" spans="1:8" ht="18" customHeight="1">
      <c r="A824" s="190">
        <v>42553</v>
      </c>
      <c r="B824" s="190" t="s">
        <v>158</v>
      </c>
      <c r="C824" s="188" t="s">
        <v>2089</v>
      </c>
      <c r="D824" s="191"/>
      <c r="E824" s="191">
        <v>55223000</v>
      </c>
      <c r="F824" s="192">
        <f t="shared" si="26"/>
        <v>780383000</v>
      </c>
      <c r="G824" s="187"/>
      <c r="H824" s="179">
        <f t="shared" si="27"/>
        <v>7</v>
      </c>
    </row>
    <row r="825" spans="1:8" ht="18" customHeight="1">
      <c r="A825" s="190">
        <v>42553</v>
      </c>
      <c r="B825" s="190" t="s">
        <v>1705</v>
      </c>
      <c r="C825" s="188" t="s">
        <v>2090</v>
      </c>
      <c r="D825" s="191"/>
      <c r="E825" s="191">
        <v>9685000</v>
      </c>
      <c r="F825" s="192">
        <f t="shared" si="26"/>
        <v>770698000</v>
      </c>
      <c r="G825" s="187"/>
      <c r="H825" s="179">
        <f t="shared" si="27"/>
        <v>7</v>
      </c>
    </row>
    <row r="826" spans="1:8" ht="18" customHeight="1">
      <c r="A826" s="190">
        <v>42555</v>
      </c>
      <c r="B826" s="190" t="s">
        <v>174</v>
      </c>
      <c r="C826" s="188" t="s">
        <v>1686</v>
      </c>
      <c r="D826" s="191"/>
      <c r="E826" s="191">
        <v>44927000</v>
      </c>
      <c r="F826" s="192">
        <f t="shared" si="26"/>
        <v>725771000</v>
      </c>
      <c r="G826" s="187"/>
      <c r="H826" s="179">
        <f t="shared" si="27"/>
        <v>7</v>
      </c>
    </row>
    <row r="827" spans="1:8" ht="18" customHeight="1">
      <c r="A827" s="190">
        <v>42555</v>
      </c>
      <c r="B827" s="190" t="s">
        <v>1433</v>
      </c>
      <c r="C827" s="188" t="s">
        <v>2091</v>
      </c>
      <c r="D827" s="191"/>
      <c r="E827" s="191">
        <v>100000000</v>
      </c>
      <c r="F827" s="192">
        <f t="shared" si="26"/>
        <v>625771000</v>
      </c>
      <c r="G827" s="187"/>
      <c r="H827" s="179">
        <f t="shared" si="27"/>
        <v>7</v>
      </c>
    </row>
    <row r="828" spans="1:8" ht="18" customHeight="1">
      <c r="A828" s="190">
        <v>42555</v>
      </c>
      <c r="B828" s="190" t="s">
        <v>1433</v>
      </c>
      <c r="C828" s="188" t="s">
        <v>2092</v>
      </c>
      <c r="D828" s="191"/>
      <c r="E828" s="191">
        <v>63779000</v>
      </c>
      <c r="F828" s="192">
        <f t="shared" si="26"/>
        <v>561992000</v>
      </c>
      <c r="G828" s="187"/>
      <c r="H828" s="179">
        <f t="shared" si="27"/>
        <v>7</v>
      </c>
    </row>
    <row r="829" spans="1:8" ht="18" customHeight="1">
      <c r="A829" s="190">
        <v>42555</v>
      </c>
      <c r="B829" s="190" t="s">
        <v>203</v>
      </c>
      <c r="C829" s="188" t="s">
        <v>2093</v>
      </c>
      <c r="D829" s="191"/>
      <c r="E829" s="191">
        <v>6017000</v>
      </c>
      <c r="F829" s="192">
        <f t="shared" si="26"/>
        <v>555975000</v>
      </c>
      <c r="G829" s="187"/>
      <c r="H829" s="179">
        <f t="shared" si="27"/>
        <v>7</v>
      </c>
    </row>
    <row r="830" spans="1:8" ht="18" customHeight="1">
      <c r="A830" s="190">
        <v>42555</v>
      </c>
      <c r="B830" s="190" t="s">
        <v>2028</v>
      </c>
      <c r="C830" s="188" t="s">
        <v>2094</v>
      </c>
      <c r="D830" s="191"/>
      <c r="E830" s="191">
        <v>970000</v>
      </c>
      <c r="F830" s="192">
        <f t="shared" si="26"/>
        <v>555005000</v>
      </c>
      <c r="G830" s="187"/>
      <c r="H830" s="179">
        <f t="shared" si="27"/>
        <v>7</v>
      </c>
    </row>
    <row r="831" spans="1:8" ht="18" customHeight="1">
      <c r="A831" s="190">
        <v>42555</v>
      </c>
      <c r="B831" s="190" t="s">
        <v>145</v>
      </c>
      <c r="C831" s="188" t="s">
        <v>2095</v>
      </c>
      <c r="D831" s="191"/>
      <c r="E831" s="191">
        <v>620000</v>
      </c>
      <c r="F831" s="192">
        <f t="shared" si="26"/>
        <v>554385000</v>
      </c>
      <c r="G831" s="187"/>
      <c r="H831" s="179">
        <f t="shared" si="27"/>
        <v>7</v>
      </c>
    </row>
    <row r="832" spans="1:8" ht="18" customHeight="1">
      <c r="A832" s="190">
        <v>42555</v>
      </c>
      <c r="B832" s="190" t="s">
        <v>2028</v>
      </c>
      <c r="C832" s="188" t="s">
        <v>2096</v>
      </c>
      <c r="D832" s="191"/>
      <c r="E832" s="191">
        <v>404000</v>
      </c>
      <c r="F832" s="192">
        <f t="shared" si="26"/>
        <v>553981000</v>
      </c>
      <c r="G832" s="187"/>
      <c r="H832" s="179">
        <f t="shared" si="27"/>
        <v>7</v>
      </c>
    </row>
    <row r="833" spans="1:8" ht="18" customHeight="1">
      <c r="A833" s="190">
        <v>42555</v>
      </c>
      <c r="B833" s="190" t="s">
        <v>1433</v>
      </c>
      <c r="C833" s="188" t="s">
        <v>2097</v>
      </c>
      <c r="D833" s="191"/>
      <c r="E833" s="191">
        <v>62569000</v>
      </c>
      <c r="F833" s="192">
        <f t="shared" si="26"/>
        <v>491412000</v>
      </c>
      <c r="G833" s="187"/>
      <c r="H833" s="179">
        <f t="shared" si="27"/>
        <v>7</v>
      </c>
    </row>
    <row r="834" spans="1:8" ht="18" customHeight="1">
      <c r="A834" s="190">
        <v>42555</v>
      </c>
      <c r="B834" s="190" t="s">
        <v>1433</v>
      </c>
      <c r="C834" s="188" t="s">
        <v>2098</v>
      </c>
      <c r="D834" s="191"/>
      <c r="E834" s="191">
        <v>121505000</v>
      </c>
      <c r="F834" s="192">
        <f t="shared" si="26"/>
        <v>369907000</v>
      </c>
      <c r="G834" s="187"/>
      <c r="H834" s="179">
        <f t="shared" si="27"/>
        <v>7</v>
      </c>
    </row>
    <row r="835" spans="1:8" ht="18" customHeight="1">
      <c r="A835" s="190">
        <v>42555</v>
      </c>
      <c r="B835" s="190" t="s">
        <v>151</v>
      </c>
      <c r="C835" s="188" t="s">
        <v>2099</v>
      </c>
      <c r="D835" s="191"/>
      <c r="E835" s="191">
        <v>20022000</v>
      </c>
      <c r="F835" s="192">
        <f t="shared" si="26"/>
        <v>349885000</v>
      </c>
      <c r="G835" s="187"/>
      <c r="H835" s="179">
        <f t="shared" si="27"/>
        <v>7</v>
      </c>
    </row>
    <row r="836" spans="1:8" ht="18" customHeight="1">
      <c r="A836" s="190">
        <v>42555</v>
      </c>
      <c r="B836" s="190" t="s">
        <v>151</v>
      </c>
      <c r="C836" s="188" t="s">
        <v>2100</v>
      </c>
      <c r="D836" s="191"/>
      <c r="E836" s="191">
        <v>15500000</v>
      </c>
      <c r="F836" s="192">
        <f t="shared" si="26"/>
        <v>334385000</v>
      </c>
      <c r="G836" s="187"/>
      <c r="H836" s="179">
        <f t="shared" si="27"/>
        <v>7</v>
      </c>
    </row>
    <row r="837" spans="1:8" ht="18" customHeight="1">
      <c r="A837" s="190">
        <v>42555</v>
      </c>
      <c r="B837" s="190" t="s">
        <v>1421</v>
      </c>
      <c r="C837" s="188" t="s">
        <v>1724</v>
      </c>
      <c r="D837" s="191"/>
      <c r="E837" s="191">
        <v>8000000</v>
      </c>
      <c r="F837" s="192">
        <f t="shared" si="26"/>
        <v>326385000</v>
      </c>
      <c r="G837" s="187"/>
      <c r="H837" s="179">
        <f t="shared" si="27"/>
        <v>7</v>
      </c>
    </row>
    <row r="838" spans="1:8" ht="18" customHeight="1">
      <c r="A838" s="190">
        <v>42555</v>
      </c>
      <c r="B838" s="190" t="s">
        <v>1433</v>
      </c>
      <c r="C838" s="188" t="s">
        <v>2101</v>
      </c>
      <c r="D838" s="191"/>
      <c r="E838" s="191">
        <v>75594000</v>
      </c>
      <c r="F838" s="192">
        <f t="shared" si="26"/>
        <v>250791000</v>
      </c>
      <c r="G838" s="187"/>
      <c r="H838" s="179">
        <f t="shared" si="27"/>
        <v>7</v>
      </c>
    </row>
    <row r="839" spans="1:8" ht="18" customHeight="1">
      <c r="A839" s="190">
        <v>42556</v>
      </c>
      <c r="B839" s="190" t="s">
        <v>2028</v>
      </c>
      <c r="C839" s="188" t="s">
        <v>2102</v>
      </c>
      <c r="D839" s="191"/>
      <c r="E839" s="191">
        <v>1000000</v>
      </c>
      <c r="F839" s="192">
        <f t="shared" si="26"/>
        <v>249791000</v>
      </c>
      <c r="G839" s="187"/>
      <c r="H839" s="179">
        <f t="shared" si="27"/>
        <v>7</v>
      </c>
    </row>
    <row r="840" spans="1:8" ht="18" customHeight="1">
      <c r="A840" s="190">
        <v>42556</v>
      </c>
      <c r="B840" s="190" t="s">
        <v>145</v>
      </c>
      <c r="C840" s="188" t="s">
        <v>2103</v>
      </c>
      <c r="D840" s="191"/>
      <c r="E840" s="191">
        <v>647000</v>
      </c>
      <c r="F840" s="192">
        <f t="shared" si="26"/>
        <v>249144000</v>
      </c>
      <c r="G840" s="187"/>
      <c r="H840" s="179">
        <f t="shared" si="27"/>
        <v>7</v>
      </c>
    </row>
    <row r="841" spans="1:8" ht="18" customHeight="1">
      <c r="A841" s="190">
        <v>42556</v>
      </c>
      <c r="B841" s="190" t="s">
        <v>151</v>
      </c>
      <c r="C841" s="188" t="s">
        <v>2104</v>
      </c>
      <c r="D841" s="191"/>
      <c r="E841" s="191">
        <v>31486000</v>
      </c>
      <c r="F841" s="192">
        <f t="shared" si="26"/>
        <v>217658000</v>
      </c>
      <c r="G841" s="187"/>
      <c r="H841" s="179">
        <f t="shared" si="27"/>
        <v>7</v>
      </c>
    </row>
    <row r="842" spans="1:8" ht="18" customHeight="1">
      <c r="A842" s="190">
        <v>42556</v>
      </c>
      <c r="B842" s="190" t="s">
        <v>151</v>
      </c>
      <c r="C842" s="188" t="s">
        <v>2105</v>
      </c>
      <c r="D842" s="191"/>
      <c r="E842" s="191">
        <v>142000</v>
      </c>
      <c r="F842" s="192">
        <f t="shared" si="26"/>
        <v>217516000</v>
      </c>
      <c r="G842" s="187"/>
      <c r="H842" s="179">
        <f t="shared" si="27"/>
        <v>7</v>
      </c>
    </row>
    <row r="843" spans="1:8" ht="18" customHeight="1">
      <c r="A843" s="190">
        <v>42556</v>
      </c>
      <c r="B843" s="190" t="s">
        <v>145</v>
      </c>
      <c r="C843" s="188" t="s">
        <v>2106</v>
      </c>
      <c r="D843" s="191"/>
      <c r="E843" s="191">
        <v>60000000</v>
      </c>
      <c r="F843" s="192">
        <f t="shared" si="26"/>
        <v>157516000</v>
      </c>
      <c r="G843" s="187"/>
      <c r="H843" s="179">
        <f t="shared" si="27"/>
        <v>7</v>
      </c>
    </row>
    <row r="844" spans="1:8" ht="18" customHeight="1">
      <c r="A844" s="190">
        <v>42556</v>
      </c>
      <c r="B844" s="190" t="s">
        <v>176</v>
      </c>
      <c r="C844" s="188" t="s">
        <v>2107</v>
      </c>
      <c r="D844" s="191"/>
      <c r="E844" s="191">
        <v>3909000</v>
      </c>
      <c r="F844" s="192">
        <f t="shared" si="26"/>
        <v>153607000</v>
      </c>
      <c r="G844" s="187"/>
      <c r="H844" s="179">
        <f t="shared" si="27"/>
        <v>7</v>
      </c>
    </row>
    <row r="845" spans="1:8" ht="18" customHeight="1">
      <c r="A845" s="190">
        <v>42556</v>
      </c>
      <c r="B845" s="190" t="s">
        <v>50</v>
      </c>
      <c r="C845" s="188" t="s">
        <v>2044</v>
      </c>
      <c r="D845" s="191">
        <v>2000000000</v>
      </c>
      <c r="E845" s="191"/>
      <c r="F845" s="192">
        <f t="shared" si="26"/>
        <v>2153607000</v>
      </c>
      <c r="G845" s="187"/>
      <c r="H845" s="179">
        <f t="shared" si="27"/>
        <v>7</v>
      </c>
    </row>
    <row r="846" spans="1:8" ht="18" customHeight="1">
      <c r="A846" s="190">
        <v>42556</v>
      </c>
      <c r="B846" s="190" t="s">
        <v>1433</v>
      </c>
      <c r="C846" s="188" t="s">
        <v>2108</v>
      </c>
      <c r="D846" s="191"/>
      <c r="E846" s="191">
        <v>474905000</v>
      </c>
      <c r="F846" s="192">
        <f t="shared" si="26"/>
        <v>1678702000</v>
      </c>
      <c r="G846" s="187"/>
      <c r="H846" s="179">
        <f t="shared" si="27"/>
        <v>7</v>
      </c>
    </row>
    <row r="847" spans="1:8" ht="18" customHeight="1">
      <c r="A847" s="190">
        <v>42556</v>
      </c>
      <c r="B847" s="190" t="s">
        <v>2054</v>
      </c>
      <c r="C847" s="188" t="s">
        <v>2109</v>
      </c>
      <c r="D847" s="191"/>
      <c r="E847" s="191">
        <v>16871000</v>
      </c>
      <c r="F847" s="192">
        <f t="shared" si="26"/>
        <v>1661831000</v>
      </c>
      <c r="G847" s="187"/>
      <c r="H847" s="179">
        <f t="shared" si="27"/>
        <v>7</v>
      </c>
    </row>
    <row r="848" spans="1:8" ht="18" customHeight="1">
      <c r="A848" s="190">
        <v>42557</v>
      </c>
      <c r="B848" s="190" t="s">
        <v>1453</v>
      </c>
      <c r="C848" s="188" t="s">
        <v>2110</v>
      </c>
      <c r="D848" s="191"/>
      <c r="E848" s="191">
        <v>4600000</v>
      </c>
      <c r="F848" s="192">
        <f t="shared" si="26"/>
        <v>1657231000</v>
      </c>
      <c r="G848" s="187"/>
      <c r="H848" s="179">
        <f t="shared" si="27"/>
        <v>7</v>
      </c>
    </row>
    <row r="849" spans="1:8" ht="18" customHeight="1">
      <c r="A849" s="190">
        <v>42557</v>
      </c>
      <c r="B849" s="190" t="s">
        <v>1433</v>
      </c>
      <c r="C849" s="188" t="s">
        <v>2111</v>
      </c>
      <c r="D849" s="191"/>
      <c r="E849" s="191">
        <v>200000000</v>
      </c>
      <c r="F849" s="192">
        <f t="shared" si="26"/>
        <v>1457231000</v>
      </c>
      <c r="G849" s="187"/>
      <c r="H849" s="179">
        <f t="shared" si="27"/>
        <v>7</v>
      </c>
    </row>
    <row r="850" spans="1:8" ht="18" customHeight="1">
      <c r="A850" s="190">
        <v>42557</v>
      </c>
      <c r="B850" s="190" t="s">
        <v>1433</v>
      </c>
      <c r="C850" s="188" t="s">
        <v>2112</v>
      </c>
      <c r="D850" s="191"/>
      <c r="E850" s="191">
        <v>200030000</v>
      </c>
      <c r="F850" s="192">
        <f t="shared" si="26"/>
        <v>1257201000</v>
      </c>
      <c r="G850" s="187"/>
      <c r="H850" s="179">
        <f t="shared" si="27"/>
        <v>7</v>
      </c>
    </row>
    <row r="851" spans="1:8" ht="18" customHeight="1">
      <c r="A851" s="190">
        <v>42557</v>
      </c>
      <c r="B851" s="190" t="s">
        <v>622</v>
      </c>
      <c r="C851" s="188" t="s">
        <v>2113</v>
      </c>
      <c r="D851" s="191"/>
      <c r="E851" s="191">
        <v>205162000</v>
      </c>
      <c r="F851" s="192">
        <f t="shared" si="26"/>
        <v>1052039000</v>
      </c>
      <c r="G851" s="187"/>
      <c r="H851" s="179">
        <f t="shared" si="27"/>
        <v>7</v>
      </c>
    </row>
    <row r="852" spans="1:8" ht="18" customHeight="1">
      <c r="A852" s="190">
        <v>42557</v>
      </c>
      <c r="B852" s="190" t="s">
        <v>622</v>
      </c>
      <c r="C852" s="188" t="s">
        <v>2114</v>
      </c>
      <c r="D852" s="191"/>
      <c r="E852" s="191">
        <v>153051000</v>
      </c>
      <c r="F852" s="192">
        <f t="shared" ref="F852:F916" si="28">IF(C852&lt;&gt;"",F851+D852-E852,0)</f>
        <v>898988000</v>
      </c>
      <c r="G852" s="187"/>
      <c r="H852" s="179">
        <f t="shared" si="27"/>
        <v>7</v>
      </c>
    </row>
    <row r="853" spans="1:8" ht="18" customHeight="1">
      <c r="A853" s="190">
        <v>42557</v>
      </c>
      <c r="B853" s="190" t="s">
        <v>2087</v>
      </c>
      <c r="C853" s="188" t="s">
        <v>2115</v>
      </c>
      <c r="D853" s="191"/>
      <c r="E853" s="191">
        <v>6634000</v>
      </c>
      <c r="F853" s="192">
        <f t="shared" si="28"/>
        <v>892354000</v>
      </c>
      <c r="G853" s="187"/>
      <c r="H853" s="179">
        <f t="shared" si="27"/>
        <v>7</v>
      </c>
    </row>
    <row r="854" spans="1:8" ht="18" customHeight="1">
      <c r="A854" s="190">
        <v>42557</v>
      </c>
      <c r="B854" s="190" t="s">
        <v>174</v>
      </c>
      <c r="C854" s="188" t="s">
        <v>2116</v>
      </c>
      <c r="D854" s="191"/>
      <c r="E854" s="191">
        <v>22322000</v>
      </c>
      <c r="F854" s="192">
        <f t="shared" si="28"/>
        <v>870032000</v>
      </c>
      <c r="G854" s="187"/>
      <c r="H854" s="179">
        <f t="shared" ref="H854:H918" si="29">IF(A854&lt;&gt;"",MONTH(A854),"")</f>
        <v>7</v>
      </c>
    </row>
    <row r="855" spans="1:8" ht="18" customHeight="1">
      <c r="A855" s="190">
        <v>42557</v>
      </c>
      <c r="B855" s="190" t="s">
        <v>1925</v>
      </c>
      <c r="C855" s="188" t="s">
        <v>2117</v>
      </c>
      <c r="D855" s="191">
        <v>6797000</v>
      </c>
      <c r="E855" s="191"/>
      <c r="F855" s="192">
        <f t="shared" si="28"/>
        <v>876829000</v>
      </c>
      <c r="G855" s="187"/>
      <c r="H855" s="179">
        <f t="shared" si="29"/>
        <v>7</v>
      </c>
    </row>
    <row r="856" spans="1:8" ht="18" customHeight="1">
      <c r="A856" s="190">
        <v>42557</v>
      </c>
      <c r="B856" s="190" t="s">
        <v>1453</v>
      </c>
      <c r="C856" s="188" t="s">
        <v>2120</v>
      </c>
      <c r="D856" s="191"/>
      <c r="E856" s="191">
        <v>400000</v>
      </c>
      <c r="F856" s="192">
        <f t="shared" si="28"/>
        <v>876429000</v>
      </c>
      <c r="G856" s="187"/>
      <c r="H856" s="179">
        <f t="shared" ref="H856" si="30">IF(A856&lt;&gt;"",MONTH(A856),"")</f>
        <v>7</v>
      </c>
    </row>
    <row r="857" spans="1:8" ht="18" customHeight="1">
      <c r="A857" s="190">
        <v>42557</v>
      </c>
      <c r="B857" s="190" t="s">
        <v>183</v>
      </c>
      <c r="C857" s="188" t="s">
        <v>2118</v>
      </c>
      <c r="D857" s="191"/>
      <c r="E857" s="191">
        <v>4000000</v>
      </c>
      <c r="F857" s="192">
        <f t="shared" si="28"/>
        <v>872429000</v>
      </c>
      <c r="G857" s="187"/>
      <c r="H857" s="179">
        <f t="shared" si="29"/>
        <v>7</v>
      </c>
    </row>
    <row r="858" spans="1:8" ht="18" customHeight="1">
      <c r="A858" s="190">
        <v>42557</v>
      </c>
      <c r="B858" s="190" t="s">
        <v>203</v>
      </c>
      <c r="C858" s="188" t="s">
        <v>2119</v>
      </c>
      <c r="D858" s="191"/>
      <c r="E858" s="191">
        <v>16511000</v>
      </c>
      <c r="F858" s="192">
        <f t="shared" si="28"/>
        <v>855918000</v>
      </c>
      <c r="G858" s="187"/>
      <c r="H858" s="179">
        <f t="shared" si="29"/>
        <v>7</v>
      </c>
    </row>
    <row r="859" spans="1:8" ht="18" customHeight="1">
      <c r="A859" s="190">
        <v>42558</v>
      </c>
      <c r="B859" s="190" t="s">
        <v>145</v>
      </c>
      <c r="C859" s="188" t="s">
        <v>2121</v>
      </c>
      <c r="D859" s="191"/>
      <c r="E859" s="191">
        <v>550000</v>
      </c>
      <c r="F859" s="192">
        <f t="shared" si="28"/>
        <v>855368000</v>
      </c>
      <c r="G859" s="187"/>
      <c r="H859" s="179">
        <f t="shared" si="29"/>
        <v>7</v>
      </c>
    </row>
    <row r="860" spans="1:8" ht="18" customHeight="1">
      <c r="A860" s="190">
        <v>42558</v>
      </c>
      <c r="B860" s="190" t="s">
        <v>178</v>
      </c>
      <c r="C860" s="188" t="s">
        <v>2122</v>
      </c>
      <c r="D860" s="191"/>
      <c r="E860" s="191">
        <v>1300000</v>
      </c>
      <c r="F860" s="192">
        <f t="shared" si="28"/>
        <v>854068000</v>
      </c>
      <c r="G860" s="187"/>
      <c r="H860" s="179">
        <f t="shared" si="29"/>
        <v>7</v>
      </c>
    </row>
    <row r="861" spans="1:8" ht="18" customHeight="1">
      <c r="A861" s="190">
        <v>42558</v>
      </c>
      <c r="B861" s="190" t="s">
        <v>2028</v>
      </c>
      <c r="C861" s="188" t="s">
        <v>1797</v>
      </c>
      <c r="D861" s="191"/>
      <c r="E861" s="191">
        <v>10000000</v>
      </c>
      <c r="F861" s="192">
        <f t="shared" si="28"/>
        <v>844068000</v>
      </c>
      <c r="G861" s="187"/>
      <c r="H861" s="179">
        <f t="shared" si="29"/>
        <v>7</v>
      </c>
    </row>
    <row r="862" spans="1:8" ht="18" customHeight="1">
      <c r="A862" s="190">
        <v>42558</v>
      </c>
      <c r="B862" s="190" t="s">
        <v>1453</v>
      </c>
      <c r="C862" s="188" t="s">
        <v>2123</v>
      </c>
      <c r="D862" s="191"/>
      <c r="E862" s="191">
        <v>3200000</v>
      </c>
      <c r="F862" s="192">
        <f t="shared" si="28"/>
        <v>840868000</v>
      </c>
      <c r="G862" s="187"/>
      <c r="H862" s="179">
        <f t="shared" si="29"/>
        <v>7</v>
      </c>
    </row>
    <row r="863" spans="1:8" ht="18" customHeight="1">
      <c r="A863" s="190">
        <v>42560</v>
      </c>
      <c r="B863" s="190" t="s">
        <v>1433</v>
      </c>
      <c r="C863" s="188" t="s">
        <v>2124</v>
      </c>
      <c r="D863" s="191"/>
      <c r="E863" s="191"/>
      <c r="F863" s="192">
        <f t="shared" si="28"/>
        <v>840868000</v>
      </c>
      <c r="G863" s="187"/>
      <c r="H863" s="179">
        <f t="shared" si="29"/>
        <v>7</v>
      </c>
    </row>
    <row r="864" spans="1:8" ht="18" customHeight="1">
      <c r="A864" s="190">
        <v>42560</v>
      </c>
      <c r="B864" s="190" t="s">
        <v>1433</v>
      </c>
      <c r="C864" s="188" t="s">
        <v>2125</v>
      </c>
      <c r="D864" s="191"/>
      <c r="E864" s="191"/>
      <c r="F864" s="192">
        <f t="shared" si="28"/>
        <v>840868000</v>
      </c>
      <c r="G864" s="187"/>
      <c r="H864" s="179">
        <f t="shared" si="29"/>
        <v>7</v>
      </c>
    </row>
    <row r="865" spans="1:8" ht="18" customHeight="1">
      <c r="A865" s="190">
        <v>42560</v>
      </c>
      <c r="B865" s="190" t="s">
        <v>203</v>
      </c>
      <c r="C865" s="188" t="s">
        <v>2126</v>
      </c>
      <c r="D865" s="191"/>
      <c r="E865" s="191"/>
      <c r="F865" s="192">
        <f t="shared" si="28"/>
        <v>840868000</v>
      </c>
      <c r="G865" s="187"/>
      <c r="H865" s="179">
        <f t="shared" si="29"/>
        <v>7</v>
      </c>
    </row>
    <row r="866" spans="1:8" ht="18" customHeight="1">
      <c r="A866" s="190">
        <v>42560</v>
      </c>
      <c r="B866" s="190" t="s">
        <v>145</v>
      </c>
      <c r="C866" s="188"/>
      <c r="D866" s="191"/>
      <c r="E866" s="191"/>
      <c r="F866" s="192">
        <f t="shared" si="28"/>
        <v>0</v>
      </c>
      <c r="G866" s="187"/>
      <c r="H866" s="179">
        <f t="shared" si="29"/>
        <v>7</v>
      </c>
    </row>
    <row r="867" spans="1:8" ht="18" customHeight="1">
      <c r="A867" s="190">
        <v>42560</v>
      </c>
      <c r="B867" s="190" t="s">
        <v>2022</v>
      </c>
      <c r="C867" s="188"/>
      <c r="D867" s="191"/>
      <c r="E867" s="191"/>
      <c r="F867" s="192">
        <f t="shared" si="28"/>
        <v>0</v>
      </c>
      <c r="G867" s="187"/>
      <c r="H867" s="179">
        <f t="shared" si="29"/>
        <v>7</v>
      </c>
    </row>
    <row r="868" spans="1:8" ht="18" customHeight="1">
      <c r="A868" s="190">
        <v>42560</v>
      </c>
      <c r="B868" s="190" t="s">
        <v>2022</v>
      </c>
      <c r="C868" s="188"/>
      <c r="D868" s="191"/>
      <c r="E868" s="191"/>
      <c r="F868" s="192">
        <f t="shared" si="28"/>
        <v>0</v>
      </c>
      <c r="G868" s="187"/>
      <c r="H868" s="179">
        <f t="shared" si="29"/>
        <v>7</v>
      </c>
    </row>
    <row r="869" spans="1:8" ht="18" customHeight="1">
      <c r="A869" s="190">
        <v>42560</v>
      </c>
      <c r="B869" s="190" t="s">
        <v>174</v>
      </c>
      <c r="C869" s="188"/>
      <c r="D869" s="191"/>
      <c r="E869" s="191"/>
      <c r="F869" s="192">
        <f t="shared" si="28"/>
        <v>0</v>
      </c>
      <c r="G869" s="187"/>
      <c r="H869" s="179">
        <f t="shared" si="29"/>
        <v>7</v>
      </c>
    </row>
    <row r="870" spans="1:8" ht="18" customHeight="1">
      <c r="A870" s="190">
        <v>42560</v>
      </c>
      <c r="B870" s="190"/>
      <c r="C870" s="188"/>
      <c r="D870" s="191"/>
      <c r="E870" s="191"/>
      <c r="F870" s="192">
        <f t="shared" si="28"/>
        <v>0</v>
      </c>
      <c r="G870" s="187"/>
      <c r="H870" s="179">
        <f t="shared" si="29"/>
        <v>7</v>
      </c>
    </row>
    <row r="871" spans="1:8" ht="18" customHeight="1">
      <c r="A871" s="190"/>
      <c r="B871" s="190"/>
      <c r="C871" s="188"/>
      <c r="D871" s="191"/>
      <c r="E871" s="191"/>
      <c r="F871" s="192">
        <f t="shared" si="28"/>
        <v>0</v>
      </c>
      <c r="G871" s="187"/>
      <c r="H871" s="179" t="str">
        <f t="shared" si="29"/>
        <v/>
      </c>
    </row>
    <row r="872" spans="1:8" ht="18" customHeight="1">
      <c r="A872" s="190"/>
      <c r="B872" s="190"/>
      <c r="C872" s="188"/>
      <c r="D872" s="191"/>
      <c r="E872" s="191"/>
      <c r="F872" s="192">
        <f t="shared" si="28"/>
        <v>0</v>
      </c>
      <c r="G872" s="187"/>
      <c r="H872" s="179" t="str">
        <f t="shared" si="29"/>
        <v/>
      </c>
    </row>
    <row r="873" spans="1:8" ht="18" customHeight="1">
      <c r="A873" s="190"/>
      <c r="B873" s="190"/>
      <c r="C873" s="188"/>
      <c r="D873" s="191"/>
      <c r="E873" s="191"/>
      <c r="F873" s="192">
        <f t="shared" si="28"/>
        <v>0</v>
      </c>
      <c r="G873" s="187"/>
      <c r="H873" s="179" t="str">
        <f t="shared" si="29"/>
        <v/>
      </c>
    </row>
    <row r="874" spans="1:8" ht="18" customHeight="1">
      <c r="A874" s="190"/>
      <c r="B874" s="190"/>
      <c r="C874" s="188"/>
      <c r="D874" s="191"/>
      <c r="E874" s="191"/>
      <c r="F874" s="192">
        <f t="shared" si="28"/>
        <v>0</v>
      </c>
      <c r="G874" s="187"/>
      <c r="H874" s="179" t="str">
        <f t="shared" si="29"/>
        <v/>
      </c>
    </row>
    <row r="875" spans="1:8" ht="18" customHeight="1">
      <c r="A875" s="190"/>
      <c r="B875" s="190"/>
      <c r="C875" s="188"/>
      <c r="D875" s="191"/>
      <c r="E875" s="191"/>
      <c r="F875" s="192">
        <f t="shared" si="28"/>
        <v>0</v>
      </c>
      <c r="G875" s="187"/>
      <c r="H875" s="179" t="str">
        <f t="shared" si="29"/>
        <v/>
      </c>
    </row>
    <row r="876" spans="1:8" ht="18" customHeight="1">
      <c r="A876" s="190"/>
      <c r="B876" s="190"/>
      <c r="C876" s="188"/>
      <c r="D876" s="191"/>
      <c r="E876" s="191"/>
      <c r="F876" s="192">
        <f t="shared" si="28"/>
        <v>0</v>
      </c>
      <c r="G876" s="187"/>
      <c r="H876" s="179" t="str">
        <f t="shared" si="29"/>
        <v/>
      </c>
    </row>
    <row r="877" spans="1:8" ht="18" customHeight="1">
      <c r="A877" s="190"/>
      <c r="B877" s="190"/>
      <c r="C877" s="188"/>
      <c r="D877" s="191"/>
      <c r="E877" s="191"/>
      <c r="F877" s="192">
        <f t="shared" si="28"/>
        <v>0</v>
      </c>
      <c r="G877" s="187"/>
      <c r="H877" s="179" t="str">
        <f t="shared" si="29"/>
        <v/>
      </c>
    </row>
    <row r="878" spans="1:8" ht="18" customHeight="1">
      <c r="A878" s="190"/>
      <c r="B878" s="190"/>
      <c r="C878" s="188"/>
      <c r="D878" s="191"/>
      <c r="E878" s="191"/>
      <c r="F878" s="192">
        <f t="shared" si="28"/>
        <v>0</v>
      </c>
      <c r="G878" s="187"/>
      <c r="H878" s="179" t="str">
        <f t="shared" si="29"/>
        <v/>
      </c>
    </row>
    <row r="879" spans="1:8" ht="18" customHeight="1">
      <c r="A879" s="190"/>
      <c r="B879" s="190"/>
      <c r="C879" s="188"/>
      <c r="D879" s="191"/>
      <c r="E879" s="191"/>
      <c r="F879" s="192">
        <f t="shared" si="28"/>
        <v>0</v>
      </c>
      <c r="G879" s="187"/>
      <c r="H879" s="179" t="str">
        <f t="shared" si="29"/>
        <v/>
      </c>
    </row>
    <row r="880" spans="1:8" ht="18" customHeight="1">
      <c r="A880" s="190"/>
      <c r="B880" s="190"/>
      <c r="C880" s="188"/>
      <c r="D880" s="191"/>
      <c r="E880" s="191"/>
      <c r="F880" s="192">
        <f t="shared" si="28"/>
        <v>0</v>
      </c>
      <c r="G880" s="187"/>
      <c r="H880" s="179" t="str">
        <f t="shared" si="29"/>
        <v/>
      </c>
    </row>
    <row r="881" spans="1:8" ht="18" customHeight="1">
      <c r="A881" s="190"/>
      <c r="B881" s="190"/>
      <c r="C881" s="188"/>
      <c r="D881" s="191"/>
      <c r="E881" s="191"/>
      <c r="F881" s="192">
        <f t="shared" si="28"/>
        <v>0</v>
      </c>
      <c r="G881" s="187"/>
      <c r="H881" s="179" t="str">
        <f t="shared" si="29"/>
        <v/>
      </c>
    </row>
    <row r="882" spans="1:8" ht="18" customHeight="1">
      <c r="A882" s="190"/>
      <c r="B882" s="190"/>
      <c r="C882" s="188"/>
      <c r="D882" s="191"/>
      <c r="E882" s="191"/>
      <c r="F882" s="192">
        <f t="shared" si="28"/>
        <v>0</v>
      </c>
      <c r="G882" s="187"/>
      <c r="H882" s="179" t="str">
        <f t="shared" si="29"/>
        <v/>
      </c>
    </row>
    <row r="883" spans="1:8" ht="18" customHeight="1">
      <c r="A883" s="190"/>
      <c r="B883" s="190"/>
      <c r="C883" s="188"/>
      <c r="D883" s="191"/>
      <c r="E883" s="191"/>
      <c r="F883" s="192">
        <f t="shared" si="28"/>
        <v>0</v>
      </c>
      <c r="G883" s="187"/>
      <c r="H883" s="179" t="str">
        <f t="shared" si="29"/>
        <v/>
      </c>
    </row>
    <row r="884" spans="1:8" ht="18" customHeight="1">
      <c r="A884" s="190"/>
      <c r="B884" s="190"/>
      <c r="C884" s="188"/>
      <c r="D884" s="191"/>
      <c r="E884" s="191"/>
      <c r="F884" s="192">
        <f t="shared" si="28"/>
        <v>0</v>
      </c>
      <c r="G884" s="187"/>
      <c r="H884" s="179" t="str">
        <f t="shared" si="29"/>
        <v/>
      </c>
    </row>
    <row r="885" spans="1:8" ht="18" customHeight="1">
      <c r="A885" s="190"/>
      <c r="B885" s="190"/>
      <c r="C885" s="188"/>
      <c r="D885" s="191"/>
      <c r="E885" s="191"/>
      <c r="F885" s="192">
        <f t="shared" si="28"/>
        <v>0</v>
      </c>
      <c r="G885" s="187"/>
      <c r="H885" s="179" t="str">
        <f t="shared" si="29"/>
        <v/>
      </c>
    </row>
    <row r="886" spans="1:8" ht="18" customHeight="1">
      <c r="A886" s="190"/>
      <c r="B886" s="190"/>
      <c r="C886" s="188"/>
      <c r="D886" s="191"/>
      <c r="E886" s="191"/>
      <c r="F886" s="192">
        <f t="shared" si="28"/>
        <v>0</v>
      </c>
      <c r="G886" s="187"/>
      <c r="H886" s="179" t="str">
        <f t="shared" si="29"/>
        <v/>
      </c>
    </row>
    <row r="887" spans="1:8" ht="18" customHeight="1">
      <c r="A887" s="190"/>
      <c r="B887" s="190"/>
      <c r="C887" s="188"/>
      <c r="D887" s="191"/>
      <c r="E887" s="191"/>
      <c r="F887" s="192">
        <f t="shared" si="28"/>
        <v>0</v>
      </c>
      <c r="G887" s="187"/>
      <c r="H887" s="179" t="str">
        <f t="shared" si="29"/>
        <v/>
      </c>
    </row>
    <row r="888" spans="1:8" ht="18" customHeight="1">
      <c r="A888" s="190"/>
      <c r="B888" s="190"/>
      <c r="C888" s="188"/>
      <c r="D888" s="191"/>
      <c r="E888" s="191"/>
      <c r="F888" s="192">
        <f t="shared" si="28"/>
        <v>0</v>
      </c>
      <c r="G888" s="187"/>
      <c r="H888" s="179" t="str">
        <f t="shared" si="29"/>
        <v/>
      </c>
    </row>
    <row r="889" spans="1:8" ht="18" customHeight="1">
      <c r="A889" s="190"/>
      <c r="B889" s="190"/>
      <c r="C889" s="188"/>
      <c r="D889" s="191"/>
      <c r="E889" s="191"/>
      <c r="F889" s="192">
        <f t="shared" si="28"/>
        <v>0</v>
      </c>
      <c r="G889" s="187"/>
      <c r="H889" s="179" t="str">
        <f t="shared" si="29"/>
        <v/>
      </c>
    </row>
    <row r="890" spans="1:8" ht="18" customHeight="1">
      <c r="A890" s="190"/>
      <c r="B890" s="190"/>
      <c r="C890" s="188"/>
      <c r="D890" s="191"/>
      <c r="E890" s="191"/>
      <c r="F890" s="192">
        <f t="shared" si="28"/>
        <v>0</v>
      </c>
      <c r="G890" s="187"/>
      <c r="H890" s="179" t="str">
        <f t="shared" si="29"/>
        <v/>
      </c>
    </row>
    <row r="891" spans="1:8" ht="18" customHeight="1">
      <c r="A891" s="190"/>
      <c r="B891" s="190"/>
      <c r="C891" s="188"/>
      <c r="D891" s="191"/>
      <c r="E891" s="191"/>
      <c r="F891" s="192">
        <f t="shared" si="28"/>
        <v>0</v>
      </c>
      <c r="G891" s="187"/>
      <c r="H891" s="179" t="str">
        <f t="shared" si="29"/>
        <v/>
      </c>
    </row>
    <row r="892" spans="1:8" ht="18" customHeight="1">
      <c r="A892" s="190"/>
      <c r="B892" s="190"/>
      <c r="C892" s="188"/>
      <c r="D892" s="191"/>
      <c r="E892" s="191"/>
      <c r="F892" s="192">
        <f t="shared" si="28"/>
        <v>0</v>
      </c>
      <c r="G892" s="187"/>
      <c r="H892" s="179" t="str">
        <f t="shared" si="29"/>
        <v/>
      </c>
    </row>
    <row r="893" spans="1:8" ht="18" customHeight="1">
      <c r="A893" s="190"/>
      <c r="B893" s="190"/>
      <c r="C893" s="188"/>
      <c r="D893" s="191"/>
      <c r="E893" s="191"/>
      <c r="F893" s="192">
        <f t="shared" si="28"/>
        <v>0</v>
      </c>
      <c r="G893" s="187"/>
      <c r="H893" s="179" t="str">
        <f t="shared" si="29"/>
        <v/>
      </c>
    </row>
    <row r="894" spans="1:8" ht="18" customHeight="1">
      <c r="A894" s="190"/>
      <c r="B894" s="190"/>
      <c r="C894" s="188"/>
      <c r="D894" s="191"/>
      <c r="E894" s="191"/>
      <c r="F894" s="192">
        <f t="shared" si="28"/>
        <v>0</v>
      </c>
      <c r="G894" s="187"/>
      <c r="H894" s="179" t="str">
        <f t="shared" si="29"/>
        <v/>
      </c>
    </row>
    <row r="895" spans="1:8" ht="18" customHeight="1">
      <c r="A895" s="190"/>
      <c r="B895" s="190"/>
      <c r="C895" s="188"/>
      <c r="D895" s="191"/>
      <c r="E895" s="191"/>
      <c r="F895" s="192">
        <f t="shared" si="28"/>
        <v>0</v>
      </c>
      <c r="G895" s="187"/>
      <c r="H895" s="179" t="str">
        <f t="shared" si="29"/>
        <v/>
      </c>
    </row>
    <row r="896" spans="1:8" ht="18" customHeight="1">
      <c r="A896" s="190"/>
      <c r="B896" s="190"/>
      <c r="C896" s="188"/>
      <c r="D896" s="191"/>
      <c r="E896" s="191"/>
      <c r="F896" s="192">
        <f t="shared" si="28"/>
        <v>0</v>
      </c>
      <c r="G896" s="187"/>
      <c r="H896" s="179" t="str">
        <f t="shared" si="29"/>
        <v/>
      </c>
    </row>
    <row r="897" spans="1:8" ht="18" customHeight="1">
      <c r="A897" s="190"/>
      <c r="B897" s="190"/>
      <c r="C897" s="188"/>
      <c r="D897" s="191"/>
      <c r="E897" s="191"/>
      <c r="F897" s="192">
        <f t="shared" si="28"/>
        <v>0</v>
      </c>
      <c r="G897" s="187"/>
      <c r="H897" s="179" t="str">
        <f t="shared" si="29"/>
        <v/>
      </c>
    </row>
    <row r="898" spans="1:8" ht="18" customHeight="1">
      <c r="A898" s="190"/>
      <c r="B898" s="190"/>
      <c r="C898" s="188"/>
      <c r="D898" s="191"/>
      <c r="E898" s="191"/>
      <c r="F898" s="192">
        <f t="shared" si="28"/>
        <v>0</v>
      </c>
      <c r="G898" s="187"/>
      <c r="H898" s="179" t="str">
        <f t="shared" si="29"/>
        <v/>
      </c>
    </row>
    <row r="899" spans="1:8" ht="18" customHeight="1">
      <c r="A899" s="190"/>
      <c r="B899" s="190"/>
      <c r="C899" s="188"/>
      <c r="D899" s="191"/>
      <c r="E899" s="191"/>
      <c r="F899" s="192">
        <f t="shared" si="28"/>
        <v>0</v>
      </c>
      <c r="G899" s="187"/>
      <c r="H899" s="179" t="str">
        <f t="shared" si="29"/>
        <v/>
      </c>
    </row>
    <row r="900" spans="1:8" ht="18" customHeight="1">
      <c r="A900" s="190"/>
      <c r="B900" s="190"/>
      <c r="C900" s="188"/>
      <c r="D900" s="191"/>
      <c r="E900" s="191"/>
      <c r="F900" s="192">
        <f t="shared" si="28"/>
        <v>0</v>
      </c>
      <c r="G900" s="187"/>
      <c r="H900" s="179" t="str">
        <f t="shared" si="29"/>
        <v/>
      </c>
    </row>
    <row r="901" spans="1:8" ht="18" customHeight="1">
      <c r="A901" s="190"/>
      <c r="B901" s="190"/>
      <c r="C901" s="188"/>
      <c r="D901" s="191"/>
      <c r="E901" s="191"/>
      <c r="F901" s="192">
        <f t="shared" si="28"/>
        <v>0</v>
      </c>
      <c r="G901" s="187"/>
      <c r="H901" s="179" t="str">
        <f t="shared" si="29"/>
        <v/>
      </c>
    </row>
    <row r="902" spans="1:8" ht="18" customHeight="1">
      <c r="A902" s="190"/>
      <c r="B902" s="190"/>
      <c r="C902" s="188"/>
      <c r="D902" s="191"/>
      <c r="E902" s="191"/>
      <c r="F902" s="192">
        <f t="shared" si="28"/>
        <v>0</v>
      </c>
      <c r="G902" s="187"/>
      <c r="H902" s="179" t="str">
        <f t="shared" si="29"/>
        <v/>
      </c>
    </row>
    <row r="903" spans="1:8" ht="18" customHeight="1">
      <c r="A903" s="190"/>
      <c r="B903" s="190"/>
      <c r="C903" s="188"/>
      <c r="D903" s="191"/>
      <c r="E903" s="191"/>
      <c r="F903" s="192">
        <f t="shared" si="28"/>
        <v>0</v>
      </c>
      <c r="G903" s="187"/>
      <c r="H903" s="179" t="str">
        <f t="shared" si="29"/>
        <v/>
      </c>
    </row>
    <row r="904" spans="1:8" ht="18" customHeight="1">
      <c r="A904" s="190"/>
      <c r="B904" s="190"/>
      <c r="C904" s="188"/>
      <c r="D904" s="191"/>
      <c r="E904" s="191"/>
      <c r="F904" s="192">
        <f t="shared" si="28"/>
        <v>0</v>
      </c>
      <c r="G904" s="187"/>
      <c r="H904" s="179" t="str">
        <f t="shared" si="29"/>
        <v/>
      </c>
    </row>
    <row r="905" spans="1:8" ht="18" customHeight="1">
      <c r="A905" s="190"/>
      <c r="B905" s="190"/>
      <c r="C905" s="188"/>
      <c r="D905" s="191"/>
      <c r="E905" s="191"/>
      <c r="F905" s="192">
        <f t="shared" si="28"/>
        <v>0</v>
      </c>
      <c r="G905" s="187"/>
      <c r="H905" s="179" t="str">
        <f t="shared" si="29"/>
        <v/>
      </c>
    </row>
    <row r="906" spans="1:8" ht="18" customHeight="1">
      <c r="A906" s="190"/>
      <c r="B906" s="190"/>
      <c r="C906" s="188"/>
      <c r="D906" s="191"/>
      <c r="E906" s="191"/>
      <c r="F906" s="192">
        <f t="shared" si="28"/>
        <v>0</v>
      </c>
      <c r="G906" s="187"/>
      <c r="H906" s="179" t="str">
        <f t="shared" si="29"/>
        <v/>
      </c>
    </row>
    <row r="907" spans="1:8" ht="18" customHeight="1">
      <c r="A907" s="190"/>
      <c r="B907" s="190"/>
      <c r="C907" s="188"/>
      <c r="D907" s="191"/>
      <c r="E907" s="191"/>
      <c r="F907" s="192">
        <f t="shared" si="28"/>
        <v>0</v>
      </c>
      <c r="G907" s="187"/>
      <c r="H907" s="179" t="str">
        <f t="shared" si="29"/>
        <v/>
      </c>
    </row>
    <row r="908" spans="1:8" ht="18" customHeight="1">
      <c r="A908" s="190"/>
      <c r="B908" s="190"/>
      <c r="C908" s="188"/>
      <c r="D908" s="191"/>
      <c r="E908" s="191"/>
      <c r="F908" s="192">
        <f t="shared" si="28"/>
        <v>0</v>
      </c>
      <c r="G908" s="187"/>
      <c r="H908" s="179" t="str">
        <f t="shared" si="29"/>
        <v/>
      </c>
    </row>
    <row r="909" spans="1:8" ht="18" customHeight="1">
      <c r="A909" s="190"/>
      <c r="B909" s="190"/>
      <c r="C909" s="188"/>
      <c r="D909" s="191"/>
      <c r="E909" s="191"/>
      <c r="F909" s="192">
        <f t="shared" si="28"/>
        <v>0</v>
      </c>
      <c r="G909" s="187"/>
      <c r="H909" s="179" t="str">
        <f t="shared" si="29"/>
        <v/>
      </c>
    </row>
    <row r="910" spans="1:8" ht="18" customHeight="1">
      <c r="A910" s="190"/>
      <c r="B910" s="190"/>
      <c r="C910" s="188"/>
      <c r="D910" s="191"/>
      <c r="E910" s="191"/>
      <c r="F910" s="192">
        <f t="shared" si="28"/>
        <v>0</v>
      </c>
      <c r="G910" s="187"/>
      <c r="H910" s="179" t="str">
        <f t="shared" si="29"/>
        <v/>
      </c>
    </row>
    <row r="911" spans="1:8" ht="18" customHeight="1">
      <c r="A911" s="190"/>
      <c r="B911" s="190"/>
      <c r="C911" s="188"/>
      <c r="D911" s="191"/>
      <c r="E911" s="191"/>
      <c r="F911" s="192">
        <f t="shared" si="28"/>
        <v>0</v>
      </c>
      <c r="G911" s="187"/>
      <c r="H911" s="179" t="str">
        <f t="shared" si="29"/>
        <v/>
      </c>
    </row>
    <row r="912" spans="1:8" ht="18" customHeight="1">
      <c r="A912" s="190"/>
      <c r="B912" s="190"/>
      <c r="C912" s="188"/>
      <c r="D912" s="191"/>
      <c r="E912" s="191"/>
      <c r="F912" s="192">
        <f t="shared" si="28"/>
        <v>0</v>
      </c>
      <c r="G912" s="187"/>
      <c r="H912" s="179" t="str">
        <f t="shared" si="29"/>
        <v/>
      </c>
    </row>
    <row r="913" spans="1:8" ht="18" customHeight="1">
      <c r="A913" s="190"/>
      <c r="B913" s="190"/>
      <c r="C913" s="188"/>
      <c r="D913" s="191"/>
      <c r="E913" s="191"/>
      <c r="F913" s="192">
        <f t="shared" si="28"/>
        <v>0</v>
      </c>
      <c r="G913" s="187"/>
      <c r="H913" s="179" t="str">
        <f t="shared" si="29"/>
        <v/>
      </c>
    </row>
    <row r="914" spans="1:8" ht="18" customHeight="1">
      <c r="A914" s="190"/>
      <c r="B914" s="190"/>
      <c r="C914" s="188"/>
      <c r="D914" s="191"/>
      <c r="E914" s="191"/>
      <c r="F914" s="192">
        <f t="shared" si="28"/>
        <v>0</v>
      </c>
      <c r="G914" s="187"/>
      <c r="H914" s="179" t="str">
        <f t="shared" si="29"/>
        <v/>
      </c>
    </row>
    <row r="915" spans="1:8" ht="18" customHeight="1">
      <c r="A915" s="190"/>
      <c r="B915" s="190"/>
      <c r="C915" s="188"/>
      <c r="D915" s="191"/>
      <c r="E915" s="191"/>
      <c r="F915" s="192">
        <f t="shared" si="28"/>
        <v>0</v>
      </c>
      <c r="G915" s="187"/>
      <c r="H915" s="179" t="str">
        <f t="shared" si="29"/>
        <v/>
      </c>
    </row>
    <row r="916" spans="1:8" ht="18" customHeight="1">
      <c r="A916" s="190"/>
      <c r="B916" s="190"/>
      <c r="C916" s="188"/>
      <c r="D916" s="191"/>
      <c r="E916" s="191"/>
      <c r="F916" s="192">
        <f t="shared" si="28"/>
        <v>0</v>
      </c>
      <c r="G916" s="187"/>
      <c r="H916" s="179" t="str">
        <f t="shared" si="29"/>
        <v/>
      </c>
    </row>
    <row r="917" spans="1:8" ht="18" customHeight="1">
      <c r="A917" s="190"/>
      <c r="B917" s="190"/>
      <c r="C917" s="188"/>
      <c r="D917" s="191"/>
      <c r="E917" s="191"/>
      <c r="F917" s="192">
        <f t="shared" ref="F917:F980" si="31">IF(C917&lt;&gt;"",F916+D917-E917,0)</f>
        <v>0</v>
      </c>
      <c r="G917" s="187"/>
      <c r="H917" s="179" t="str">
        <f t="shared" si="29"/>
        <v/>
      </c>
    </row>
    <row r="918" spans="1:8" ht="18" customHeight="1">
      <c r="A918" s="190"/>
      <c r="B918" s="190"/>
      <c r="C918" s="188"/>
      <c r="D918" s="191"/>
      <c r="E918" s="191"/>
      <c r="F918" s="192">
        <f t="shared" si="31"/>
        <v>0</v>
      </c>
      <c r="G918" s="187"/>
      <c r="H918" s="179" t="str">
        <f t="shared" si="29"/>
        <v/>
      </c>
    </row>
    <row r="919" spans="1:8" ht="18" customHeight="1">
      <c r="A919" s="190"/>
      <c r="B919" s="190"/>
      <c r="C919" s="188"/>
      <c r="D919" s="191"/>
      <c r="E919" s="191"/>
      <c r="F919" s="192">
        <f t="shared" si="31"/>
        <v>0</v>
      </c>
      <c r="G919" s="187"/>
      <c r="H919" s="179" t="str">
        <f t="shared" ref="H919:H982" si="32">IF(A919&lt;&gt;"",MONTH(A919),"")</f>
        <v/>
      </c>
    </row>
    <row r="920" spans="1:8" ht="18" customHeight="1">
      <c r="A920" s="190"/>
      <c r="B920" s="190"/>
      <c r="C920" s="188"/>
      <c r="D920" s="191"/>
      <c r="E920" s="191"/>
      <c r="F920" s="192">
        <f t="shared" si="31"/>
        <v>0</v>
      </c>
      <c r="G920" s="187"/>
      <c r="H920" s="179" t="str">
        <f t="shared" si="32"/>
        <v/>
      </c>
    </row>
    <row r="921" spans="1:8" ht="18" customHeight="1">
      <c r="A921" s="190"/>
      <c r="B921" s="190"/>
      <c r="C921" s="188"/>
      <c r="D921" s="191"/>
      <c r="E921" s="191"/>
      <c r="F921" s="192">
        <f t="shared" si="31"/>
        <v>0</v>
      </c>
      <c r="G921" s="187"/>
      <c r="H921" s="179" t="str">
        <f t="shared" si="32"/>
        <v/>
      </c>
    </row>
    <row r="922" spans="1:8" ht="18" customHeight="1">
      <c r="A922" s="190"/>
      <c r="B922" s="190"/>
      <c r="C922" s="188"/>
      <c r="D922" s="191"/>
      <c r="E922" s="191"/>
      <c r="F922" s="192">
        <f t="shared" si="31"/>
        <v>0</v>
      </c>
      <c r="G922" s="187"/>
      <c r="H922" s="179" t="str">
        <f t="shared" si="32"/>
        <v/>
      </c>
    </row>
    <row r="923" spans="1:8" ht="18" customHeight="1">
      <c r="A923" s="190"/>
      <c r="B923" s="190"/>
      <c r="C923" s="188"/>
      <c r="D923" s="191"/>
      <c r="E923" s="191"/>
      <c r="F923" s="192">
        <f t="shared" si="31"/>
        <v>0</v>
      </c>
      <c r="G923" s="187"/>
      <c r="H923" s="179" t="str">
        <f t="shared" si="32"/>
        <v/>
      </c>
    </row>
    <row r="924" spans="1:8" ht="18" customHeight="1">
      <c r="A924" s="190"/>
      <c r="B924" s="190"/>
      <c r="C924" s="188"/>
      <c r="D924" s="191"/>
      <c r="E924" s="191"/>
      <c r="F924" s="192">
        <f t="shared" si="31"/>
        <v>0</v>
      </c>
      <c r="G924" s="187"/>
      <c r="H924" s="179" t="str">
        <f t="shared" si="32"/>
        <v/>
      </c>
    </row>
    <row r="925" spans="1:8" ht="18" customHeight="1">
      <c r="A925" s="190"/>
      <c r="B925" s="190"/>
      <c r="C925" s="188"/>
      <c r="D925" s="191"/>
      <c r="E925" s="191"/>
      <c r="F925" s="192">
        <f t="shared" si="31"/>
        <v>0</v>
      </c>
      <c r="G925" s="187"/>
      <c r="H925" s="179" t="str">
        <f t="shared" si="32"/>
        <v/>
      </c>
    </row>
    <row r="926" spans="1:8" ht="18" customHeight="1">
      <c r="A926" s="190"/>
      <c r="B926" s="190"/>
      <c r="C926" s="188"/>
      <c r="D926" s="191"/>
      <c r="E926" s="191"/>
      <c r="F926" s="192">
        <f t="shared" si="31"/>
        <v>0</v>
      </c>
      <c r="G926" s="187"/>
      <c r="H926" s="179" t="str">
        <f t="shared" si="32"/>
        <v/>
      </c>
    </row>
    <row r="927" spans="1:8" ht="18" customHeight="1">
      <c r="A927" s="190"/>
      <c r="B927" s="190"/>
      <c r="C927" s="188"/>
      <c r="D927" s="191"/>
      <c r="E927" s="191"/>
      <c r="F927" s="192">
        <f t="shared" si="31"/>
        <v>0</v>
      </c>
      <c r="G927" s="187"/>
      <c r="H927" s="179" t="str">
        <f t="shared" si="32"/>
        <v/>
      </c>
    </row>
    <row r="928" spans="1:8" ht="18" customHeight="1">
      <c r="A928" s="190"/>
      <c r="B928" s="190"/>
      <c r="C928" s="188"/>
      <c r="D928" s="191"/>
      <c r="E928" s="191"/>
      <c r="F928" s="192">
        <f t="shared" si="31"/>
        <v>0</v>
      </c>
      <c r="G928" s="187"/>
      <c r="H928" s="179" t="str">
        <f t="shared" si="32"/>
        <v/>
      </c>
    </row>
    <row r="929" spans="1:8" ht="18" customHeight="1">
      <c r="A929" s="190"/>
      <c r="B929" s="190"/>
      <c r="C929" s="188"/>
      <c r="D929" s="191"/>
      <c r="E929" s="191"/>
      <c r="F929" s="192">
        <f t="shared" si="31"/>
        <v>0</v>
      </c>
      <c r="G929" s="187"/>
      <c r="H929" s="179" t="str">
        <f t="shared" si="32"/>
        <v/>
      </c>
    </row>
    <row r="930" spans="1:8" ht="18" customHeight="1">
      <c r="A930" s="190"/>
      <c r="B930" s="190"/>
      <c r="C930" s="188"/>
      <c r="D930" s="191"/>
      <c r="E930" s="191"/>
      <c r="F930" s="192">
        <f t="shared" si="31"/>
        <v>0</v>
      </c>
      <c r="G930" s="187"/>
      <c r="H930" s="179" t="str">
        <f t="shared" si="32"/>
        <v/>
      </c>
    </row>
    <row r="931" spans="1:8" ht="18" customHeight="1">
      <c r="A931" s="190"/>
      <c r="B931" s="190"/>
      <c r="C931" s="188"/>
      <c r="D931" s="191"/>
      <c r="E931" s="191"/>
      <c r="F931" s="192">
        <f t="shared" si="31"/>
        <v>0</v>
      </c>
      <c r="G931" s="187"/>
      <c r="H931" s="179" t="str">
        <f t="shared" si="32"/>
        <v/>
      </c>
    </row>
    <row r="932" spans="1:8" ht="18" customHeight="1">
      <c r="A932" s="190"/>
      <c r="B932" s="190"/>
      <c r="C932" s="188"/>
      <c r="D932" s="191"/>
      <c r="E932" s="191"/>
      <c r="F932" s="192">
        <f t="shared" si="31"/>
        <v>0</v>
      </c>
      <c r="G932" s="187"/>
      <c r="H932" s="179" t="str">
        <f t="shared" si="32"/>
        <v/>
      </c>
    </row>
    <row r="933" spans="1:8" ht="18" customHeight="1">
      <c r="A933" s="190"/>
      <c r="B933" s="190"/>
      <c r="C933" s="188"/>
      <c r="D933" s="191"/>
      <c r="E933" s="191"/>
      <c r="F933" s="192">
        <f t="shared" si="31"/>
        <v>0</v>
      </c>
      <c r="G933" s="187"/>
      <c r="H933" s="179" t="str">
        <f t="shared" si="32"/>
        <v/>
      </c>
    </row>
    <row r="934" spans="1:8" ht="18" customHeight="1">
      <c r="A934" s="190"/>
      <c r="B934" s="190"/>
      <c r="C934" s="188"/>
      <c r="D934" s="191"/>
      <c r="E934" s="191"/>
      <c r="F934" s="192">
        <f t="shared" si="31"/>
        <v>0</v>
      </c>
      <c r="G934" s="187"/>
      <c r="H934" s="179" t="str">
        <f t="shared" si="32"/>
        <v/>
      </c>
    </row>
    <row r="935" spans="1:8" ht="18" customHeight="1">
      <c r="A935" s="190"/>
      <c r="B935" s="190"/>
      <c r="C935" s="188"/>
      <c r="D935" s="191"/>
      <c r="E935" s="191"/>
      <c r="F935" s="192">
        <f t="shared" si="31"/>
        <v>0</v>
      </c>
      <c r="G935" s="187"/>
      <c r="H935" s="179" t="str">
        <f t="shared" si="32"/>
        <v/>
      </c>
    </row>
    <row r="936" spans="1:8" ht="18" customHeight="1">
      <c r="A936" s="190"/>
      <c r="B936" s="190"/>
      <c r="C936" s="188"/>
      <c r="D936" s="191"/>
      <c r="E936" s="191"/>
      <c r="F936" s="192">
        <f t="shared" si="31"/>
        <v>0</v>
      </c>
      <c r="G936" s="187"/>
      <c r="H936" s="179" t="str">
        <f t="shared" si="32"/>
        <v/>
      </c>
    </row>
    <row r="937" spans="1:8" ht="18" customHeight="1">
      <c r="A937" s="190"/>
      <c r="B937" s="190"/>
      <c r="C937" s="188"/>
      <c r="D937" s="191"/>
      <c r="E937" s="191"/>
      <c r="F937" s="192">
        <f t="shared" si="31"/>
        <v>0</v>
      </c>
      <c r="G937" s="187"/>
      <c r="H937" s="179" t="str">
        <f t="shared" si="32"/>
        <v/>
      </c>
    </row>
    <row r="938" spans="1:8" ht="18" customHeight="1">
      <c r="A938" s="190"/>
      <c r="B938" s="190"/>
      <c r="C938" s="188"/>
      <c r="D938" s="191"/>
      <c r="E938" s="191"/>
      <c r="F938" s="192">
        <f t="shared" si="31"/>
        <v>0</v>
      </c>
      <c r="G938" s="187"/>
      <c r="H938" s="179" t="str">
        <f t="shared" si="32"/>
        <v/>
      </c>
    </row>
    <row r="939" spans="1:8" ht="18" customHeight="1">
      <c r="A939" s="190"/>
      <c r="B939" s="190"/>
      <c r="C939" s="188"/>
      <c r="D939" s="191"/>
      <c r="E939" s="191"/>
      <c r="F939" s="192">
        <f t="shared" si="31"/>
        <v>0</v>
      </c>
      <c r="G939" s="187"/>
      <c r="H939" s="179" t="str">
        <f t="shared" si="32"/>
        <v/>
      </c>
    </row>
    <row r="940" spans="1:8" ht="18" customHeight="1">
      <c r="A940" s="190"/>
      <c r="B940" s="190"/>
      <c r="C940" s="188"/>
      <c r="D940" s="191"/>
      <c r="E940" s="191"/>
      <c r="F940" s="192">
        <f t="shared" si="31"/>
        <v>0</v>
      </c>
      <c r="G940" s="187"/>
      <c r="H940" s="179" t="str">
        <f t="shared" si="32"/>
        <v/>
      </c>
    </row>
    <row r="941" spans="1:8" ht="18" customHeight="1">
      <c r="A941" s="190"/>
      <c r="B941" s="190"/>
      <c r="C941" s="188"/>
      <c r="D941" s="191"/>
      <c r="E941" s="191"/>
      <c r="F941" s="192">
        <f t="shared" si="31"/>
        <v>0</v>
      </c>
      <c r="G941" s="187"/>
      <c r="H941" s="179" t="str">
        <f t="shared" si="32"/>
        <v/>
      </c>
    </row>
    <row r="942" spans="1:8" ht="18" customHeight="1">
      <c r="A942" s="190"/>
      <c r="B942" s="190"/>
      <c r="C942" s="188"/>
      <c r="D942" s="191"/>
      <c r="E942" s="191"/>
      <c r="F942" s="192">
        <f t="shared" si="31"/>
        <v>0</v>
      </c>
      <c r="G942" s="187"/>
      <c r="H942" s="179" t="str">
        <f t="shared" si="32"/>
        <v/>
      </c>
    </row>
    <row r="943" spans="1:8" ht="18" customHeight="1">
      <c r="A943" s="190"/>
      <c r="B943" s="190"/>
      <c r="C943" s="188"/>
      <c r="D943" s="191"/>
      <c r="E943" s="191"/>
      <c r="F943" s="192">
        <f t="shared" si="31"/>
        <v>0</v>
      </c>
      <c r="G943" s="187"/>
      <c r="H943" s="179" t="str">
        <f t="shared" si="32"/>
        <v/>
      </c>
    </row>
    <row r="944" spans="1:8" ht="18" customHeight="1">
      <c r="A944" s="190"/>
      <c r="B944" s="190"/>
      <c r="C944" s="188"/>
      <c r="D944" s="191"/>
      <c r="E944" s="191"/>
      <c r="F944" s="192">
        <f t="shared" si="31"/>
        <v>0</v>
      </c>
      <c r="G944" s="187"/>
      <c r="H944" s="179" t="str">
        <f t="shared" si="32"/>
        <v/>
      </c>
    </row>
    <row r="945" spans="1:8" ht="18" customHeight="1">
      <c r="A945" s="190"/>
      <c r="B945" s="190"/>
      <c r="C945" s="188"/>
      <c r="D945" s="191"/>
      <c r="E945" s="191"/>
      <c r="F945" s="192">
        <f t="shared" si="31"/>
        <v>0</v>
      </c>
      <c r="G945" s="187"/>
      <c r="H945" s="179" t="str">
        <f t="shared" si="32"/>
        <v/>
      </c>
    </row>
    <row r="946" spans="1:8" ht="18" customHeight="1">
      <c r="A946" s="190"/>
      <c r="B946" s="190"/>
      <c r="C946" s="188"/>
      <c r="D946" s="191"/>
      <c r="E946" s="191"/>
      <c r="F946" s="192">
        <f t="shared" si="31"/>
        <v>0</v>
      </c>
      <c r="G946" s="187"/>
      <c r="H946" s="179" t="str">
        <f t="shared" si="32"/>
        <v/>
      </c>
    </row>
    <row r="947" spans="1:8" ht="18" customHeight="1">
      <c r="A947" s="190"/>
      <c r="B947" s="190"/>
      <c r="C947" s="188"/>
      <c r="D947" s="191"/>
      <c r="E947" s="191"/>
      <c r="F947" s="192">
        <f t="shared" si="31"/>
        <v>0</v>
      </c>
      <c r="G947" s="187"/>
      <c r="H947" s="179" t="str">
        <f t="shared" si="32"/>
        <v/>
      </c>
    </row>
    <row r="948" spans="1:8" ht="18" customHeight="1">
      <c r="A948" s="190"/>
      <c r="B948" s="190"/>
      <c r="C948" s="188"/>
      <c r="D948" s="191"/>
      <c r="E948" s="191"/>
      <c r="F948" s="192">
        <f t="shared" si="31"/>
        <v>0</v>
      </c>
      <c r="G948" s="187"/>
      <c r="H948" s="179" t="str">
        <f t="shared" si="32"/>
        <v/>
      </c>
    </row>
    <row r="949" spans="1:8" ht="18" customHeight="1">
      <c r="A949" s="190"/>
      <c r="B949" s="190"/>
      <c r="C949" s="188"/>
      <c r="D949" s="191"/>
      <c r="E949" s="191"/>
      <c r="F949" s="192">
        <f t="shared" si="31"/>
        <v>0</v>
      </c>
      <c r="G949" s="187"/>
      <c r="H949" s="179" t="str">
        <f t="shared" si="32"/>
        <v/>
      </c>
    </row>
    <row r="950" spans="1:8" ht="18" customHeight="1">
      <c r="A950" s="190"/>
      <c r="B950" s="190"/>
      <c r="C950" s="188"/>
      <c r="D950" s="191"/>
      <c r="E950" s="267"/>
      <c r="F950" s="192">
        <f t="shared" si="31"/>
        <v>0</v>
      </c>
      <c r="G950" s="187"/>
      <c r="H950" s="179" t="str">
        <f t="shared" si="32"/>
        <v/>
      </c>
    </row>
    <row r="951" spans="1:8" ht="18" customHeight="1">
      <c r="A951" s="190"/>
      <c r="B951" s="190"/>
      <c r="C951" s="188"/>
      <c r="D951" s="191"/>
      <c r="E951" s="191"/>
      <c r="F951" s="192">
        <f t="shared" si="31"/>
        <v>0</v>
      </c>
      <c r="G951" s="187"/>
      <c r="H951" s="179" t="str">
        <f t="shared" si="32"/>
        <v/>
      </c>
    </row>
    <row r="952" spans="1:8" ht="18" customHeight="1">
      <c r="A952" s="190"/>
      <c r="B952" s="190"/>
      <c r="C952" s="188"/>
      <c r="D952" s="191"/>
      <c r="E952" s="191"/>
      <c r="F952" s="192">
        <f t="shared" si="31"/>
        <v>0</v>
      </c>
      <c r="G952" s="187"/>
      <c r="H952" s="179" t="str">
        <f t="shared" si="32"/>
        <v/>
      </c>
    </row>
    <row r="953" spans="1:8" ht="18" customHeight="1">
      <c r="A953" s="190"/>
      <c r="B953" s="190"/>
      <c r="C953" s="188"/>
      <c r="D953" s="191"/>
      <c r="E953" s="191"/>
      <c r="F953" s="192">
        <f t="shared" si="31"/>
        <v>0</v>
      </c>
      <c r="G953" s="187"/>
      <c r="H953" s="179" t="str">
        <f t="shared" si="32"/>
        <v/>
      </c>
    </row>
    <row r="954" spans="1:8" ht="18" customHeight="1">
      <c r="A954" s="190"/>
      <c r="B954" s="190"/>
      <c r="C954" s="188"/>
      <c r="D954" s="191"/>
      <c r="E954" s="191"/>
      <c r="F954" s="192">
        <f t="shared" si="31"/>
        <v>0</v>
      </c>
      <c r="G954" s="187"/>
      <c r="H954" s="179" t="str">
        <f t="shared" si="32"/>
        <v/>
      </c>
    </row>
    <row r="955" spans="1:8" ht="18" customHeight="1">
      <c r="A955" s="190"/>
      <c r="B955" s="190"/>
      <c r="C955" s="188"/>
      <c r="D955" s="191"/>
      <c r="E955" s="191"/>
      <c r="F955" s="192">
        <f t="shared" si="31"/>
        <v>0</v>
      </c>
      <c r="G955" s="187"/>
      <c r="H955" s="179" t="str">
        <f t="shared" si="32"/>
        <v/>
      </c>
    </row>
    <row r="956" spans="1:8" ht="18" customHeight="1">
      <c r="A956" s="190"/>
      <c r="B956" s="190"/>
      <c r="C956" s="188"/>
      <c r="D956" s="191"/>
      <c r="E956" s="191"/>
      <c r="F956" s="192">
        <f t="shared" si="31"/>
        <v>0</v>
      </c>
      <c r="G956" s="187"/>
      <c r="H956" s="179" t="str">
        <f t="shared" si="32"/>
        <v/>
      </c>
    </row>
    <row r="957" spans="1:8" ht="18" customHeight="1">
      <c r="A957" s="190"/>
      <c r="B957" s="190"/>
      <c r="C957" s="188"/>
      <c r="D957" s="191"/>
      <c r="E957" s="191"/>
      <c r="F957" s="192">
        <f t="shared" si="31"/>
        <v>0</v>
      </c>
      <c r="G957" s="187"/>
      <c r="H957" s="179" t="str">
        <f t="shared" si="32"/>
        <v/>
      </c>
    </row>
    <row r="958" spans="1:8" ht="18" customHeight="1">
      <c r="A958" s="190"/>
      <c r="B958" s="190"/>
      <c r="C958" s="188"/>
      <c r="D958" s="191"/>
      <c r="E958" s="191"/>
      <c r="F958" s="192">
        <f t="shared" si="31"/>
        <v>0</v>
      </c>
      <c r="G958" s="187"/>
      <c r="H958" s="179" t="str">
        <f t="shared" si="32"/>
        <v/>
      </c>
    </row>
    <row r="959" spans="1:8" ht="18" customHeight="1">
      <c r="A959" s="190"/>
      <c r="B959" s="190"/>
      <c r="C959" s="188"/>
      <c r="D959" s="191"/>
      <c r="E959" s="191"/>
      <c r="F959" s="192">
        <f t="shared" si="31"/>
        <v>0</v>
      </c>
      <c r="G959" s="187"/>
      <c r="H959" s="179" t="str">
        <f t="shared" si="32"/>
        <v/>
      </c>
    </row>
    <row r="960" spans="1:8" ht="18" customHeight="1">
      <c r="A960" s="190"/>
      <c r="B960" s="190"/>
      <c r="C960" s="188"/>
      <c r="D960" s="191"/>
      <c r="E960" s="191"/>
      <c r="F960" s="192">
        <f t="shared" si="31"/>
        <v>0</v>
      </c>
      <c r="G960" s="187"/>
      <c r="H960" s="179" t="str">
        <f t="shared" si="32"/>
        <v/>
      </c>
    </row>
    <row r="961" spans="1:8" ht="18" customHeight="1">
      <c r="A961" s="190"/>
      <c r="B961" s="190"/>
      <c r="C961" s="188"/>
      <c r="D961" s="191"/>
      <c r="E961" s="191"/>
      <c r="F961" s="192">
        <f t="shared" si="31"/>
        <v>0</v>
      </c>
      <c r="G961" s="187"/>
      <c r="H961" s="179" t="str">
        <f t="shared" si="32"/>
        <v/>
      </c>
    </row>
    <row r="962" spans="1:8" ht="18" customHeight="1">
      <c r="A962" s="190"/>
      <c r="B962" s="190"/>
      <c r="C962" s="188"/>
      <c r="D962" s="191"/>
      <c r="E962" s="191"/>
      <c r="F962" s="192">
        <f t="shared" si="31"/>
        <v>0</v>
      </c>
      <c r="G962" s="187"/>
      <c r="H962" s="179" t="str">
        <f t="shared" si="32"/>
        <v/>
      </c>
    </row>
    <row r="963" spans="1:8" ht="18" customHeight="1">
      <c r="A963" s="190"/>
      <c r="B963" s="190"/>
      <c r="C963" s="188"/>
      <c r="D963" s="191"/>
      <c r="E963" s="191"/>
      <c r="F963" s="192">
        <f t="shared" si="31"/>
        <v>0</v>
      </c>
      <c r="G963" s="187"/>
      <c r="H963" s="179" t="str">
        <f t="shared" si="32"/>
        <v/>
      </c>
    </row>
    <row r="964" spans="1:8" ht="18" customHeight="1">
      <c r="A964" s="190"/>
      <c r="B964" s="190"/>
      <c r="C964" s="188"/>
      <c r="D964" s="191"/>
      <c r="E964" s="191"/>
      <c r="F964" s="192">
        <f t="shared" si="31"/>
        <v>0</v>
      </c>
      <c r="G964" s="187"/>
      <c r="H964" s="179" t="str">
        <f t="shared" si="32"/>
        <v/>
      </c>
    </row>
    <row r="965" spans="1:8" ht="18" customHeight="1">
      <c r="A965" s="190"/>
      <c r="B965" s="190"/>
      <c r="C965" s="188"/>
      <c r="D965" s="191"/>
      <c r="E965" s="191"/>
      <c r="F965" s="192">
        <f t="shared" si="31"/>
        <v>0</v>
      </c>
      <c r="G965" s="187"/>
      <c r="H965" s="179" t="str">
        <f t="shared" si="32"/>
        <v/>
      </c>
    </row>
    <row r="966" spans="1:8" ht="18" customHeight="1">
      <c r="A966" s="190"/>
      <c r="B966" s="190"/>
      <c r="C966" s="188"/>
      <c r="D966" s="191"/>
      <c r="E966" s="191"/>
      <c r="F966" s="192">
        <f t="shared" si="31"/>
        <v>0</v>
      </c>
      <c r="G966" s="187"/>
      <c r="H966" s="179" t="str">
        <f t="shared" si="32"/>
        <v/>
      </c>
    </row>
    <row r="967" spans="1:8" ht="18" customHeight="1">
      <c r="A967" s="190"/>
      <c r="B967" s="190"/>
      <c r="C967" s="188"/>
      <c r="D967" s="191"/>
      <c r="E967" s="191"/>
      <c r="F967" s="192">
        <f t="shared" si="31"/>
        <v>0</v>
      </c>
      <c r="G967" s="187"/>
      <c r="H967" s="179" t="str">
        <f t="shared" si="32"/>
        <v/>
      </c>
    </row>
    <row r="968" spans="1:8" ht="18" customHeight="1">
      <c r="A968" s="190"/>
      <c r="B968" s="190"/>
      <c r="C968" s="188"/>
      <c r="D968" s="191"/>
      <c r="E968" s="191"/>
      <c r="F968" s="192">
        <f t="shared" si="31"/>
        <v>0</v>
      </c>
      <c r="G968" s="187"/>
      <c r="H968" s="179" t="str">
        <f t="shared" si="32"/>
        <v/>
      </c>
    </row>
    <row r="969" spans="1:8" ht="18" customHeight="1">
      <c r="A969" s="190"/>
      <c r="B969" s="190"/>
      <c r="C969" s="188"/>
      <c r="D969" s="191"/>
      <c r="E969" s="191"/>
      <c r="F969" s="192">
        <f t="shared" si="31"/>
        <v>0</v>
      </c>
      <c r="G969" s="187"/>
      <c r="H969" s="179" t="str">
        <f t="shared" si="32"/>
        <v/>
      </c>
    </row>
    <row r="970" spans="1:8" ht="18" customHeight="1">
      <c r="A970" s="190"/>
      <c r="B970" s="190"/>
      <c r="C970" s="188"/>
      <c r="D970" s="191"/>
      <c r="E970" s="191"/>
      <c r="F970" s="192">
        <f t="shared" si="31"/>
        <v>0</v>
      </c>
      <c r="G970" s="187"/>
      <c r="H970" s="179" t="str">
        <f t="shared" si="32"/>
        <v/>
      </c>
    </row>
    <row r="971" spans="1:8" ht="18" customHeight="1">
      <c r="A971" s="190"/>
      <c r="B971" s="190"/>
      <c r="C971" s="188"/>
      <c r="D971" s="191"/>
      <c r="E971" s="191"/>
      <c r="F971" s="192">
        <f t="shared" si="31"/>
        <v>0</v>
      </c>
      <c r="G971" s="187"/>
      <c r="H971" s="179" t="str">
        <f t="shared" si="32"/>
        <v/>
      </c>
    </row>
    <row r="972" spans="1:8" ht="18" customHeight="1">
      <c r="A972" s="190"/>
      <c r="B972" s="190"/>
      <c r="C972" s="188"/>
      <c r="D972" s="191"/>
      <c r="E972" s="191"/>
      <c r="F972" s="192">
        <f t="shared" si="31"/>
        <v>0</v>
      </c>
      <c r="G972" s="187"/>
      <c r="H972" s="179" t="str">
        <f t="shared" si="32"/>
        <v/>
      </c>
    </row>
    <row r="973" spans="1:8" ht="18" customHeight="1">
      <c r="A973" s="190"/>
      <c r="B973" s="190"/>
      <c r="C973" s="188"/>
      <c r="D973" s="191"/>
      <c r="E973" s="191"/>
      <c r="F973" s="192">
        <f t="shared" si="31"/>
        <v>0</v>
      </c>
      <c r="G973" s="187"/>
      <c r="H973" s="179" t="str">
        <f t="shared" si="32"/>
        <v/>
      </c>
    </row>
    <row r="974" spans="1:8" ht="18" customHeight="1">
      <c r="A974" s="190"/>
      <c r="B974" s="190"/>
      <c r="C974" s="188"/>
      <c r="D974" s="191"/>
      <c r="E974" s="191"/>
      <c r="F974" s="192">
        <f t="shared" si="31"/>
        <v>0</v>
      </c>
      <c r="G974" s="187"/>
      <c r="H974" s="179" t="str">
        <f t="shared" si="32"/>
        <v/>
      </c>
    </row>
    <row r="975" spans="1:8" ht="18" customHeight="1">
      <c r="A975" s="190"/>
      <c r="B975" s="190"/>
      <c r="C975" s="188"/>
      <c r="D975" s="191"/>
      <c r="E975" s="191"/>
      <c r="F975" s="192">
        <f t="shared" si="31"/>
        <v>0</v>
      </c>
      <c r="G975" s="187"/>
      <c r="H975" s="179" t="str">
        <f t="shared" si="32"/>
        <v/>
      </c>
    </row>
    <row r="976" spans="1:8" ht="18" customHeight="1">
      <c r="A976" s="190"/>
      <c r="B976" s="190"/>
      <c r="C976" s="188"/>
      <c r="D976" s="191"/>
      <c r="E976" s="191"/>
      <c r="F976" s="192">
        <f t="shared" si="31"/>
        <v>0</v>
      </c>
      <c r="G976" s="187"/>
      <c r="H976" s="179" t="str">
        <f t="shared" si="32"/>
        <v/>
      </c>
    </row>
    <row r="977" spans="1:8" ht="18" customHeight="1">
      <c r="A977" s="190"/>
      <c r="B977" s="190"/>
      <c r="C977" s="188"/>
      <c r="D977" s="191"/>
      <c r="E977" s="191"/>
      <c r="F977" s="192">
        <f t="shared" si="31"/>
        <v>0</v>
      </c>
      <c r="G977" s="187"/>
      <c r="H977" s="179" t="str">
        <f t="shared" si="32"/>
        <v/>
      </c>
    </row>
    <row r="978" spans="1:8" ht="18" customHeight="1">
      <c r="A978" s="190"/>
      <c r="B978" s="190"/>
      <c r="C978" s="188"/>
      <c r="D978" s="191"/>
      <c r="E978" s="191"/>
      <c r="F978" s="192">
        <f t="shared" si="31"/>
        <v>0</v>
      </c>
      <c r="G978" s="187"/>
      <c r="H978" s="179" t="str">
        <f t="shared" si="32"/>
        <v/>
      </c>
    </row>
    <row r="979" spans="1:8" ht="18" customHeight="1">
      <c r="A979" s="190"/>
      <c r="B979" s="190"/>
      <c r="C979" s="188"/>
      <c r="D979" s="191"/>
      <c r="E979" s="191"/>
      <c r="F979" s="192">
        <f t="shared" si="31"/>
        <v>0</v>
      </c>
      <c r="G979" s="187"/>
      <c r="H979" s="179" t="str">
        <f t="shared" si="32"/>
        <v/>
      </c>
    </row>
    <row r="980" spans="1:8" ht="18" customHeight="1">
      <c r="A980" s="190"/>
      <c r="B980" s="190"/>
      <c r="C980" s="188"/>
      <c r="D980" s="191"/>
      <c r="E980" s="191"/>
      <c r="F980" s="192">
        <f t="shared" si="31"/>
        <v>0</v>
      </c>
      <c r="G980" s="187"/>
      <c r="H980" s="179" t="str">
        <f t="shared" si="32"/>
        <v/>
      </c>
    </row>
    <row r="981" spans="1:8" ht="18" customHeight="1">
      <c r="A981" s="190"/>
      <c r="B981" s="190"/>
      <c r="C981" s="188"/>
      <c r="D981" s="191"/>
      <c r="E981" s="191"/>
      <c r="F981" s="192">
        <f t="shared" ref="F981:F1044" si="33">IF(C981&lt;&gt;"",F980+D981-E981,0)</f>
        <v>0</v>
      </c>
      <c r="G981" s="187"/>
      <c r="H981" s="179" t="str">
        <f t="shared" si="32"/>
        <v/>
      </c>
    </row>
    <row r="982" spans="1:8" ht="18" customHeight="1">
      <c r="A982" s="190"/>
      <c r="B982" s="190"/>
      <c r="C982" s="188"/>
      <c r="D982" s="191"/>
      <c r="E982" s="191"/>
      <c r="F982" s="192">
        <f t="shared" si="33"/>
        <v>0</v>
      </c>
      <c r="G982" s="187"/>
      <c r="H982" s="179" t="str">
        <f t="shared" si="32"/>
        <v/>
      </c>
    </row>
    <row r="983" spans="1:8" ht="18" customHeight="1">
      <c r="A983" s="190"/>
      <c r="B983" s="190"/>
      <c r="C983" s="188"/>
      <c r="D983" s="191"/>
      <c r="E983" s="191"/>
      <c r="F983" s="192">
        <f t="shared" si="33"/>
        <v>0</v>
      </c>
      <c r="G983" s="187"/>
      <c r="H983" s="179" t="str">
        <f t="shared" ref="H983:H1046" si="34">IF(A983&lt;&gt;"",MONTH(A983),"")</f>
        <v/>
      </c>
    </row>
    <row r="984" spans="1:8" ht="18" customHeight="1">
      <c r="A984" s="190"/>
      <c r="B984" s="190"/>
      <c r="C984" s="188"/>
      <c r="D984" s="191"/>
      <c r="E984" s="191"/>
      <c r="F984" s="192">
        <f t="shared" si="33"/>
        <v>0</v>
      </c>
      <c r="G984" s="187"/>
      <c r="H984" s="179" t="str">
        <f t="shared" si="34"/>
        <v/>
      </c>
    </row>
    <row r="985" spans="1:8" ht="18" customHeight="1">
      <c r="A985" s="190"/>
      <c r="B985" s="190"/>
      <c r="C985" s="188"/>
      <c r="D985" s="191"/>
      <c r="E985" s="191"/>
      <c r="F985" s="192">
        <f t="shared" si="33"/>
        <v>0</v>
      </c>
      <c r="G985" s="187"/>
      <c r="H985" s="179" t="str">
        <f t="shared" si="34"/>
        <v/>
      </c>
    </row>
    <row r="986" spans="1:8" ht="18" customHeight="1">
      <c r="A986" s="190"/>
      <c r="B986" s="190"/>
      <c r="C986" s="188"/>
      <c r="D986" s="191"/>
      <c r="E986" s="191"/>
      <c r="F986" s="192">
        <f t="shared" si="33"/>
        <v>0</v>
      </c>
      <c r="G986" s="187"/>
      <c r="H986" s="179" t="str">
        <f t="shared" si="34"/>
        <v/>
      </c>
    </row>
    <row r="987" spans="1:8" ht="18" customHeight="1">
      <c r="A987" s="190"/>
      <c r="B987" s="190"/>
      <c r="C987" s="188"/>
      <c r="D987" s="191"/>
      <c r="E987" s="191"/>
      <c r="F987" s="192">
        <f t="shared" si="33"/>
        <v>0</v>
      </c>
      <c r="G987" s="187"/>
      <c r="H987" s="179" t="str">
        <f t="shared" si="34"/>
        <v/>
      </c>
    </row>
    <row r="988" spans="1:8" ht="18" customHeight="1">
      <c r="A988" s="190"/>
      <c r="B988" s="190"/>
      <c r="C988" s="188"/>
      <c r="D988" s="191"/>
      <c r="E988" s="191"/>
      <c r="F988" s="192">
        <f t="shared" si="33"/>
        <v>0</v>
      </c>
      <c r="G988" s="187"/>
      <c r="H988" s="179" t="str">
        <f t="shared" si="34"/>
        <v/>
      </c>
    </row>
    <row r="989" spans="1:8" ht="18" customHeight="1">
      <c r="A989" s="190"/>
      <c r="B989" s="190"/>
      <c r="C989" s="188"/>
      <c r="D989" s="191"/>
      <c r="E989" s="191"/>
      <c r="F989" s="192">
        <f t="shared" si="33"/>
        <v>0</v>
      </c>
      <c r="G989" s="187"/>
      <c r="H989" s="179" t="str">
        <f t="shared" si="34"/>
        <v/>
      </c>
    </row>
    <row r="990" spans="1:8" ht="18" customHeight="1">
      <c r="A990" s="190"/>
      <c r="B990" s="190"/>
      <c r="C990" s="188"/>
      <c r="D990" s="191"/>
      <c r="E990" s="191"/>
      <c r="F990" s="192">
        <f t="shared" si="33"/>
        <v>0</v>
      </c>
      <c r="G990" s="187"/>
      <c r="H990" s="179" t="str">
        <f t="shared" si="34"/>
        <v/>
      </c>
    </row>
    <row r="991" spans="1:8" ht="18" customHeight="1">
      <c r="A991" s="190"/>
      <c r="B991" s="190"/>
      <c r="C991" s="188"/>
      <c r="D991" s="191"/>
      <c r="E991" s="191"/>
      <c r="F991" s="192">
        <f t="shared" si="33"/>
        <v>0</v>
      </c>
      <c r="G991" s="187"/>
      <c r="H991" s="179" t="str">
        <f t="shared" si="34"/>
        <v/>
      </c>
    </row>
    <row r="992" spans="1:8" ht="18" customHeight="1">
      <c r="A992" s="190"/>
      <c r="B992" s="190"/>
      <c r="C992" s="188"/>
      <c r="D992" s="191"/>
      <c r="E992" s="191"/>
      <c r="F992" s="192">
        <f t="shared" si="33"/>
        <v>0</v>
      </c>
      <c r="G992" s="187"/>
      <c r="H992" s="179" t="str">
        <f t="shared" si="34"/>
        <v/>
      </c>
    </row>
    <row r="993" spans="1:8" ht="18" customHeight="1">
      <c r="A993" s="190"/>
      <c r="B993" s="190"/>
      <c r="C993" s="188"/>
      <c r="D993" s="191"/>
      <c r="E993" s="191"/>
      <c r="F993" s="192">
        <f t="shared" si="33"/>
        <v>0</v>
      </c>
      <c r="G993" s="187"/>
      <c r="H993" s="179" t="str">
        <f t="shared" si="34"/>
        <v/>
      </c>
    </row>
    <row r="994" spans="1:8" ht="18" customHeight="1">
      <c r="A994" s="190"/>
      <c r="B994" s="190"/>
      <c r="C994" s="188"/>
      <c r="D994" s="191"/>
      <c r="E994" s="191"/>
      <c r="F994" s="192">
        <f t="shared" si="33"/>
        <v>0</v>
      </c>
      <c r="G994" s="187"/>
      <c r="H994" s="179" t="str">
        <f t="shared" si="34"/>
        <v/>
      </c>
    </row>
    <row r="995" spans="1:8" ht="18" customHeight="1">
      <c r="A995" s="190"/>
      <c r="B995" s="190"/>
      <c r="C995" s="188"/>
      <c r="D995" s="191"/>
      <c r="E995" s="191"/>
      <c r="F995" s="192">
        <f t="shared" si="33"/>
        <v>0</v>
      </c>
      <c r="G995" s="187"/>
      <c r="H995" s="179" t="str">
        <f t="shared" si="34"/>
        <v/>
      </c>
    </row>
    <row r="996" spans="1:8" ht="18" customHeight="1">
      <c r="A996" s="190"/>
      <c r="B996" s="190"/>
      <c r="C996" s="188"/>
      <c r="D996" s="191"/>
      <c r="E996" s="191"/>
      <c r="F996" s="192">
        <f t="shared" si="33"/>
        <v>0</v>
      </c>
      <c r="G996" s="187"/>
      <c r="H996" s="179" t="str">
        <f t="shared" si="34"/>
        <v/>
      </c>
    </row>
    <row r="997" spans="1:8" ht="18" customHeight="1">
      <c r="A997" s="190"/>
      <c r="B997" s="190"/>
      <c r="C997" s="188"/>
      <c r="D997" s="191"/>
      <c r="E997" s="191"/>
      <c r="F997" s="192">
        <f t="shared" si="33"/>
        <v>0</v>
      </c>
      <c r="G997" s="187"/>
      <c r="H997" s="179" t="str">
        <f t="shared" si="34"/>
        <v/>
      </c>
    </row>
    <row r="998" spans="1:8" ht="18" customHeight="1">
      <c r="A998" s="190"/>
      <c r="B998" s="190"/>
      <c r="C998" s="188"/>
      <c r="D998" s="191"/>
      <c r="E998" s="191"/>
      <c r="F998" s="192">
        <f t="shared" si="33"/>
        <v>0</v>
      </c>
      <c r="G998" s="187"/>
      <c r="H998" s="179" t="str">
        <f t="shared" si="34"/>
        <v/>
      </c>
    </row>
    <row r="999" spans="1:8" ht="18" customHeight="1">
      <c r="A999" s="190"/>
      <c r="B999" s="190"/>
      <c r="C999" s="188"/>
      <c r="D999" s="191"/>
      <c r="E999" s="191"/>
      <c r="F999" s="192">
        <f t="shared" si="33"/>
        <v>0</v>
      </c>
      <c r="G999" s="187"/>
      <c r="H999" s="179" t="str">
        <f t="shared" si="34"/>
        <v/>
      </c>
    </row>
    <row r="1000" spans="1:8" ht="18" customHeight="1">
      <c r="A1000" s="190"/>
      <c r="B1000" s="190"/>
      <c r="C1000" s="188"/>
      <c r="D1000" s="191"/>
      <c r="E1000" s="191"/>
      <c r="F1000" s="192">
        <f t="shared" si="33"/>
        <v>0</v>
      </c>
      <c r="G1000" s="187"/>
      <c r="H1000" s="179" t="str">
        <f t="shared" si="34"/>
        <v/>
      </c>
    </row>
    <row r="1001" spans="1:8" ht="18" customHeight="1">
      <c r="A1001" s="190"/>
      <c r="B1001" s="190"/>
      <c r="C1001" s="188"/>
      <c r="D1001" s="191"/>
      <c r="E1001" s="191"/>
      <c r="F1001" s="192">
        <f t="shared" si="33"/>
        <v>0</v>
      </c>
      <c r="G1001" s="187"/>
      <c r="H1001" s="179" t="str">
        <f t="shared" si="34"/>
        <v/>
      </c>
    </row>
    <row r="1002" spans="1:8" ht="18" customHeight="1">
      <c r="A1002" s="190"/>
      <c r="B1002" s="190"/>
      <c r="C1002" s="188"/>
      <c r="D1002" s="191"/>
      <c r="E1002" s="191"/>
      <c r="F1002" s="192">
        <f t="shared" si="33"/>
        <v>0</v>
      </c>
      <c r="G1002" s="187"/>
      <c r="H1002" s="179" t="str">
        <f t="shared" si="34"/>
        <v/>
      </c>
    </row>
    <row r="1003" spans="1:8" ht="18" customHeight="1">
      <c r="A1003" s="190"/>
      <c r="B1003" s="190"/>
      <c r="C1003" s="188"/>
      <c r="D1003" s="191"/>
      <c r="E1003" s="191"/>
      <c r="F1003" s="192">
        <f t="shared" si="33"/>
        <v>0</v>
      </c>
      <c r="G1003" s="187"/>
      <c r="H1003" s="179" t="str">
        <f t="shared" si="34"/>
        <v/>
      </c>
    </row>
    <row r="1004" spans="1:8" ht="18" customHeight="1">
      <c r="A1004" s="190"/>
      <c r="B1004" s="190"/>
      <c r="C1004" s="188"/>
      <c r="D1004" s="191"/>
      <c r="E1004" s="191"/>
      <c r="F1004" s="192">
        <f t="shared" si="33"/>
        <v>0</v>
      </c>
      <c r="G1004" s="187"/>
      <c r="H1004" s="179" t="str">
        <f t="shared" si="34"/>
        <v/>
      </c>
    </row>
    <row r="1005" spans="1:8" ht="18" customHeight="1">
      <c r="A1005" s="190"/>
      <c r="B1005" s="190"/>
      <c r="C1005" s="188"/>
      <c r="D1005" s="191"/>
      <c r="E1005" s="191"/>
      <c r="F1005" s="192">
        <f t="shared" si="33"/>
        <v>0</v>
      </c>
      <c r="G1005" s="187"/>
      <c r="H1005" s="179" t="str">
        <f t="shared" si="34"/>
        <v/>
      </c>
    </row>
    <row r="1006" spans="1:8" ht="18" customHeight="1">
      <c r="A1006" s="190"/>
      <c r="B1006" s="190"/>
      <c r="C1006" s="188"/>
      <c r="D1006" s="191"/>
      <c r="E1006" s="191"/>
      <c r="F1006" s="192">
        <f t="shared" si="33"/>
        <v>0</v>
      </c>
      <c r="G1006" s="187"/>
      <c r="H1006" s="179" t="str">
        <f t="shared" si="34"/>
        <v/>
      </c>
    </row>
    <row r="1007" spans="1:8" ht="18" customHeight="1">
      <c r="A1007" s="190"/>
      <c r="B1007" s="190"/>
      <c r="C1007" s="188"/>
      <c r="D1007" s="191"/>
      <c r="E1007" s="191"/>
      <c r="F1007" s="192">
        <f t="shared" si="33"/>
        <v>0</v>
      </c>
      <c r="G1007" s="187"/>
      <c r="H1007" s="179" t="str">
        <f t="shared" si="34"/>
        <v/>
      </c>
    </row>
    <row r="1008" spans="1:8" ht="18" customHeight="1">
      <c r="A1008" s="190"/>
      <c r="B1008" s="190"/>
      <c r="C1008" s="188"/>
      <c r="D1008" s="191"/>
      <c r="E1008" s="191"/>
      <c r="F1008" s="192">
        <f t="shared" si="33"/>
        <v>0</v>
      </c>
      <c r="G1008" s="187"/>
      <c r="H1008" s="179" t="str">
        <f t="shared" si="34"/>
        <v/>
      </c>
    </row>
    <row r="1009" spans="1:8" ht="18" customHeight="1">
      <c r="A1009" s="190"/>
      <c r="B1009" s="190"/>
      <c r="C1009" s="188"/>
      <c r="D1009" s="191"/>
      <c r="E1009" s="191"/>
      <c r="F1009" s="192">
        <f t="shared" si="33"/>
        <v>0</v>
      </c>
      <c r="G1009" s="187"/>
      <c r="H1009" s="179" t="str">
        <f t="shared" si="34"/>
        <v/>
      </c>
    </row>
    <row r="1010" spans="1:8" ht="18" customHeight="1">
      <c r="A1010" s="190"/>
      <c r="B1010" s="190"/>
      <c r="C1010" s="188"/>
      <c r="D1010" s="191"/>
      <c r="E1010" s="191"/>
      <c r="F1010" s="192">
        <f t="shared" si="33"/>
        <v>0</v>
      </c>
      <c r="G1010" s="187"/>
      <c r="H1010" s="179" t="str">
        <f t="shared" si="34"/>
        <v/>
      </c>
    </row>
    <row r="1011" spans="1:8" ht="18" customHeight="1">
      <c r="A1011" s="190"/>
      <c r="B1011" s="190"/>
      <c r="C1011" s="188"/>
      <c r="D1011" s="191"/>
      <c r="E1011" s="191"/>
      <c r="F1011" s="192">
        <f t="shared" si="33"/>
        <v>0</v>
      </c>
      <c r="G1011" s="187"/>
      <c r="H1011" s="179" t="str">
        <f t="shared" si="34"/>
        <v/>
      </c>
    </row>
    <row r="1012" spans="1:8" ht="18" customHeight="1">
      <c r="A1012" s="190"/>
      <c r="B1012" s="190"/>
      <c r="C1012" s="188"/>
      <c r="D1012" s="191"/>
      <c r="E1012" s="191"/>
      <c r="F1012" s="192">
        <f t="shared" si="33"/>
        <v>0</v>
      </c>
      <c r="G1012" s="187"/>
      <c r="H1012" s="179" t="str">
        <f t="shared" si="34"/>
        <v/>
      </c>
    </row>
    <row r="1013" spans="1:8" ht="18" customHeight="1">
      <c r="A1013" s="190"/>
      <c r="B1013" s="190"/>
      <c r="C1013" s="188"/>
      <c r="D1013" s="191"/>
      <c r="E1013" s="191"/>
      <c r="F1013" s="192">
        <f t="shared" si="33"/>
        <v>0</v>
      </c>
      <c r="G1013" s="187"/>
      <c r="H1013" s="179" t="str">
        <f t="shared" si="34"/>
        <v/>
      </c>
    </row>
    <row r="1014" spans="1:8" ht="18" customHeight="1">
      <c r="A1014" s="190"/>
      <c r="B1014" s="190"/>
      <c r="C1014" s="188"/>
      <c r="D1014" s="191"/>
      <c r="E1014" s="191"/>
      <c r="F1014" s="192">
        <f t="shared" si="33"/>
        <v>0</v>
      </c>
      <c r="G1014" s="187"/>
      <c r="H1014" s="179" t="str">
        <f t="shared" si="34"/>
        <v/>
      </c>
    </row>
    <row r="1015" spans="1:8" ht="18" customHeight="1">
      <c r="A1015" s="190"/>
      <c r="B1015" s="190"/>
      <c r="C1015" s="188"/>
      <c r="D1015" s="191"/>
      <c r="E1015" s="191"/>
      <c r="F1015" s="192">
        <f t="shared" si="33"/>
        <v>0</v>
      </c>
      <c r="G1015" s="187"/>
      <c r="H1015" s="179" t="str">
        <f t="shared" si="34"/>
        <v/>
      </c>
    </row>
    <row r="1016" spans="1:8" ht="18" customHeight="1">
      <c r="A1016" s="190"/>
      <c r="B1016" s="190"/>
      <c r="C1016" s="188"/>
      <c r="D1016" s="191"/>
      <c r="E1016" s="191"/>
      <c r="F1016" s="192">
        <f t="shared" si="33"/>
        <v>0</v>
      </c>
      <c r="G1016" s="187"/>
      <c r="H1016" s="179" t="str">
        <f t="shared" si="34"/>
        <v/>
      </c>
    </row>
    <row r="1017" spans="1:8" ht="18" customHeight="1">
      <c r="A1017" s="190"/>
      <c r="B1017" s="190"/>
      <c r="C1017" s="188"/>
      <c r="D1017" s="191"/>
      <c r="E1017" s="191"/>
      <c r="F1017" s="192">
        <f t="shared" si="33"/>
        <v>0</v>
      </c>
      <c r="G1017" s="187"/>
      <c r="H1017" s="179" t="str">
        <f t="shared" si="34"/>
        <v/>
      </c>
    </row>
    <row r="1018" spans="1:8" ht="18" customHeight="1">
      <c r="A1018" s="190"/>
      <c r="B1018" s="190"/>
      <c r="C1018" s="188"/>
      <c r="D1018" s="191"/>
      <c r="E1018" s="191"/>
      <c r="F1018" s="192">
        <f t="shared" si="33"/>
        <v>0</v>
      </c>
      <c r="G1018" s="187"/>
      <c r="H1018" s="179" t="str">
        <f t="shared" si="34"/>
        <v/>
      </c>
    </row>
    <row r="1019" spans="1:8" ht="18" customHeight="1">
      <c r="A1019" s="190"/>
      <c r="B1019" s="190"/>
      <c r="C1019" s="188"/>
      <c r="D1019" s="191"/>
      <c r="E1019" s="191"/>
      <c r="F1019" s="192">
        <f t="shared" si="33"/>
        <v>0</v>
      </c>
      <c r="G1019" s="187"/>
      <c r="H1019" s="179" t="str">
        <f t="shared" si="34"/>
        <v/>
      </c>
    </row>
    <row r="1020" spans="1:8" ht="18" customHeight="1">
      <c r="A1020" s="190"/>
      <c r="B1020" s="190"/>
      <c r="C1020" s="188"/>
      <c r="D1020" s="191"/>
      <c r="E1020" s="191"/>
      <c r="F1020" s="192">
        <f t="shared" si="33"/>
        <v>0</v>
      </c>
      <c r="G1020" s="187"/>
      <c r="H1020" s="179" t="str">
        <f t="shared" si="34"/>
        <v/>
      </c>
    </row>
    <row r="1021" spans="1:8" ht="18" customHeight="1">
      <c r="A1021" s="190"/>
      <c r="B1021" s="190"/>
      <c r="C1021" s="188"/>
      <c r="D1021" s="191"/>
      <c r="E1021" s="191"/>
      <c r="F1021" s="192">
        <f t="shared" si="33"/>
        <v>0</v>
      </c>
      <c r="G1021" s="187"/>
      <c r="H1021" s="179" t="str">
        <f t="shared" si="34"/>
        <v/>
      </c>
    </row>
    <row r="1022" spans="1:8" ht="18" customHeight="1">
      <c r="A1022" s="190"/>
      <c r="B1022" s="190"/>
      <c r="C1022" s="188"/>
      <c r="D1022" s="191"/>
      <c r="E1022" s="191"/>
      <c r="F1022" s="192">
        <f t="shared" si="33"/>
        <v>0</v>
      </c>
      <c r="G1022" s="187"/>
      <c r="H1022" s="179" t="str">
        <f t="shared" si="34"/>
        <v/>
      </c>
    </row>
    <row r="1023" spans="1:8" ht="18" customHeight="1">
      <c r="A1023" s="190"/>
      <c r="B1023" s="190"/>
      <c r="C1023" s="188"/>
      <c r="D1023" s="191"/>
      <c r="E1023" s="191"/>
      <c r="F1023" s="192">
        <f t="shared" si="33"/>
        <v>0</v>
      </c>
      <c r="G1023" s="187"/>
      <c r="H1023" s="179" t="str">
        <f t="shared" si="34"/>
        <v/>
      </c>
    </row>
    <row r="1024" spans="1:8" ht="18" customHeight="1">
      <c r="A1024" s="190"/>
      <c r="B1024" s="190"/>
      <c r="C1024" s="188"/>
      <c r="D1024" s="191"/>
      <c r="E1024" s="191"/>
      <c r="F1024" s="192">
        <f t="shared" si="33"/>
        <v>0</v>
      </c>
      <c r="G1024" s="187"/>
      <c r="H1024" s="179" t="str">
        <f t="shared" si="34"/>
        <v/>
      </c>
    </row>
    <row r="1025" spans="1:8" ht="18" customHeight="1">
      <c r="A1025" s="190"/>
      <c r="B1025" s="190"/>
      <c r="C1025" s="188"/>
      <c r="D1025" s="191"/>
      <c r="E1025" s="191"/>
      <c r="F1025" s="192">
        <f t="shared" si="33"/>
        <v>0</v>
      </c>
      <c r="G1025" s="187"/>
      <c r="H1025" s="179" t="str">
        <f t="shared" si="34"/>
        <v/>
      </c>
    </row>
    <row r="1026" spans="1:8" ht="18" customHeight="1">
      <c r="A1026" s="190"/>
      <c r="B1026" s="190"/>
      <c r="C1026" s="188"/>
      <c r="D1026" s="191"/>
      <c r="E1026" s="191"/>
      <c r="F1026" s="192">
        <f t="shared" si="33"/>
        <v>0</v>
      </c>
      <c r="G1026" s="187"/>
      <c r="H1026" s="179" t="str">
        <f t="shared" si="34"/>
        <v/>
      </c>
    </row>
    <row r="1027" spans="1:8" ht="18" customHeight="1">
      <c r="A1027" s="190"/>
      <c r="B1027" s="190"/>
      <c r="C1027" s="188"/>
      <c r="D1027" s="191"/>
      <c r="E1027" s="191"/>
      <c r="F1027" s="192">
        <f t="shared" si="33"/>
        <v>0</v>
      </c>
      <c r="G1027" s="187"/>
      <c r="H1027" s="179" t="str">
        <f t="shared" si="34"/>
        <v/>
      </c>
    </row>
    <row r="1028" spans="1:8" ht="18" customHeight="1">
      <c r="A1028" s="190"/>
      <c r="B1028" s="190"/>
      <c r="C1028" s="188"/>
      <c r="D1028" s="191"/>
      <c r="E1028" s="191"/>
      <c r="F1028" s="192">
        <f t="shared" si="33"/>
        <v>0</v>
      </c>
      <c r="G1028" s="187"/>
      <c r="H1028" s="179" t="str">
        <f t="shared" si="34"/>
        <v/>
      </c>
    </row>
    <row r="1029" spans="1:8" ht="18" customHeight="1">
      <c r="A1029" s="190"/>
      <c r="B1029" s="190"/>
      <c r="C1029" s="188"/>
      <c r="D1029" s="191"/>
      <c r="E1029" s="191"/>
      <c r="F1029" s="192">
        <f t="shared" si="33"/>
        <v>0</v>
      </c>
      <c r="G1029" s="187"/>
      <c r="H1029" s="179" t="str">
        <f t="shared" si="34"/>
        <v/>
      </c>
    </row>
    <row r="1030" spans="1:8" ht="18" customHeight="1">
      <c r="A1030" s="190"/>
      <c r="B1030" s="190"/>
      <c r="C1030" s="188"/>
      <c r="D1030" s="191"/>
      <c r="E1030" s="191"/>
      <c r="F1030" s="192">
        <f t="shared" si="33"/>
        <v>0</v>
      </c>
      <c r="G1030" s="187"/>
      <c r="H1030" s="179" t="str">
        <f t="shared" si="34"/>
        <v/>
      </c>
    </row>
    <row r="1031" spans="1:8" ht="18" customHeight="1">
      <c r="A1031" s="190"/>
      <c r="B1031" s="190"/>
      <c r="C1031" s="188"/>
      <c r="D1031" s="191"/>
      <c r="E1031" s="191"/>
      <c r="F1031" s="192">
        <f t="shared" si="33"/>
        <v>0</v>
      </c>
      <c r="G1031" s="187"/>
      <c r="H1031" s="179" t="str">
        <f t="shared" si="34"/>
        <v/>
      </c>
    </row>
    <row r="1032" spans="1:8" ht="18" customHeight="1">
      <c r="A1032" s="190"/>
      <c r="B1032" s="190"/>
      <c r="C1032" s="188"/>
      <c r="D1032" s="191"/>
      <c r="E1032" s="191"/>
      <c r="F1032" s="192">
        <f t="shared" si="33"/>
        <v>0</v>
      </c>
      <c r="G1032" s="187"/>
      <c r="H1032" s="179" t="str">
        <f t="shared" si="34"/>
        <v/>
      </c>
    </row>
    <row r="1033" spans="1:8" ht="18" customHeight="1">
      <c r="A1033" s="190"/>
      <c r="B1033" s="190"/>
      <c r="C1033" s="188"/>
      <c r="D1033" s="191"/>
      <c r="E1033" s="191"/>
      <c r="F1033" s="192">
        <f t="shared" si="33"/>
        <v>0</v>
      </c>
      <c r="G1033" s="187"/>
      <c r="H1033" s="179" t="str">
        <f t="shared" si="34"/>
        <v/>
      </c>
    </row>
    <row r="1034" spans="1:8" ht="18" customHeight="1">
      <c r="A1034" s="190"/>
      <c r="B1034" s="190"/>
      <c r="C1034" s="188"/>
      <c r="D1034" s="191"/>
      <c r="E1034" s="191"/>
      <c r="F1034" s="192">
        <f t="shared" si="33"/>
        <v>0</v>
      </c>
      <c r="G1034" s="187"/>
      <c r="H1034" s="179" t="str">
        <f t="shared" si="34"/>
        <v/>
      </c>
    </row>
    <row r="1035" spans="1:8" ht="18" customHeight="1">
      <c r="A1035" s="190"/>
      <c r="B1035" s="190"/>
      <c r="C1035" s="188"/>
      <c r="D1035" s="191"/>
      <c r="E1035" s="191"/>
      <c r="F1035" s="192">
        <f t="shared" si="33"/>
        <v>0</v>
      </c>
      <c r="G1035" s="187"/>
      <c r="H1035" s="179" t="str">
        <f t="shared" si="34"/>
        <v/>
      </c>
    </row>
    <row r="1036" spans="1:8" ht="18" customHeight="1">
      <c r="A1036" s="190"/>
      <c r="B1036" s="190"/>
      <c r="C1036" s="188"/>
      <c r="D1036" s="191"/>
      <c r="E1036" s="191"/>
      <c r="F1036" s="192">
        <f t="shared" si="33"/>
        <v>0</v>
      </c>
      <c r="G1036" s="187"/>
      <c r="H1036" s="179" t="str">
        <f t="shared" si="34"/>
        <v/>
      </c>
    </row>
    <row r="1037" spans="1:8" ht="18" customHeight="1">
      <c r="A1037" s="190"/>
      <c r="B1037" s="190"/>
      <c r="C1037" s="188"/>
      <c r="D1037" s="191"/>
      <c r="E1037" s="191"/>
      <c r="F1037" s="192">
        <f t="shared" si="33"/>
        <v>0</v>
      </c>
      <c r="G1037" s="187"/>
      <c r="H1037" s="179" t="str">
        <f t="shared" si="34"/>
        <v/>
      </c>
    </row>
    <row r="1038" spans="1:8" ht="18" customHeight="1">
      <c r="A1038" s="190"/>
      <c r="B1038" s="190"/>
      <c r="C1038" s="188"/>
      <c r="D1038" s="191"/>
      <c r="E1038" s="191"/>
      <c r="F1038" s="192">
        <f t="shared" si="33"/>
        <v>0</v>
      </c>
      <c r="G1038" s="187"/>
      <c r="H1038" s="179" t="str">
        <f t="shared" si="34"/>
        <v/>
      </c>
    </row>
    <row r="1039" spans="1:8" ht="18" customHeight="1">
      <c r="A1039" s="190"/>
      <c r="B1039" s="190"/>
      <c r="C1039" s="188"/>
      <c r="D1039" s="191"/>
      <c r="E1039" s="191"/>
      <c r="F1039" s="192">
        <f t="shared" si="33"/>
        <v>0</v>
      </c>
      <c r="G1039" s="187"/>
      <c r="H1039" s="179" t="str">
        <f t="shared" si="34"/>
        <v/>
      </c>
    </row>
    <row r="1040" spans="1:8" ht="18" customHeight="1">
      <c r="A1040" s="190"/>
      <c r="B1040" s="190"/>
      <c r="C1040" s="188"/>
      <c r="D1040" s="191"/>
      <c r="E1040" s="191"/>
      <c r="F1040" s="192">
        <f t="shared" si="33"/>
        <v>0</v>
      </c>
      <c r="G1040" s="187"/>
      <c r="H1040" s="179" t="str">
        <f t="shared" si="34"/>
        <v/>
      </c>
    </row>
    <row r="1041" spans="1:8" ht="18" customHeight="1">
      <c r="A1041" s="190"/>
      <c r="B1041" s="190"/>
      <c r="C1041" s="188"/>
      <c r="D1041" s="191"/>
      <c r="E1041" s="191"/>
      <c r="F1041" s="192">
        <f t="shared" si="33"/>
        <v>0</v>
      </c>
      <c r="G1041" s="187"/>
      <c r="H1041" s="179" t="str">
        <f t="shared" si="34"/>
        <v/>
      </c>
    </row>
    <row r="1042" spans="1:8" ht="18" customHeight="1">
      <c r="A1042" s="190"/>
      <c r="B1042" s="190"/>
      <c r="C1042" s="188"/>
      <c r="D1042" s="191"/>
      <c r="E1042" s="191"/>
      <c r="F1042" s="192">
        <f t="shared" si="33"/>
        <v>0</v>
      </c>
      <c r="G1042" s="187"/>
      <c r="H1042" s="179" t="str">
        <f t="shared" si="34"/>
        <v/>
      </c>
    </row>
    <row r="1043" spans="1:8" ht="18" customHeight="1">
      <c r="A1043" s="190"/>
      <c r="B1043" s="190"/>
      <c r="C1043" s="188"/>
      <c r="D1043" s="191"/>
      <c r="E1043" s="191"/>
      <c r="F1043" s="192">
        <f t="shared" si="33"/>
        <v>0</v>
      </c>
      <c r="G1043" s="187"/>
      <c r="H1043" s="179" t="str">
        <f t="shared" si="34"/>
        <v/>
      </c>
    </row>
    <row r="1044" spans="1:8" ht="18" customHeight="1">
      <c r="A1044" s="190"/>
      <c r="B1044" s="190"/>
      <c r="C1044" s="188"/>
      <c r="D1044" s="191"/>
      <c r="E1044" s="191"/>
      <c r="F1044" s="192">
        <f t="shared" si="33"/>
        <v>0</v>
      </c>
      <c r="G1044" s="187"/>
      <c r="H1044" s="179" t="str">
        <f t="shared" si="34"/>
        <v/>
      </c>
    </row>
    <row r="1045" spans="1:8" ht="18" customHeight="1">
      <c r="A1045" s="190"/>
      <c r="B1045" s="190"/>
      <c r="C1045" s="188"/>
      <c r="D1045" s="191"/>
      <c r="E1045" s="191"/>
      <c r="F1045" s="192">
        <f t="shared" ref="F1045:F1108" si="35">IF(C1045&lt;&gt;"",F1044+D1045-E1045,0)</f>
        <v>0</v>
      </c>
      <c r="G1045" s="187"/>
      <c r="H1045" s="179" t="str">
        <f t="shared" si="34"/>
        <v/>
      </c>
    </row>
    <row r="1046" spans="1:8" ht="18" customHeight="1">
      <c r="A1046" s="190"/>
      <c r="B1046" s="190"/>
      <c r="C1046" s="188"/>
      <c r="D1046" s="191"/>
      <c r="E1046" s="191"/>
      <c r="F1046" s="192">
        <f t="shared" si="35"/>
        <v>0</v>
      </c>
      <c r="G1046" s="187"/>
      <c r="H1046" s="179" t="str">
        <f t="shared" si="34"/>
        <v/>
      </c>
    </row>
    <row r="1047" spans="1:8" ht="18" customHeight="1">
      <c r="A1047" s="190"/>
      <c r="B1047" s="190"/>
      <c r="C1047" s="188"/>
      <c r="D1047" s="191"/>
      <c r="E1047" s="191"/>
      <c r="F1047" s="192">
        <f t="shared" si="35"/>
        <v>0</v>
      </c>
      <c r="G1047" s="187"/>
      <c r="H1047" s="179" t="str">
        <f t="shared" ref="H1047:H1110" si="36">IF(A1047&lt;&gt;"",MONTH(A1047),"")</f>
        <v/>
      </c>
    </row>
    <row r="1048" spans="1:8" ht="18" customHeight="1">
      <c r="A1048" s="190"/>
      <c r="B1048" s="190"/>
      <c r="C1048" s="188"/>
      <c r="D1048" s="191"/>
      <c r="E1048" s="191"/>
      <c r="F1048" s="192">
        <f t="shared" si="35"/>
        <v>0</v>
      </c>
      <c r="G1048" s="187"/>
      <c r="H1048" s="179" t="str">
        <f t="shared" si="36"/>
        <v/>
      </c>
    </row>
    <row r="1049" spans="1:8" ht="18" customHeight="1">
      <c r="A1049" s="190"/>
      <c r="B1049" s="190"/>
      <c r="C1049" s="188"/>
      <c r="D1049" s="191"/>
      <c r="E1049" s="191"/>
      <c r="F1049" s="192">
        <f t="shared" si="35"/>
        <v>0</v>
      </c>
      <c r="G1049" s="187"/>
      <c r="H1049" s="179" t="str">
        <f t="shared" si="36"/>
        <v/>
      </c>
    </row>
    <row r="1050" spans="1:8" ht="18" customHeight="1">
      <c r="A1050" s="190"/>
      <c r="B1050" s="190"/>
      <c r="C1050" s="188"/>
      <c r="D1050" s="191"/>
      <c r="E1050" s="191"/>
      <c r="F1050" s="192">
        <f t="shared" si="35"/>
        <v>0</v>
      </c>
      <c r="G1050" s="187"/>
      <c r="H1050" s="179" t="str">
        <f t="shared" si="36"/>
        <v/>
      </c>
    </row>
    <row r="1051" spans="1:8" ht="18" customHeight="1">
      <c r="A1051" s="190"/>
      <c r="B1051" s="190"/>
      <c r="C1051" s="188"/>
      <c r="D1051" s="191"/>
      <c r="E1051" s="191"/>
      <c r="F1051" s="192">
        <f t="shared" si="35"/>
        <v>0</v>
      </c>
      <c r="G1051" s="187"/>
      <c r="H1051" s="179" t="str">
        <f t="shared" si="36"/>
        <v/>
      </c>
    </row>
    <row r="1052" spans="1:8" ht="18" customHeight="1">
      <c r="A1052" s="190"/>
      <c r="B1052" s="190"/>
      <c r="C1052" s="188"/>
      <c r="D1052" s="191"/>
      <c r="E1052" s="191"/>
      <c r="F1052" s="192">
        <f t="shared" si="35"/>
        <v>0</v>
      </c>
      <c r="G1052" s="187"/>
      <c r="H1052" s="179" t="str">
        <f t="shared" si="36"/>
        <v/>
      </c>
    </row>
    <row r="1053" spans="1:8" ht="18" customHeight="1">
      <c r="A1053" s="190"/>
      <c r="B1053" s="190"/>
      <c r="C1053" s="188"/>
      <c r="D1053" s="191"/>
      <c r="E1053" s="191"/>
      <c r="F1053" s="192">
        <f t="shared" si="35"/>
        <v>0</v>
      </c>
      <c r="G1053" s="187"/>
      <c r="H1053" s="179" t="str">
        <f t="shared" si="36"/>
        <v/>
      </c>
    </row>
    <row r="1054" spans="1:8" ht="18" customHeight="1">
      <c r="A1054" s="190"/>
      <c r="B1054" s="190"/>
      <c r="C1054" s="188"/>
      <c r="D1054" s="191"/>
      <c r="E1054" s="191"/>
      <c r="F1054" s="192">
        <f t="shared" si="35"/>
        <v>0</v>
      </c>
      <c r="G1054" s="187"/>
      <c r="H1054" s="179" t="str">
        <f t="shared" si="36"/>
        <v/>
      </c>
    </row>
    <row r="1055" spans="1:8" ht="18" customHeight="1">
      <c r="A1055" s="190"/>
      <c r="B1055" s="190"/>
      <c r="C1055" s="188"/>
      <c r="D1055" s="191"/>
      <c r="E1055" s="191"/>
      <c r="F1055" s="192">
        <f t="shared" si="35"/>
        <v>0</v>
      </c>
      <c r="G1055" s="187"/>
      <c r="H1055" s="179" t="str">
        <f t="shared" si="36"/>
        <v/>
      </c>
    </row>
    <row r="1056" spans="1:8" ht="18" customHeight="1">
      <c r="A1056" s="190"/>
      <c r="B1056" s="190"/>
      <c r="C1056" s="188"/>
      <c r="D1056" s="191"/>
      <c r="E1056" s="191"/>
      <c r="F1056" s="192">
        <f t="shared" si="35"/>
        <v>0</v>
      </c>
      <c r="G1056" s="187"/>
      <c r="H1056" s="179" t="str">
        <f t="shared" si="36"/>
        <v/>
      </c>
    </row>
    <row r="1057" spans="1:8" ht="18" customHeight="1">
      <c r="A1057" s="190"/>
      <c r="B1057" s="190"/>
      <c r="C1057" s="188"/>
      <c r="D1057" s="191"/>
      <c r="E1057" s="191"/>
      <c r="F1057" s="192">
        <f t="shared" si="35"/>
        <v>0</v>
      </c>
      <c r="G1057" s="187"/>
      <c r="H1057" s="179" t="str">
        <f t="shared" si="36"/>
        <v/>
      </c>
    </row>
    <row r="1058" spans="1:8" ht="18" customHeight="1">
      <c r="A1058" s="190"/>
      <c r="B1058" s="190"/>
      <c r="C1058" s="188"/>
      <c r="D1058" s="191"/>
      <c r="E1058" s="191"/>
      <c r="F1058" s="192">
        <f t="shared" si="35"/>
        <v>0</v>
      </c>
      <c r="G1058" s="187"/>
      <c r="H1058" s="179" t="str">
        <f t="shared" si="36"/>
        <v/>
      </c>
    </row>
    <row r="1059" spans="1:8" ht="18" customHeight="1">
      <c r="A1059" s="190"/>
      <c r="B1059" s="190"/>
      <c r="C1059" s="188"/>
      <c r="D1059" s="191"/>
      <c r="E1059" s="191"/>
      <c r="F1059" s="192">
        <f t="shared" si="35"/>
        <v>0</v>
      </c>
      <c r="G1059" s="187"/>
      <c r="H1059" s="179" t="str">
        <f t="shared" si="36"/>
        <v/>
      </c>
    </row>
    <row r="1060" spans="1:8" ht="18" customHeight="1">
      <c r="A1060" s="190"/>
      <c r="B1060" s="190"/>
      <c r="C1060" s="188"/>
      <c r="D1060" s="191"/>
      <c r="E1060" s="191"/>
      <c r="F1060" s="192">
        <f t="shared" si="35"/>
        <v>0</v>
      </c>
      <c r="G1060" s="187"/>
      <c r="H1060" s="179" t="str">
        <f t="shared" si="36"/>
        <v/>
      </c>
    </row>
    <row r="1061" spans="1:8" ht="18" customHeight="1">
      <c r="A1061" s="190"/>
      <c r="B1061" s="190"/>
      <c r="C1061" s="188"/>
      <c r="D1061" s="191"/>
      <c r="E1061" s="191"/>
      <c r="F1061" s="192">
        <f t="shared" si="35"/>
        <v>0</v>
      </c>
      <c r="G1061" s="187"/>
      <c r="H1061" s="179" t="str">
        <f t="shared" si="36"/>
        <v/>
      </c>
    </row>
    <row r="1062" spans="1:8" ht="18" customHeight="1">
      <c r="A1062" s="190"/>
      <c r="B1062" s="190"/>
      <c r="C1062" s="188"/>
      <c r="D1062" s="191"/>
      <c r="E1062" s="191"/>
      <c r="F1062" s="192">
        <f t="shared" si="35"/>
        <v>0</v>
      </c>
      <c r="G1062" s="187"/>
      <c r="H1062" s="179" t="str">
        <f t="shared" si="36"/>
        <v/>
      </c>
    </row>
    <row r="1063" spans="1:8" ht="18" customHeight="1">
      <c r="A1063" s="190"/>
      <c r="B1063" s="190"/>
      <c r="C1063" s="188"/>
      <c r="D1063" s="191"/>
      <c r="E1063" s="191"/>
      <c r="F1063" s="192">
        <f t="shared" si="35"/>
        <v>0</v>
      </c>
      <c r="G1063" s="187"/>
      <c r="H1063" s="179" t="str">
        <f t="shared" si="36"/>
        <v/>
      </c>
    </row>
    <row r="1064" spans="1:8" ht="18" customHeight="1">
      <c r="A1064" s="190"/>
      <c r="B1064" s="190"/>
      <c r="C1064" s="188"/>
      <c r="D1064" s="191"/>
      <c r="E1064" s="191"/>
      <c r="F1064" s="192">
        <f t="shared" si="35"/>
        <v>0</v>
      </c>
      <c r="G1064" s="187"/>
      <c r="H1064" s="179" t="str">
        <f t="shared" si="36"/>
        <v/>
      </c>
    </row>
    <row r="1065" spans="1:8" ht="18" customHeight="1">
      <c r="A1065" s="190"/>
      <c r="B1065" s="190"/>
      <c r="C1065" s="188"/>
      <c r="D1065" s="191"/>
      <c r="E1065" s="191"/>
      <c r="F1065" s="192">
        <f t="shared" si="35"/>
        <v>0</v>
      </c>
      <c r="G1065" s="187"/>
      <c r="H1065" s="179" t="str">
        <f t="shared" si="36"/>
        <v/>
      </c>
    </row>
    <row r="1066" spans="1:8" ht="18" customHeight="1">
      <c r="A1066" s="190"/>
      <c r="B1066" s="190"/>
      <c r="C1066" s="188"/>
      <c r="D1066" s="191"/>
      <c r="E1066" s="191"/>
      <c r="F1066" s="192">
        <f t="shared" si="35"/>
        <v>0</v>
      </c>
      <c r="G1066" s="187"/>
      <c r="H1066" s="179" t="str">
        <f t="shared" si="36"/>
        <v/>
      </c>
    </row>
    <row r="1067" spans="1:8" ht="18" customHeight="1">
      <c r="A1067" s="190"/>
      <c r="B1067" s="190"/>
      <c r="C1067" s="188"/>
      <c r="D1067" s="191"/>
      <c r="E1067" s="191"/>
      <c r="F1067" s="192">
        <f t="shared" si="35"/>
        <v>0</v>
      </c>
      <c r="G1067" s="187"/>
      <c r="H1067" s="179" t="str">
        <f t="shared" si="36"/>
        <v/>
      </c>
    </row>
    <row r="1068" spans="1:8" ht="18" customHeight="1">
      <c r="A1068" s="190"/>
      <c r="B1068" s="190"/>
      <c r="C1068" s="188"/>
      <c r="D1068" s="191"/>
      <c r="E1068" s="191"/>
      <c r="F1068" s="192">
        <f t="shared" si="35"/>
        <v>0</v>
      </c>
      <c r="G1068" s="187"/>
      <c r="H1068" s="179" t="str">
        <f t="shared" si="36"/>
        <v/>
      </c>
    </row>
    <row r="1069" spans="1:8" ht="18" customHeight="1">
      <c r="A1069" s="190"/>
      <c r="B1069" s="190"/>
      <c r="C1069" s="188"/>
      <c r="D1069" s="191"/>
      <c r="E1069" s="191"/>
      <c r="F1069" s="192">
        <f t="shared" si="35"/>
        <v>0</v>
      </c>
      <c r="G1069" s="187"/>
      <c r="H1069" s="179" t="str">
        <f t="shared" si="36"/>
        <v/>
      </c>
    </row>
    <row r="1070" spans="1:8" ht="18" customHeight="1">
      <c r="A1070" s="190"/>
      <c r="B1070" s="190"/>
      <c r="C1070" s="188"/>
      <c r="D1070" s="191"/>
      <c r="E1070" s="191"/>
      <c r="F1070" s="192">
        <f t="shared" si="35"/>
        <v>0</v>
      </c>
      <c r="G1070" s="187"/>
      <c r="H1070" s="179" t="str">
        <f t="shared" si="36"/>
        <v/>
      </c>
    </row>
    <row r="1071" spans="1:8" ht="18" customHeight="1">
      <c r="A1071" s="190"/>
      <c r="B1071" s="190"/>
      <c r="C1071" s="188"/>
      <c r="D1071" s="191"/>
      <c r="E1071" s="191"/>
      <c r="F1071" s="192">
        <f t="shared" si="35"/>
        <v>0</v>
      </c>
      <c r="G1071" s="187"/>
      <c r="H1071" s="179" t="str">
        <f t="shared" si="36"/>
        <v/>
      </c>
    </row>
    <row r="1072" spans="1:8" ht="18" customHeight="1">
      <c r="A1072" s="190"/>
      <c r="B1072" s="190"/>
      <c r="C1072" s="188"/>
      <c r="D1072" s="191"/>
      <c r="E1072" s="191"/>
      <c r="F1072" s="192">
        <f t="shared" si="35"/>
        <v>0</v>
      </c>
      <c r="G1072" s="187"/>
      <c r="H1072" s="179" t="str">
        <f t="shared" si="36"/>
        <v/>
      </c>
    </row>
    <row r="1073" spans="1:8" ht="18" customHeight="1">
      <c r="A1073" s="190"/>
      <c r="B1073" s="190"/>
      <c r="C1073" s="188"/>
      <c r="D1073" s="191"/>
      <c r="E1073" s="191"/>
      <c r="F1073" s="192">
        <f t="shared" si="35"/>
        <v>0</v>
      </c>
      <c r="G1073" s="187"/>
      <c r="H1073" s="179" t="str">
        <f t="shared" si="36"/>
        <v/>
      </c>
    </row>
    <row r="1074" spans="1:8" ht="18" customHeight="1">
      <c r="A1074" s="190"/>
      <c r="B1074" s="190"/>
      <c r="C1074" s="188"/>
      <c r="D1074" s="191"/>
      <c r="E1074" s="191"/>
      <c r="F1074" s="192">
        <f t="shared" si="35"/>
        <v>0</v>
      </c>
      <c r="G1074" s="187"/>
      <c r="H1074" s="179" t="str">
        <f t="shared" si="36"/>
        <v/>
      </c>
    </row>
    <row r="1075" spans="1:8" ht="18" customHeight="1">
      <c r="A1075" s="190"/>
      <c r="B1075" s="190"/>
      <c r="C1075" s="188"/>
      <c r="D1075" s="191"/>
      <c r="E1075" s="191"/>
      <c r="F1075" s="192">
        <f t="shared" si="35"/>
        <v>0</v>
      </c>
      <c r="G1075" s="187"/>
      <c r="H1075" s="179" t="str">
        <f t="shared" si="36"/>
        <v/>
      </c>
    </row>
    <row r="1076" spans="1:8" ht="18" customHeight="1">
      <c r="A1076" s="190"/>
      <c r="B1076" s="190"/>
      <c r="C1076" s="188"/>
      <c r="D1076" s="191"/>
      <c r="E1076" s="191"/>
      <c r="F1076" s="192">
        <f t="shared" si="35"/>
        <v>0</v>
      </c>
      <c r="G1076" s="187"/>
      <c r="H1076" s="179" t="str">
        <f t="shared" si="36"/>
        <v/>
      </c>
    </row>
    <row r="1077" spans="1:8" ht="18" customHeight="1">
      <c r="A1077" s="190"/>
      <c r="B1077" s="190"/>
      <c r="C1077" s="188"/>
      <c r="D1077" s="191"/>
      <c r="E1077" s="191"/>
      <c r="F1077" s="192">
        <f t="shared" si="35"/>
        <v>0</v>
      </c>
      <c r="G1077" s="187"/>
      <c r="H1077" s="179" t="str">
        <f t="shared" si="36"/>
        <v/>
      </c>
    </row>
    <row r="1078" spans="1:8" ht="18" customHeight="1">
      <c r="A1078" s="190"/>
      <c r="B1078" s="190"/>
      <c r="C1078" s="188"/>
      <c r="D1078" s="191"/>
      <c r="E1078" s="191"/>
      <c r="F1078" s="192">
        <f t="shared" si="35"/>
        <v>0</v>
      </c>
      <c r="G1078" s="187"/>
      <c r="H1078" s="179" t="str">
        <f t="shared" si="36"/>
        <v/>
      </c>
    </row>
    <row r="1079" spans="1:8" ht="18" customHeight="1">
      <c r="A1079" s="190"/>
      <c r="B1079" s="190"/>
      <c r="C1079" s="188"/>
      <c r="D1079" s="191"/>
      <c r="E1079" s="191"/>
      <c r="F1079" s="192">
        <f t="shared" si="35"/>
        <v>0</v>
      </c>
      <c r="G1079" s="187"/>
      <c r="H1079" s="179" t="str">
        <f t="shared" si="36"/>
        <v/>
      </c>
    </row>
    <row r="1080" spans="1:8" ht="18" customHeight="1">
      <c r="A1080" s="190"/>
      <c r="B1080" s="190"/>
      <c r="C1080" s="188"/>
      <c r="D1080" s="191"/>
      <c r="E1080" s="191"/>
      <c r="F1080" s="192">
        <f t="shared" si="35"/>
        <v>0</v>
      </c>
      <c r="G1080" s="187"/>
      <c r="H1080" s="179" t="str">
        <f t="shared" si="36"/>
        <v/>
      </c>
    </row>
    <row r="1081" spans="1:8" ht="18" customHeight="1">
      <c r="A1081" s="190"/>
      <c r="B1081" s="190"/>
      <c r="C1081" s="188"/>
      <c r="D1081" s="191"/>
      <c r="E1081" s="191"/>
      <c r="F1081" s="192">
        <f t="shared" si="35"/>
        <v>0</v>
      </c>
      <c r="G1081" s="187"/>
      <c r="H1081" s="179" t="str">
        <f t="shared" si="36"/>
        <v/>
      </c>
    </row>
    <row r="1082" spans="1:8" ht="18" customHeight="1">
      <c r="A1082" s="190"/>
      <c r="B1082" s="190"/>
      <c r="C1082" s="188"/>
      <c r="D1082" s="191"/>
      <c r="E1082" s="191"/>
      <c r="F1082" s="192">
        <f t="shared" si="35"/>
        <v>0</v>
      </c>
      <c r="G1082" s="187"/>
      <c r="H1082" s="179" t="str">
        <f t="shared" si="36"/>
        <v/>
      </c>
    </row>
    <row r="1083" spans="1:8" ht="18" customHeight="1">
      <c r="A1083" s="190"/>
      <c r="B1083" s="190"/>
      <c r="C1083" s="188"/>
      <c r="D1083" s="191"/>
      <c r="E1083" s="191"/>
      <c r="F1083" s="192">
        <f t="shared" si="35"/>
        <v>0</v>
      </c>
      <c r="G1083" s="187"/>
      <c r="H1083" s="179" t="str">
        <f t="shared" si="36"/>
        <v/>
      </c>
    </row>
    <row r="1084" spans="1:8" ht="18" customHeight="1">
      <c r="A1084" s="190"/>
      <c r="B1084" s="190"/>
      <c r="C1084" s="188"/>
      <c r="D1084" s="191"/>
      <c r="E1084" s="191"/>
      <c r="F1084" s="192">
        <f t="shared" si="35"/>
        <v>0</v>
      </c>
      <c r="G1084" s="187"/>
      <c r="H1084" s="179" t="str">
        <f t="shared" si="36"/>
        <v/>
      </c>
    </row>
    <row r="1085" spans="1:8" ht="18" customHeight="1">
      <c r="A1085" s="190"/>
      <c r="B1085" s="190"/>
      <c r="C1085" s="188"/>
      <c r="D1085" s="191"/>
      <c r="E1085" s="191"/>
      <c r="F1085" s="192">
        <f t="shared" si="35"/>
        <v>0</v>
      </c>
      <c r="G1085" s="187"/>
      <c r="H1085" s="179" t="str">
        <f t="shared" si="36"/>
        <v/>
      </c>
    </row>
    <row r="1086" spans="1:8" ht="18" customHeight="1">
      <c r="A1086" s="190"/>
      <c r="B1086" s="190"/>
      <c r="C1086" s="188"/>
      <c r="D1086" s="191"/>
      <c r="E1086" s="191"/>
      <c r="F1086" s="192">
        <f t="shared" si="35"/>
        <v>0</v>
      </c>
      <c r="G1086" s="187"/>
      <c r="H1086" s="179" t="str">
        <f t="shared" si="36"/>
        <v/>
      </c>
    </row>
    <row r="1087" spans="1:8" ht="18" customHeight="1">
      <c r="A1087" s="190"/>
      <c r="B1087" s="190"/>
      <c r="C1087" s="188"/>
      <c r="D1087" s="191"/>
      <c r="E1087" s="191"/>
      <c r="F1087" s="192">
        <f t="shared" si="35"/>
        <v>0</v>
      </c>
      <c r="G1087" s="187"/>
      <c r="H1087" s="179" t="str">
        <f t="shared" si="36"/>
        <v/>
      </c>
    </row>
    <row r="1088" spans="1:8" ht="18" customHeight="1">
      <c r="A1088" s="190"/>
      <c r="B1088" s="190"/>
      <c r="C1088" s="188"/>
      <c r="D1088" s="191"/>
      <c r="E1088" s="191"/>
      <c r="F1088" s="192">
        <f t="shared" si="35"/>
        <v>0</v>
      </c>
      <c r="G1088" s="187"/>
      <c r="H1088" s="179" t="str">
        <f t="shared" si="36"/>
        <v/>
      </c>
    </row>
    <row r="1089" spans="1:8" ht="18" customHeight="1">
      <c r="A1089" s="190"/>
      <c r="B1089" s="190"/>
      <c r="C1089" s="188"/>
      <c r="D1089" s="191"/>
      <c r="E1089" s="191"/>
      <c r="F1089" s="192">
        <f t="shared" si="35"/>
        <v>0</v>
      </c>
      <c r="G1089" s="187"/>
      <c r="H1089" s="179" t="str">
        <f t="shared" si="36"/>
        <v/>
      </c>
    </row>
    <row r="1090" spans="1:8" ht="18" customHeight="1">
      <c r="A1090" s="190"/>
      <c r="B1090" s="190"/>
      <c r="C1090" s="188"/>
      <c r="D1090" s="191"/>
      <c r="E1090" s="191"/>
      <c r="F1090" s="192">
        <f t="shared" si="35"/>
        <v>0</v>
      </c>
      <c r="G1090" s="187"/>
      <c r="H1090" s="179" t="str">
        <f t="shared" si="36"/>
        <v/>
      </c>
    </row>
    <row r="1091" spans="1:8" ht="18" customHeight="1">
      <c r="A1091" s="190"/>
      <c r="B1091" s="190"/>
      <c r="C1091" s="188"/>
      <c r="D1091" s="191"/>
      <c r="E1091" s="191"/>
      <c r="F1091" s="192">
        <f t="shared" si="35"/>
        <v>0</v>
      </c>
      <c r="G1091" s="187"/>
      <c r="H1091" s="179" t="str">
        <f t="shared" si="36"/>
        <v/>
      </c>
    </row>
    <row r="1092" spans="1:8" ht="18" customHeight="1">
      <c r="A1092" s="190"/>
      <c r="B1092" s="190"/>
      <c r="C1092" s="188"/>
      <c r="D1092" s="191"/>
      <c r="E1092" s="191"/>
      <c r="F1092" s="192">
        <f t="shared" si="35"/>
        <v>0</v>
      </c>
      <c r="G1092" s="187"/>
      <c r="H1092" s="179" t="str">
        <f t="shared" si="36"/>
        <v/>
      </c>
    </row>
    <row r="1093" spans="1:8" ht="18" customHeight="1">
      <c r="A1093" s="190"/>
      <c r="B1093" s="190"/>
      <c r="C1093" s="188"/>
      <c r="D1093" s="191"/>
      <c r="E1093" s="191"/>
      <c r="F1093" s="192">
        <f t="shared" si="35"/>
        <v>0</v>
      </c>
      <c r="G1093" s="187"/>
      <c r="H1093" s="179" t="str">
        <f t="shared" si="36"/>
        <v/>
      </c>
    </row>
    <row r="1094" spans="1:8" ht="18" customHeight="1">
      <c r="A1094" s="190"/>
      <c r="B1094" s="190"/>
      <c r="C1094" s="188"/>
      <c r="D1094" s="191"/>
      <c r="E1094" s="191"/>
      <c r="F1094" s="192">
        <f t="shared" si="35"/>
        <v>0</v>
      </c>
      <c r="G1094" s="187"/>
      <c r="H1094" s="179" t="str">
        <f t="shared" si="36"/>
        <v/>
      </c>
    </row>
    <row r="1095" spans="1:8" ht="18" customHeight="1">
      <c r="A1095" s="190"/>
      <c r="B1095" s="190"/>
      <c r="C1095" s="188"/>
      <c r="D1095" s="191"/>
      <c r="E1095" s="191"/>
      <c r="F1095" s="192">
        <f t="shared" si="35"/>
        <v>0</v>
      </c>
      <c r="G1095" s="187"/>
      <c r="H1095" s="179" t="str">
        <f t="shared" si="36"/>
        <v/>
      </c>
    </row>
    <row r="1096" spans="1:8" ht="18" customHeight="1">
      <c r="A1096" s="190"/>
      <c r="B1096" s="190"/>
      <c r="C1096" s="188"/>
      <c r="D1096" s="191"/>
      <c r="E1096" s="191"/>
      <c r="F1096" s="192">
        <f t="shared" si="35"/>
        <v>0</v>
      </c>
      <c r="G1096" s="187"/>
      <c r="H1096" s="179" t="str">
        <f t="shared" si="36"/>
        <v/>
      </c>
    </row>
    <row r="1097" spans="1:8" ht="18" customHeight="1">
      <c r="A1097" s="190"/>
      <c r="B1097" s="190"/>
      <c r="C1097" s="188"/>
      <c r="D1097" s="191"/>
      <c r="E1097" s="191"/>
      <c r="F1097" s="192">
        <f t="shared" si="35"/>
        <v>0</v>
      </c>
      <c r="G1097" s="187"/>
      <c r="H1097" s="179" t="str">
        <f t="shared" si="36"/>
        <v/>
      </c>
    </row>
    <row r="1098" spans="1:8" ht="18" customHeight="1">
      <c r="A1098" s="190"/>
      <c r="B1098" s="190"/>
      <c r="C1098" s="188"/>
      <c r="D1098" s="191"/>
      <c r="E1098" s="191"/>
      <c r="F1098" s="192">
        <f t="shared" si="35"/>
        <v>0</v>
      </c>
      <c r="G1098" s="187"/>
      <c r="H1098" s="179" t="str">
        <f t="shared" si="36"/>
        <v/>
      </c>
    </row>
    <row r="1099" spans="1:8" ht="18" customHeight="1">
      <c r="A1099" s="190"/>
      <c r="B1099" s="190"/>
      <c r="C1099" s="188"/>
      <c r="D1099" s="191"/>
      <c r="E1099" s="191"/>
      <c r="F1099" s="192">
        <f t="shared" si="35"/>
        <v>0</v>
      </c>
      <c r="G1099" s="187"/>
      <c r="H1099" s="179" t="str">
        <f t="shared" si="36"/>
        <v/>
      </c>
    </row>
    <row r="1100" spans="1:8" ht="18" customHeight="1">
      <c r="A1100" s="190"/>
      <c r="B1100" s="190"/>
      <c r="C1100" s="188"/>
      <c r="D1100" s="191"/>
      <c r="E1100" s="191"/>
      <c r="F1100" s="192">
        <f t="shared" si="35"/>
        <v>0</v>
      </c>
      <c r="G1100" s="187"/>
      <c r="H1100" s="179" t="str">
        <f t="shared" si="36"/>
        <v/>
      </c>
    </row>
    <row r="1101" spans="1:8" ht="18" customHeight="1">
      <c r="A1101" s="190"/>
      <c r="B1101" s="190"/>
      <c r="C1101" s="188"/>
      <c r="D1101" s="191"/>
      <c r="E1101" s="191"/>
      <c r="F1101" s="192">
        <f t="shared" si="35"/>
        <v>0</v>
      </c>
      <c r="G1101" s="187"/>
      <c r="H1101" s="179" t="str">
        <f t="shared" si="36"/>
        <v/>
      </c>
    </row>
    <row r="1102" spans="1:8" ht="18" customHeight="1">
      <c r="A1102" s="190"/>
      <c r="B1102" s="190"/>
      <c r="C1102" s="188"/>
      <c r="D1102" s="191"/>
      <c r="E1102" s="191"/>
      <c r="F1102" s="192">
        <f t="shared" si="35"/>
        <v>0</v>
      </c>
      <c r="G1102" s="187"/>
      <c r="H1102" s="179" t="str">
        <f t="shared" si="36"/>
        <v/>
      </c>
    </row>
    <row r="1103" spans="1:8" ht="18" customHeight="1">
      <c r="A1103" s="190"/>
      <c r="B1103" s="190"/>
      <c r="C1103" s="188"/>
      <c r="D1103" s="191"/>
      <c r="E1103" s="191"/>
      <c r="F1103" s="192">
        <f t="shared" si="35"/>
        <v>0</v>
      </c>
      <c r="G1103" s="187"/>
      <c r="H1103" s="179" t="str">
        <f t="shared" si="36"/>
        <v/>
      </c>
    </row>
    <row r="1104" spans="1:8" ht="18" customHeight="1">
      <c r="A1104" s="190"/>
      <c r="B1104" s="190"/>
      <c r="C1104" s="188"/>
      <c r="D1104" s="191"/>
      <c r="E1104" s="191"/>
      <c r="F1104" s="192">
        <f t="shared" si="35"/>
        <v>0</v>
      </c>
      <c r="G1104" s="187"/>
      <c r="H1104" s="179" t="str">
        <f t="shared" si="36"/>
        <v/>
      </c>
    </row>
    <row r="1105" spans="1:8" ht="18" customHeight="1">
      <c r="A1105" s="190"/>
      <c r="B1105" s="190"/>
      <c r="C1105" s="188"/>
      <c r="D1105" s="191"/>
      <c r="E1105" s="191"/>
      <c r="F1105" s="192">
        <f t="shared" si="35"/>
        <v>0</v>
      </c>
      <c r="G1105" s="187"/>
      <c r="H1105" s="179" t="str">
        <f t="shared" si="36"/>
        <v/>
      </c>
    </row>
    <row r="1106" spans="1:8" ht="18" customHeight="1">
      <c r="A1106" s="190"/>
      <c r="B1106" s="190"/>
      <c r="C1106" s="188"/>
      <c r="D1106" s="191"/>
      <c r="E1106" s="191"/>
      <c r="F1106" s="192">
        <f t="shared" si="35"/>
        <v>0</v>
      </c>
      <c r="G1106" s="187"/>
      <c r="H1106" s="179" t="str">
        <f t="shared" si="36"/>
        <v/>
      </c>
    </row>
    <row r="1107" spans="1:8" ht="18" customHeight="1">
      <c r="A1107" s="190"/>
      <c r="B1107" s="190"/>
      <c r="C1107" s="188"/>
      <c r="D1107" s="191"/>
      <c r="E1107" s="191"/>
      <c r="F1107" s="192">
        <f t="shared" si="35"/>
        <v>0</v>
      </c>
      <c r="G1107" s="187"/>
      <c r="H1107" s="179" t="str">
        <f t="shared" si="36"/>
        <v/>
      </c>
    </row>
    <row r="1108" spans="1:8" ht="18" customHeight="1">
      <c r="A1108" s="190"/>
      <c r="B1108" s="190"/>
      <c r="C1108" s="188"/>
      <c r="D1108" s="191"/>
      <c r="E1108" s="191"/>
      <c r="F1108" s="192">
        <f t="shared" si="35"/>
        <v>0</v>
      </c>
      <c r="G1108" s="187"/>
      <c r="H1108" s="179" t="str">
        <f t="shared" si="36"/>
        <v/>
      </c>
    </row>
    <row r="1109" spans="1:8" ht="18" customHeight="1">
      <c r="A1109" s="190"/>
      <c r="B1109" s="190"/>
      <c r="C1109" s="188"/>
      <c r="D1109" s="191"/>
      <c r="E1109" s="191"/>
      <c r="F1109" s="192">
        <f t="shared" ref="F1109:F1172" si="37">IF(C1109&lt;&gt;"",F1108+D1109-E1109,0)</f>
        <v>0</v>
      </c>
      <c r="G1109" s="187"/>
      <c r="H1109" s="179" t="str">
        <f t="shared" si="36"/>
        <v/>
      </c>
    </row>
    <row r="1110" spans="1:8" ht="18" customHeight="1">
      <c r="A1110" s="190"/>
      <c r="B1110" s="190"/>
      <c r="C1110" s="188"/>
      <c r="D1110" s="191"/>
      <c r="E1110" s="191"/>
      <c r="F1110" s="192">
        <f t="shared" si="37"/>
        <v>0</v>
      </c>
      <c r="G1110" s="187"/>
      <c r="H1110" s="179" t="str">
        <f t="shared" si="36"/>
        <v/>
      </c>
    </row>
    <row r="1111" spans="1:8" ht="18" customHeight="1">
      <c r="A1111" s="190"/>
      <c r="B1111" s="190"/>
      <c r="C1111" s="188"/>
      <c r="D1111" s="191"/>
      <c r="E1111" s="191"/>
      <c r="F1111" s="192">
        <f t="shared" si="37"/>
        <v>0</v>
      </c>
      <c r="G1111" s="187"/>
      <c r="H1111" s="179" t="str">
        <f t="shared" ref="H1111:H1174" si="38">IF(A1111&lt;&gt;"",MONTH(A1111),"")</f>
        <v/>
      </c>
    </row>
    <row r="1112" spans="1:8" ht="18" customHeight="1">
      <c r="A1112" s="190"/>
      <c r="B1112" s="190"/>
      <c r="C1112" s="188"/>
      <c r="D1112" s="191"/>
      <c r="E1112" s="191"/>
      <c r="F1112" s="192">
        <f t="shared" si="37"/>
        <v>0</v>
      </c>
      <c r="G1112" s="187"/>
      <c r="H1112" s="179" t="str">
        <f t="shared" si="38"/>
        <v/>
      </c>
    </row>
    <row r="1113" spans="1:8" ht="18" customHeight="1">
      <c r="A1113" s="190"/>
      <c r="B1113" s="190"/>
      <c r="C1113" s="188"/>
      <c r="D1113" s="191"/>
      <c r="E1113" s="191"/>
      <c r="F1113" s="192">
        <f t="shared" si="37"/>
        <v>0</v>
      </c>
      <c r="G1113" s="187"/>
      <c r="H1113" s="179" t="str">
        <f t="shared" si="38"/>
        <v/>
      </c>
    </row>
    <row r="1114" spans="1:8" ht="18" customHeight="1">
      <c r="A1114" s="190"/>
      <c r="B1114" s="190"/>
      <c r="C1114" s="188"/>
      <c r="D1114" s="191"/>
      <c r="E1114" s="191"/>
      <c r="F1114" s="192">
        <f t="shared" si="37"/>
        <v>0</v>
      </c>
      <c r="G1114" s="187"/>
      <c r="H1114" s="179" t="str">
        <f t="shared" si="38"/>
        <v/>
      </c>
    </row>
    <row r="1115" spans="1:8" ht="18" customHeight="1">
      <c r="A1115" s="190"/>
      <c r="B1115" s="190"/>
      <c r="C1115" s="188"/>
      <c r="D1115" s="191"/>
      <c r="E1115" s="191"/>
      <c r="F1115" s="192">
        <f t="shared" si="37"/>
        <v>0</v>
      </c>
      <c r="G1115" s="187"/>
      <c r="H1115" s="179" t="str">
        <f t="shared" si="38"/>
        <v/>
      </c>
    </row>
    <row r="1116" spans="1:8" ht="18" customHeight="1">
      <c r="A1116" s="190"/>
      <c r="B1116" s="190"/>
      <c r="C1116" s="188"/>
      <c r="D1116" s="191"/>
      <c r="E1116" s="191"/>
      <c r="F1116" s="192">
        <f t="shared" si="37"/>
        <v>0</v>
      </c>
      <c r="G1116" s="187"/>
      <c r="H1116" s="179" t="str">
        <f t="shared" si="38"/>
        <v/>
      </c>
    </row>
    <row r="1117" spans="1:8" ht="18" customHeight="1">
      <c r="A1117" s="190"/>
      <c r="B1117" s="190"/>
      <c r="C1117" s="188"/>
      <c r="D1117" s="191"/>
      <c r="E1117" s="191"/>
      <c r="F1117" s="192">
        <f t="shared" si="37"/>
        <v>0</v>
      </c>
      <c r="G1117" s="187"/>
      <c r="H1117" s="179" t="str">
        <f t="shared" si="38"/>
        <v/>
      </c>
    </row>
    <row r="1118" spans="1:8" ht="18" customHeight="1">
      <c r="A1118" s="190"/>
      <c r="B1118" s="190"/>
      <c r="C1118" s="188"/>
      <c r="D1118" s="191"/>
      <c r="E1118" s="191"/>
      <c r="F1118" s="192">
        <f t="shared" si="37"/>
        <v>0</v>
      </c>
      <c r="G1118" s="187"/>
      <c r="H1118" s="179" t="str">
        <f t="shared" si="38"/>
        <v/>
      </c>
    </row>
    <row r="1119" spans="1:8" ht="18" customHeight="1">
      <c r="A1119" s="190"/>
      <c r="B1119" s="190"/>
      <c r="C1119" s="188"/>
      <c r="D1119" s="191"/>
      <c r="E1119" s="191"/>
      <c r="F1119" s="192">
        <f t="shared" si="37"/>
        <v>0</v>
      </c>
      <c r="G1119" s="187"/>
      <c r="H1119" s="179" t="str">
        <f t="shared" si="38"/>
        <v/>
      </c>
    </row>
    <row r="1120" spans="1:8" ht="18" customHeight="1">
      <c r="A1120" s="190"/>
      <c r="B1120" s="190"/>
      <c r="C1120" s="188"/>
      <c r="D1120" s="191"/>
      <c r="E1120" s="191"/>
      <c r="F1120" s="192">
        <f t="shared" si="37"/>
        <v>0</v>
      </c>
      <c r="G1120" s="187"/>
      <c r="H1120" s="179" t="str">
        <f t="shared" si="38"/>
        <v/>
      </c>
    </row>
    <row r="1121" spans="1:8" ht="18" customHeight="1">
      <c r="A1121" s="190"/>
      <c r="B1121" s="190"/>
      <c r="C1121" s="188"/>
      <c r="D1121" s="191"/>
      <c r="E1121" s="191"/>
      <c r="F1121" s="192">
        <f t="shared" si="37"/>
        <v>0</v>
      </c>
      <c r="G1121" s="187"/>
      <c r="H1121" s="179" t="str">
        <f t="shared" si="38"/>
        <v/>
      </c>
    </row>
    <row r="1122" spans="1:8" ht="18" customHeight="1">
      <c r="A1122" s="190"/>
      <c r="B1122" s="190"/>
      <c r="C1122" s="188"/>
      <c r="D1122" s="191"/>
      <c r="E1122" s="191"/>
      <c r="F1122" s="192">
        <f t="shared" si="37"/>
        <v>0</v>
      </c>
      <c r="G1122" s="187"/>
      <c r="H1122" s="179" t="str">
        <f t="shared" si="38"/>
        <v/>
      </c>
    </row>
    <row r="1123" spans="1:8" ht="18" customHeight="1">
      <c r="A1123" s="190"/>
      <c r="B1123" s="190"/>
      <c r="C1123" s="188"/>
      <c r="D1123" s="191"/>
      <c r="E1123" s="191"/>
      <c r="F1123" s="192">
        <f t="shared" si="37"/>
        <v>0</v>
      </c>
      <c r="G1123" s="187"/>
      <c r="H1123" s="179" t="str">
        <f t="shared" si="38"/>
        <v/>
      </c>
    </row>
    <row r="1124" spans="1:8" ht="18" customHeight="1">
      <c r="A1124" s="190"/>
      <c r="B1124" s="190"/>
      <c r="C1124" s="188"/>
      <c r="D1124" s="191"/>
      <c r="E1124" s="191"/>
      <c r="F1124" s="192">
        <f t="shared" si="37"/>
        <v>0</v>
      </c>
      <c r="G1124" s="187"/>
      <c r="H1124" s="179" t="str">
        <f t="shared" si="38"/>
        <v/>
      </c>
    </row>
    <row r="1125" spans="1:8" ht="18" customHeight="1">
      <c r="A1125" s="190"/>
      <c r="B1125" s="190"/>
      <c r="C1125" s="188"/>
      <c r="D1125" s="191"/>
      <c r="E1125" s="191"/>
      <c r="F1125" s="192">
        <f t="shared" si="37"/>
        <v>0</v>
      </c>
      <c r="G1125" s="187"/>
      <c r="H1125" s="179" t="str">
        <f t="shared" si="38"/>
        <v/>
      </c>
    </row>
    <row r="1126" spans="1:8" ht="18" customHeight="1">
      <c r="A1126" s="190"/>
      <c r="B1126" s="190"/>
      <c r="C1126" s="188"/>
      <c r="D1126" s="191"/>
      <c r="E1126" s="191"/>
      <c r="F1126" s="192">
        <f t="shared" si="37"/>
        <v>0</v>
      </c>
      <c r="G1126" s="187"/>
      <c r="H1126" s="179" t="str">
        <f t="shared" si="38"/>
        <v/>
      </c>
    </row>
    <row r="1127" spans="1:8" ht="18" customHeight="1">
      <c r="A1127" s="190"/>
      <c r="B1127" s="190"/>
      <c r="C1127" s="188"/>
      <c r="D1127" s="191"/>
      <c r="E1127" s="191"/>
      <c r="F1127" s="192">
        <f t="shared" si="37"/>
        <v>0</v>
      </c>
      <c r="G1127" s="187"/>
      <c r="H1127" s="179" t="str">
        <f t="shared" si="38"/>
        <v/>
      </c>
    </row>
    <row r="1128" spans="1:8" ht="18" customHeight="1">
      <c r="A1128" s="190"/>
      <c r="B1128" s="190"/>
      <c r="C1128" s="188"/>
      <c r="D1128" s="191"/>
      <c r="E1128" s="191"/>
      <c r="F1128" s="192">
        <f t="shared" si="37"/>
        <v>0</v>
      </c>
      <c r="G1128" s="187"/>
      <c r="H1128" s="179" t="str">
        <f t="shared" si="38"/>
        <v/>
      </c>
    </row>
    <row r="1129" spans="1:8" ht="18" customHeight="1">
      <c r="A1129" s="190"/>
      <c r="B1129" s="190"/>
      <c r="C1129" s="188"/>
      <c r="D1129" s="191"/>
      <c r="E1129" s="191"/>
      <c r="F1129" s="192">
        <f t="shared" si="37"/>
        <v>0</v>
      </c>
      <c r="G1129" s="187"/>
      <c r="H1129" s="179" t="str">
        <f t="shared" si="38"/>
        <v/>
      </c>
    </row>
    <row r="1130" spans="1:8" ht="18" customHeight="1">
      <c r="A1130" s="190"/>
      <c r="B1130" s="190"/>
      <c r="C1130" s="188"/>
      <c r="D1130" s="191"/>
      <c r="E1130" s="191"/>
      <c r="F1130" s="192">
        <f t="shared" si="37"/>
        <v>0</v>
      </c>
      <c r="G1130" s="187"/>
      <c r="H1130" s="179" t="str">
        <f t="shared" si="38"/>
        <v/>
      </c>
    </row>
    <row r="1131" spans="1:8" ht="18" customHeight="1">
      <c r="A1131" s="190"/>
      <c r="B1131" s="190"/>
      <c r="C1131" s="188"/>
      <c r="D1131" s="191"/>
      <c r="E1131" s="191"/>
      <c r="F1131" s="192">
        <f t="shared" si="37"/>
        <v>0</v>
      </c>
      <c r="G1131" s="187"/>
      <c r="H1131" s="179" t="str">
        <f t="shared" si="38"/>
        <v/>
      </c>
    </row>
    <row r="1132" spans="1:8" ht="18" customHeight="1">
      <c r="A1132" s="190"/>
      <c r="B1132" s="190"/>
      <c r="C1132" s="188"/>
      <c r="D1132" s="191"/>
      <c r="E1132" s="191"/>
      <c r="F1132" s="192">
        <f t="shared" si="37"/>
        <v>0</v>
      </c>
      <c r="G1132" s="187"/>
      <c r="H1132" s="179" t="str">
        <f t="shared" si="38"/>
        <v/>
      </c>
    </row>
    <row r="1133" spans="1:8" ht="18" customHeight="1">
      <c r="A1133" s="190"/>
      <c r="B1133" s="190"/>
      <c r="C1133" s="188"/>
      <c r="D1133" s="191"/>
      <c r="E1133" s="191"/>
      <c r="F1133" s="192">
        <f t="shared" si="37"/>
        <v>0</v>
      </c>
      <c r="G1133" s="187"/>
      <c r="H1133" s="179" t="str">
        <f t="shared" si="38"/>
        <v/>
      </c>
    </row>
    <row r="1134" spans="1:8" ht="18" customHeight="1">
      <c r="A1134" s="190"/>
      <c r="B1134" s="190"/>
      <c r="C1134" s="188"/>
      <c r="D1134" s="191"/>
      <c r="E1134" s="191"/>
      <c r="F1134" s="192">
        <f t="shared" si="37"/>
        <v>0</v>
      </c>
      <c r="G1134" s="187"/>
      <c r="H1134" s="179" t="str">
        <f t="shared" si="38"/>
        <v/>
      </c>
    </row>
    <row r="1135" spans="1:8" ht="18" customHeight="1">
      <c r="A1135" s="190"/>
      <c r="B1135" s="190"/>
      <c r="C1135" s="188"/>
      <c r="D1135" s="191"/>
      <c r="E1135" s="191"/>
      <c r="F1135" s="192">
        <f t="shared" si="37"/>
        <v>0</v>
      </c>
      <c r="G1135" s="187"/>
      <c r="H1135" s="179" t="str">
        <f t="shared" si="38"/>
        <v/>
      </c>
    </row>
    <row r="1136" spans="1:8" ht="18" customHeight="1">
      <c r="A1136" s="190"/>
      <c r="B1136" s="190"/>
      <c r="C1136" s="188"/>
      <c r="D1136" s="191"/>
      <c r="E1136" s="191"/>
      <c r="F1136" s="192">
        <f t="shared" si="37"/>
        <v>0</v>
      </c>
      <c r="G1136" s="187"/>
      <c r="H1136" s="179" t="str">
        <f t="shared" si="38"/>
        <v/>
      </c>
    </row>
    <row r="1137" spans="1:8" ht="18" customHeight="1">
      <c r="A1137" s="190"/>
      <c r="B1137" s="190"/>
      <c r="C1137" s="188"/>
      <c r="D1137" s="191"/>
      <c r="E1137" s="191"/>
      <c r="F1137" s="192">
        <f t="shared" si="37"/>
        <v>0</v>
      </c>
      <c r="G1137" s="187"/>
      <c r="H1137" s="179" t="str">
        <f t="shared" si="38"/>
        <v/>
      </c>
    </row>
    <row r="1138" spans="1:8" ht="18" customHeight="1">
      <c r="A1138" s="190"/>
      <c r="B1138" s="190"/>
      <c r="C1138" s="188"/>
      <c r="D1138" s="191"/>
      <c r="E1138" s="191"/>
      <c r="F1138" s="192">
        <f t="shared" si="37"/>
        <v>0</v>
      </c>
      <c r="G1138" s="187"/>
      <c r="H1138" s="179" t="str">
        <f t="shared" si="38"/>
        <v/>
      </c>
    </row>
    <row r="1139" spans="1:8" ht="18" customHeight="1">
      <c r="A1139" s="190"/>
      <c r="B1139" s="190"/>
      <c r="C1139" s="188"/>
      <c r="D1139" s="191"/>
      <c r="E1139" s="191"/>
      <c r="F1139" s="192">
        <f t="shared" si="37"/>
        <v>0</v>
      </c>
      <c r="G1139" s="187"/>
      <c r="H1139" s="179" t="str">
        <f t="shared" si="38"/>
        <v/>
      </c>
    </row>
    <row r="1140" spans="1:8" ht="18" customHeight="1">
      <c r="A1140" s="190"/>
      <c r="B1140" s="190"/>
      <c r="C1140" s="188"/>
      <c r="D1140" s="191"/>
      <c r="E1140" s="191"/>
      <c r="F1140" s="192">
        <f t="shared" si="37"/>
        <v>0</v>
      </c>
      <c r="G1140" s="187"/>
      <c r="H1140" s="179" t="str">
        <f t="shared" si="38"/>
        <v/>
      </c>
    </row>
    <row r="1141" spans="1:8" ht="18" customHeight="1">
      <c r="A1141" s="190"/>
      <c r="B1141" s="190"/>
      <c r="C1141" s="188"/>
      <c r="D1141" s="191"/>
      <c r="E1141" s="191"/>
      <c r="F1141" s="192">
        <f t="shared" si="37"/>
        <v>0</v>
      </c>
      <c r="G1141" s="187"/>
      <c r="H1141" s="179" t="str">
        <f t="shared" si="38"/>
        <v/>
      </c>
    </row>
    <row r="1142" spans="1:8" ht="18" customHeight="1">
      <c r="A1142" s="190"/>
      <c r="B1142" s="190"/>
      <c r="C1142" s="188"/>
      <c r="D1142" s="191"/>
      <c r="E1142" s="191"/>
      <c r="F1142" s="192">
        <f t="shared" si="37"/>
        <v>0</v>
      </c>
      <c r="G1142" s="187"/>
      <c r="H1142" s="179" t="str">
        <f t="shared" si="38"/>
        <v/>
      </c>
    </row>
    <row r="1143" spans="1:8" ht="18" customHeight="1">
      <c r="A1143" s="190"/>
      <c r="B1143" s="190"/>
      <c r="C1143" s="188"/>
      <c r="D1143" s="191"/>
      <c r="E1143" s="191"/>
      <c r="F1143" s="192">
        <f t="shared" si="37"/>
        <v>0</v>
      </c>
      <c r="G1143" s="187"/>
      <c r="H1143" s="179" t="str">
        <f t="shared" si="38"/>
        <v/>
      </c>
    </row>
    <row r="1144" spans="1:8" ht="18" customHeight="1">
      <c r="A1144" s="190"/>
      <c r="B1144" s="190"/>
      <c r="C1144" s="188"/>
      <c r="D1144" s="191"/>
      <c r="E1144" s="191"/>
      <c r="F1144" s="192">
        <f t="shared" si="37"/>
        <v>0</v>
      </c>
      <c r="G1144" s="187"/>
      <c r="H1144" s="179" t="str">
        <f t="shared" si="38"/>
        <v/>
      </c>
    </row>
    <row r="1145" spans="1:8" ht="18" customHeight="1">
      <c r="A1145" s="190"/>
      <c r="B1145" s="190"/>
      <c r="C1145" s="188"/>
      <c r="D1145" s="191"/>
      <c r="E1145" s="191"/>
      <c r="F1145" s="192">
        <f t="shared" si="37"/>
        <v>0</v>
      </c>
      <c r="G1145" s="187"/>
      <c r="H1145" s="179" t="str">
        <f t="shared" si="38"/>
        <v/>
      </c>
    </row>
    <row r="1146" spans="1:8" ht="18" customHeight="1">
      <c r="A1146" s="190"/>
      <c r="B1146" s="190"/>
      <c r="C1146" s="188"/>
      <c r="D1146" s="191"/>
      <c r="E1146" s="191"/>
      <c r="F1146" s="192">
        <f t="shared" si="37"/>
        <v>0</v>
      </c>
      <c r="G1146" s="187"/>
      <c r="H1146" s="179" t="str">
        <f t="shared" si="38"/>
        <v/>
      </c>
    </row>
    <row r="1147" spans="1:8" ht="18" customHeight="1">
      <c r="A1147" s="190"/>
      <c r="B1147" s="190"/>
      <c r="C1147" s="188"/>
      <c r="D1147" s="191"/>
      <c r="E1147" s="191"/>
      <c r="F1147" s="192">
        <f t="shared" si="37"/>
        <v>0</v>
      </c>
      <c r="G1147" s="187"/>
      <c r="H1147" s="179" t="str">
        <f t="shared" si="38"/>
        <v/>
      </c>
    </row>
    <row r="1148" spans="1:8" ht="18" customHeight="1">
      <c r="A1148" s="190"/>
      <c r="B1148" s="190"/>
      <c r="C1148" s="188"/>
      <c r="D1148" s="191"/>
      <c r="E1148" s="191"/>
      <c r="F1148" s="192">
        <f t="shared" si="37"/>
        <v>0</v>
      </c>
      <c r="G1148" s="187"/>
      <c r="H1148" s="179" t="str">
        <f t="shared" si="38"/>
        <v/>
      </c>
    </row>
    <row r="1149" spans="1:8" ht="18" customHeight="1">
      <c r="A1149" s="190"/>
      <c r="B1149" s="190"/>
      <c r="C1149" s="188"/>
      <c r="D1149" s="191"/>
      <c r="E1149" s="191"/>
      <c r="F1149" s="192">
        <f t="shared" si="37"/>
        <v>0</v>
      </c>
      <c r="G1149" s="187"/>
      <c r="H1149" s="179" t="str">
        <f t="shared" si="38"/>
        <v/>
      </c>
    </row>
    <row r="1150" spans="1:8" ht="18" customHeight="1">
      <c r="A1150" s="190"/>
      <c r="B1150" s="190"/>
      <c r="C1150" s="188"/>
      <c r="D1150" s="191"/>
      <c r="E1150" s="191"/>
      <c r="F1150" s="192">
        <f t="shared" si="37"/>
        <v>0</v>
      </c>
      <c r="G1150" s="187"/>
      <c r="H1150" s="179" t="str">
        <f t="shared" si="38"/>
        <v/>
      </c>
    </row>
    <row r="1151" spans="1:8" ht="18" customHeight="1">
      <c r="A1151" s="190"/>
      <c r="B1151" s="190"/>
      <c r="C1151" s="188"/>
      <c r="D1151" s="191"/>
      <c r="E1151" s="191"/>
      <c r="F1151" s="192">
        <f t="shared" si="37"/>
        <v>0</v>
      </c>
      <c r="G1151" s="187"/>
      <c r="H1151" s="179" t="str">
        <f t="shared" si="38"/>
        <v/>
      </c>
    </row>
    <row r="1152" spans="1:8" ht="18" customHeight="1">
      <c r="A1152" s="190"/>
      <c r="B1152" s="190"/>
      <c r="C1152" s="188"/>
      <c r="D1152" s="191"/>
      <c r="E1152" s="191"/>
      <c r="F1152" s="192">
        <f t="shared" si="37"/>
        <v>0</v>
      </c>
      <c r="G1152" s="187"/>
      <c r="H1152" s="179" t="str">
        <f t="shared" si="38"/>
        <v/>
      </c>
    </row>
    <row r="1153" spans="1:8" ht="18" customHeight="1">
      <c r="A1153" s="190"/>
      <c r="B1153" s="190"/>
      <c r="C1153" s="188"/>
      <c r="D1153" s="191"/>
      <c r="E1153" s="191"/>
      <c r="F1153" s="192">
        <f t="shared" si="37"/>
        <v>0</v>
      </c>
      <c r="G1153" s="187"/>
      <c r="H1153" s="179" t="str">
        <f t="shared" si="38"/>
        <v/>
      </c>
    </row>
    <row r="1154" spans="1:8" ht="18" customHeight="1">
      <c r="A1154" s="190"/>
      <c r="B1154" s="190"/>
      <c r="C1154" s="188"/>
      <c r="D1154" s="191"/>
      <c r="E1154" s="191"/>
      <c r="F1154" s="192">
        <f t="shared" si="37"/>
        <v>0</v>
      </c>
      <c r="G1154" s="187"/>
      <c r="H1154" s="179" t="str">
        <f t="shared" si="38"/>
        <v/>
      </c>
    </row>
    <row r="1155" spans="1:8" ht="18" customHeight="1">
      <c r="A1155" s="190"/>
      <c r="B1155" s="190"/>
      <c r="C1155" s="188"/>
      <c r="D1155" s="191"/>
      <c r="E1155" s="191"/>
      <c r="F1155" s="192">
        <f t="shared" si="37"/>
        <v>0</v>
      </c>
      <c r="G1155" s="187"/>
      <c r="H1155" s="179" t="str">
        <f t="shared" si="38"/>
        <v/>
      </c>
    </row>
    <row r="1156" spans="1:8" ht="18" customHeight="1">
      <c r="A1156" s="190"/>
      <c r="B1156" s="190"/>
      <c r="C1156" s="188"/>
      <c r="D1156" s="191"/>
      <c r="E1156" s="191"/>
      <c r="F1156" s="192">
        <f t="shared" si="37"/>
        <v>0</v>
      </c>
      <c r="G1156" s="187"/>
      <c r="H1156" s="179" t="str">
        <f t="shared" si="38"/>
        <v/>
      </c>
    </row>
    <row r="1157" spans="1:8" ht="18" customHeight="1">
      <c r="A1157" s="190"/>
      <c r="B1157" s="190"/>
      <c r="C1157" s="188"/>
      <c r="D1157" s="191"/>
      <c r="E1157" s="191"/>
      <c r="F1157" s="192">
        <f t="shared" si="37"/>
        <v>0</v>
      </c>
      <c r="G1157" s="187"/>
      <c r="H1157" s="179" t="str">
        <f t="shared" si="38"/>
        <v/>
      </c>
    </row>
    <row r="1158" spans="1:8" ht="18" customHeight="1">
      <c r="A1158" s="190"/>
      <c r="B1158" s="190"/>
      <c r="C1158" s="188"/>
      <c r="D1158" s="191"/>
      <c r="E1158" s="191"/>
      <c r="F1158" s="192">
        <f t="shared" si="37"/>
        <v>0</v>
      </c>
      <c r="G1158" s="187"/>
      <c r="H1158" s="179" t="str">
        <f t="shared" si="38"/>
        <v/>
      </c>
    </row>
    <row r="1159" spans="1:8" ht="18" customHeight="1">
      <c r="A1159" s="190"/>
      <c r="B1159" s="190"/>
      <c r="C1159" s="188"/>
      <c r="D1159" s="191"/>
      <c r="E1159" s="191"/>
      <c r="F1159" s="192">
        <f t="shared" si="37"/>
        <v>0</v>
      </c>
      <c r="G1159" s="187"/>
      <c r="H1159" s="179" t="str">
        <f t="shared" si="38"/>
        <v/>
      </c>
    </row>
    <row r="1160" spans="1:8" ht="18" customHeight="1">
      <c r="A1160" s="190"/>
      <c r="B1160" s="190"/>
      <c r="C1160" s="188"/>
      <c r="D1160" s="191"/>
      <c r="E1160" s="191"/>
      <c r="F1160" s="192">
        <f t="shared" si="37"/>
        <v>0</v>
      </c>
      <c r="G1160" s="187"/>
      <c r="H1160" s="179" t="str">
        <f t="shared" si="38"/>
        <v/>
      </c>
    </row>
    <row r="1161" spans="1:8" ht="18" customHeight="1">
      <c r="A1161" s="190"/>
      <c r="B1161" s="190"/>
      <c r="C1161" s="188"/>
      <c r="D1161" s="191"/>
      <c r="E1161" s="191"/>
      <c r="F1161" s="192">
        <f t="shared" si="37"/>
        <v>0</v>
      </c>
      <c r="G1161" s="187"/>
      <c r="H1161" s="179" t="str">
        <f t="shared" si="38"/>
        <v/>
      </c>
    </row>
    <row r="1162" spans="1:8" ht="18" customHeight="1">
      <c r="A1162" s="190"/>
      <c r="B1162" s="190"/>
      <c r="C1162" s="188"/>
      <c r="D1162" s="191"/>
      <c r="E1162" s="191"/>
      <c r="F1162" s="192">
        <f t="shared" si="37"/>
        <v>0</v>
      </c>
      <c r="G1162" s="187"/>
      <c r="H1162" s="179" t="str">
        <f t="shared" si="38"/>
        <v/>
      </c>
    </row>
    <row r="1163" spans="1:8" ht="18" customHeight="1">
      <c r="A1163" s="190"/>
      <c r="B1163" s="190"/>
      <c r="C1163" s="188"/>
      <c r="D1163" s="191"/>
      <c r="E1163" s="191"/>
      <c r="F1163" s="192">
        <f t="shared" si="37"/>
        <v>0</v>
      </c>
      <c r="G1163" s="187"/>
      <c r="H1163" s="179" t="str">
        <f t="shared" si="38"/>
        <v/>
      </c>
    </row>
    <row r="1164" spans="1:8" ht="18" customHeight="1">
      <c r="A1164" s="190"/>
      <c r="B1164" s="190"/>
      <c r="C1164" s="188"/>
      <c r="D1164" s="191"/>
      <c r="E1164" s="191"/>
      <c r="F1164" s="192">
        <f t="shared" si="37"/>
        <v>0</v>
      </c>
      <c r="G1164" s="187"/>
      <c r="H1164" s="179" t="str">
        <f t="shared" si="38"/>
        <v/>
      </c>
    </row>
    <row r="1165" spans="1:8" ht="18" customHeight="1">
      <c r="A1165" s="190"/>
      <c r="B1165" s="190"/>
      <c r="C1165" s="188"/>
      <c r="D1165" s="191"/>
      <c r="E1165" s="191"/>
      <c r="F1165" s="192">
        <f t="shared" si="37"/>
        <v>0</v>
      </c>
      <c r="G1165" s="187"/>
      <c r="H1165" s="179" t="str">
        <f t="shared" si="38"/>
        <v/>
      </c>
    </row>
    <row r="1166" spans="1:8" ht="18" customHeight="1">
      <c r="A1166" s="190"/>
      <c r="B1166" s="190"/>
      <c r="C1166" s="188"/>
      <c r="D1166" s="191"/>
      <c r="E1166" s="191"/>
      <c r="F1166" s="192">
        <f t="shared" si="37"/>
        <v>0</v>
      </c>
      <c r="G1166" s="187"/>
      <c r="H1166" s="179" t="str">
        <f t="shared" si="38"/>
        <v/>
      </c>
    </row>
    <row r="1167" spans="1:8" ht="18" customHeight="1">
      <c r="A1167" s="190"/>
      <c r="B1167" s="190"/>
      <c r="C1167" s="188"/>
      <c r="D1167" s="191"/>
      <c r="E1167" s="191"/>
      <c r="F1167" s="192">
        <f t="shared" si="37"/>
        <v>0</v>
      </c>
      <c r="G1167" s="187"/>
      <c r="H1167" s="179" t="str">
        <f t="shared" si="38"/>
        <v/>
      </c>
    </row>
    <row r="1168" spans="1:8" ht="18" customHeight="1">
      <c r="A1168" s="190"/>
      <c r="B1168" s="190"/>
      <c r="C1168" s="188"/>
      <c r="D1168" s="191"/>
      <c r="E1168" s="191"/>
      <c r="F1168" s="192">
        <f t="shared" si="37"/>
        <v>0</v>
      </c>
      <c r="G1168" s="187"/>
      <c r="H1168" s="179" t="str">
        <f t="shared" si="38"/>
        <v/>
      </c>
    </row>
    <row r="1169" spans="1:8" ht="18" customHeight="1">
      <c r="A1169" s="190"/>
      <c r="B1169" s="190"/>
      <c r="C1169" s="188"/>
      <c r="D1169" s="191"/>
      <c r="E1169" s="191"/>
      <c r="F1169" s="192">
        <f t="shared" si="37"/>
        <v>0</v>
      </c>
      <c r="G1169" s="187"/>
      <c r="H1169" s="179" t="str">
        <f t="shared" si="38"/>
        <v/>
      </c>
    </row>
    <row r="1170" spans="1:8" ht="18" customHeight="1">
      <c r="A1170" s="190"/>
      <c r="B1170" s="190"/>
      <c r="C1170" s="188"/>
      <c r="D1170" s="191"/>
      <c r="E1170" s="191"/>
      <c r="F1170" s="192">
        <f t="shared" si="37"/>
        <v>0</v>
      </c>
      <c r="G1170" s="187"/>
      <c r="H1170" s="179" t="str">
        <f t="shared" si="38"/>
        <v/>
      </c>
    </row>
    <row r="1171" spans="1:8" ht="18" customHeight="1">
      <c r="A1171" s="190"/>
      <c r="B1171" s="190"/>
      <c r="C1171" s="188"/>
      <c r="D1171" s="191"/>
      <c r="E1171" s="191"/>
      <c r="F1171" s="192">
        <f t="shared" si="37"/>
        <v>0</v>
      </c>
      <c r="G1171" s="187"/>
      <c r="H1171" s="179" t="str">
        <f t="shared" si="38"/>
        <v/>
      </c>
    </row>
    <row r="1172" spans="1:8" ht="18" customHeight="1">
      <c r="A1172" s="190"/>
      <c r="B1172" s="190"/>
      <c r="C1172" s="188"/>
      <c r="D1172" s="191"/>
      <c r="E1172" s="191"/>
      <c r="F1172" s="192">
        <f t="shared" si="37"/>
        <v>0</v>
      </c>
      <c r="G1172" s="187"/>
      <c r="H1172" s="179" t="str">
        <f t="shared" si="38"/>
        <v/>
      </c>
    </row>
    <row r="1173" spans="1:8" ht="18" customHeight="1">
      <c r="A1173" s="190"/>
      <c r="B1173" s="190"/>
      <c r="C1173" s="188"/>
      <c r="D1173" s="191"/>
      <c r="E1173" s="191"/>
      <c r="F1173" s="192">
        <f t="shared" ref="F1173:F1236" si="39">IF(C1173&lt;&gt;"",F1172+D1173-E1173,0)</f>
        <v>0</v>
      </c>
      <c r="G1173" s="187"/>
      <c r="H1173" s="179" t="str">
        <f t="shared" si="38"/>
        <v/>
      </c>
    </row>
    <row r="1174" spans="1:8" ht="18" customHeight="1">
      <c r="A1174" s="190"/>
      <c r="B1174" s="190"/>
      <c r="C1174" s="188"/>
      <c r="D1174" s="191"/>
      <c r="E1174" s="191"/>
      <c r="F1174" s="192">
        <f t="shared" si="39"/>
        <v>0</v>
      </c>
      <c r="G1174" s="187"/>
      <c r="H1174" s="179" t="str">
        <f t="shared" si="38"/>
        <v/>
      </c>
    </row>
    <row r="1175" spans="1:8" ht="18" customHeight="1">
      <c r="A1175" s="190"/>
      <c r="B1175" s="190"/>
      <c r="C1175" s="188"/>
      <c r="D1175" s="191"/>
      <c r="E1175" s="191"/>
      <c r="F1175" s="192">
        <f t="shared" si="39"/>
        <v>0</v>
      </c>
      <c r="G1175" s="187"/>
      <c r="H1175" s="179" t="str">
        <f t="shared" ref="H1175:H1238" si="40">IF(A1175&lt;&gt;"",MONTH(A1175),"")</f>
        <v/>
      </c>
    </row>
    <row r="1176" spans="1:8" ht="18" customHeight="1">
      <c r="A1176" s="190"/>
      <c r="B1176" s="190"/>
      <c r="C1176" s="188"/>
      <c r="D1176" s="191"/>
      <c r="E1176" s="191"/>
      <c r="F1176" s="192">
        <f t="shared" si="39"/>
        <v>0</v>
      </c>
      <c r="G1176" s="187"/>
      <c r="H1176" s="179" t="str">
        <f t="shared" si="40"/>
        <v/>
      </c>
    </row>
    <row r="1177" spans="1:8" ht="18" customHeight="1">
      <c r="A1177" s="190"/>
      <c r="B1177" s="190"/>
      <c r="C1177" s="188"/>
      <c r="D1177" s="191"/>
      <c r="E1177" s="191"/>
      <c r="F1177" s="192">
        <f t="shared" si="39"/>
        <v>0</v>
      </c>
      <c r="G1177" s="187"/>
      <c r="H1177" s="179" t="str">
        <f t="shared" si="40"/>
        <v/>
      </c>
    </row>
    <row r="1178" spans="1:8" ht="18" customHeight="1">
      <c r="A1178" s="190"/>
      <c r="B1178" s="190"/>
      <c r="C1178" s="188"/>
      <c r="D1178" s="191"/>
      <c r="E1178" s="191"/>
      <c r="F1178" s="192">
        <f t="shared" si="39"/>
        <v>0</v>
      </c>
      <c r="G1178" s="187"/>
      <c r="H1178" s="179" t="str">
        <f t="shared" si="40"/>
        <v/>
      </c>
    </row>
    <row r="1179" spans="1:8" ht="18" customHeight="1">
      <c r="A1179" s="190"/>
      <c r="B1179" s="190"/>
      <c r="C1179" s="188"/>
      <c r="D1179" s="191"/>
      <c r="E1179" s="191"/>
      <c r="F1179" s="192">
        <f t="shared" si="39"/>
        <v>0</v>
      </c>
      <c r="G1179" s="187"/>
      <c r="H1179" s="179" t="str">
        <f t="shared" si="40"/>
        <v/>
      </c>
    </row>
    <row r="1180" spans="1:8" ht="18" customHeight="1">
      <c r="A1180" s="190"/>
      <c r="B1180" s="190"/>
      <c r="C1180" s="188"/>
      <c r="D1180" s="191"/>
      <c r="E1180" s="191"/>
      <c r="F1180" s="192">
        <f t="shared" si="39"/>
        <v>0</v>
      </c>
      <c r="G1180" s="187"/>
      <c r="H1180" s="179" t="str">
        <f t="shared" si="40"/>
        <v/>
      </c>
    </row>
    <row r="1181" spans="1:8" ht="18" customHeight="1">
      <c r="A1181" s="190"/>
      <c r="B1181" s="190"/>
      <c r="C1181" s="188"/>
      <c r="D1181" s="191"/>
      <c r="E1181" s="191"/>
      <c r="F1181" s="192">
        <f t="shared" si="39"/>
        <v>0</v>
      </c>
      <c r="G1181" s="187"/>
      <c r="H1181" s="179" t="str">
        <f t="shared" si="40"/>
        <v/>
      </c>
    </row>
    <row r="1182" spans="1:8" ht="18" customHeight="1">
      <c r="A1182" s="190"/>
      <c r="B1182" s="190"/>
      <c r="C1182" s="188"/>
      <c r="D1182" s="191"/>
      <c r="E1182" s="191"/>
      <c r="F1182" s="192">
        <f t="shared" si="39"/>
        <v>0</v>
      </c>
      <c r="G1182" s="187"/>
      <c r="H1182" s="179" t="str">
        <f t="shared" si="40"/>
        <v/>
      </c>
    </row>
    <row r="1183" spans="1:8" ht="18" customHeight="1">
      <c r="A1183" s="190"/>
      <c r="B1183" s="190"/>
      <c r="C1183" s="188"/>
      <c r="D1183" s="191"/>
      <c r="E1183" s="191"/>
      <c r="F1183" s="192">
        <f t="shared" si="39"/>
        <v>0</v>
      </c>
      <c r="G1183" s="187"/>
      <c r="H1183" s="179" t="str">
        <f t="shared" si="40"/>
        <v/>
      </c>
    </row>
    <row r="1184" spans="1:8" ht="18" customHeight="1">
      <c r="A1184" s="190"/>
      <c r="B1184" s="190"/>
      <c r="C1184" s="188"/>
      <c r="D1184" s="191"/>
      <c r="E1184" s="191"/>
      <c r="F1184" s="192">
        <f t="shared" si="39"/>
        <v>0</v>
      </c>
      <c r="G1184" s="187"/>
      <c r="H1184" s="179" t="str">
        <f t="shared" si="40"/>
        <v/>
      </c>
    </row>
    <row r="1185" spans="1:8" ht="18" customHeight="1">
      <c r="A1185" s="190"/>
      <c r="B1185" s="190"/>
      <c r="C1185" s="188"/>
      <c r="D1185" s="191"/>
      <c r="E1185" s="191"/>
      <c r="F1185" s="192">
        <f t="shared" si="39"/>
        <v>0</v>
      </c>
      <c r="G1185" s="187"/>
      <c r="H1185" s="179" t="str">
        <f t="shared" si="40"/>
        <v/>
      </c>
    </row>
    <row r="1186" spans="1:8" ht="18" customHeight="1">
      <c r="A1186" s="190"/>
      <c r="B1186" s="190"/>
      <c r="C1186" s="188"/>
      <c r="D1186" s="191"/>
      <c r="E1186" s="191"/>
      <c r="F1186" s="192">
        <f t="shared" si="39"/>
        <v>0</v>
      </c>
      <c r="G1186" s="187"/>
      <c r="H1186" s="179" t="str">
        <f t="shared" si="40"/>
        <v/>
      </c>
    </row>
    <row r="1187" spans="1:8" ht="18" customHeight="1">
      <c r="A1187" s="190"/>
      <c r="B1187" s="190"/>
      <c r="C1187" s="188"/>
      <c r="D1187" s="191"/>
      <c r="E1187" s="191"/>
      <c r="F1187" s="192">
        <f t="shared" si="39"/>
        <v>0</v>
      </c>
      <c r="G1187" s="187"/>
      <c r="H1187" s="179" t="str">
        <f t="shared" si="40"/>
        <v/>
      </c>
    </row>
    <row r="1188" spans="1:8" ht="18" customHeight="1">
      <c r="A1188" s="190"/>
      <c r="B1188" s="190"/>
      <c r="C1188" s="188"/>
      <c r="D1188" s="191"/>
      <c r="E1188" s="191"/>
      <c r="F1188" s="192">
        <f t="shared" si="39"/>
        <v>0</v>
      </c>
      <c r="G1188" s="187"/>
      <c r="H1188" s="179" t="str">
        <f t="shared" si="40"/>
        <v/>
      </c>
    </row>
    <row r="1189" spans="1:8" ht="18" customHeight="1">
      <c r="A1189" s="190"/>
      <c r="B1189" s="190"/>
      <c r="C1189" s="188"/>
      <c r="D1189" s="191"/>
      <c r="E1189" s="191"/>
      <c r="F1189" s="192">
        <f t="shared" si="39"/>
        <v>0</v>
      </c>
      <c r="G1189" s="187"/>
      <c r="H1189" s="179" t="str">
        <f t="shared" si="40"/>
        <v/>
      </c>
    </row>
    <row r="1190" spans="1:8" ht="18" customHeight="1">
      <c r="A1190" s="190"/>
      <c r="B1190" s="190"/>
      <c r="C1190" s="188"/>
      <c r="D1190" s="191"/>
      <c r="E1190" s="191"/>
      <c r="F1190" s="192">
        <f t="shared" si="39"/>
        <v>0</v>
      </c>
      <c r="G1190" s="187"/>
      <c r="H1190" s="179" t="str">
        <f t="shared" si="40"/>
        <v/>
      </c>
    </row>
    <row r="1191" spans="1:8" ht="18" customHeight="1">
      <c r="A1191" s="190"/>
      <c r="B1191" s="190"/>
      <c r="C1191" s="188"/>
      <c r="D1191" s="191"/>
      <c r="E1191" s="191"/>
      <c r="F1191" s="192">
        <f t="shared" si="39"/>
        <v>0</v>
      </c>
      <c r="G1191" s="187"/>
      <c r="H1191" s="179" t="str">
        <f t="shared" si="40"/>
        <v/>
      </c>
    </row>
    <row r="1192" spans="1:8" ht="18" customHeight="1">
      <c r="A1192" s="190"/>
      <c r="B1192" s="190"/>
      <c r="C1192" s="188"/>
      <c r="D1192" s="191"/>
      <c r="E1192" s="191"/>
      <c r="F1192" s="192">
        <f t="shared" si="39"/>
        <v>0</v>
      </c>
      <c r="G1192" s="187"/>
      <c r="H1192" s="179" t="str">
        <f t="shared" si="40"/>
        <v/>
      </c>
    </row>
    <row r="1193" spans="1:8" ht="18" customHeight="1">
      <c r="A1193" s="190"/>
      <c r="B1193" s="190"/>
      <c r="C1193" s="188"/>
      <c r="D1193" s="191"/>
      <c r="E1193" s="191"/>
      <c r="F1193" s="192">
        <f t="shared" si="39"/>
        <v>0</v>
      </c>
      <c r="G1193" s="187"/>
      <c r="H1193" s="179" t="str">
        <f t="shared" si="40"/>
        <v/>
      </c>
    </row>
    <row r="1194" spans="1:8" ht="18" customHeight="1">
      <c r="A1194" s="190"/>
      <c r="B1194" s="190"/>
      <c r="C1194" s="188"/>
      <c r="D1194" s="191"/>
      <c r="E1194" s="191"/>
      <c r="F1194" s="192">
        <f t="shared" si="39"/>
        <v>0</v>
      </c>
      <c r="G1194" s="187"/>
      <c r="H1194" s="179" t="str">
        <f t="shared" si="40"/>
        <v/>
      </c>
    </row>
    <row r="1195" spans="1:8" ht="18" customHeight="1">
      <c r="A1195" s="190"/>
      <c r="B1195" s="190"/>
      <c r="C1195" s="188"/>
      <c r="D1195" s="191"/>
      <c r="E1195" s="191"/>
      <c r="F1195" s="192">
        <f t="shared" si="39"/>
        <v>0</v>
      </c>
      <c r="G1195" s="187"/>
      <c r="H1195" s="179" t="str">
        <f t="shared" si="40"/>
        <v/>
      </c>
    </row>
    <row r="1196" spans="1:8" ht="18" customHeight="1">
      <c r="A1196" s="190"/>
      <c r="B1196" s="190"/>
      <c r="C1196" s="188"/>
      <c r="D1196" s="191"/>
      <c r="E1196" s="191"/>
      <c r="F1196" s="192">
        <f t="shared" si="39"/>
        <v>0</v>
      </c>
      <c r="G1196" s="187"/>
      <c r="H1196" s="179" t="str">
        <f t="shared" si="40"/>
        <v/>
      </c>
    </row>
    <row r="1197" spans="1:8" ht="18" customHeight="1">
      <c r="A1197" s="190"/>
      <c r="B1197" s="190"/>
      <c r="C1197" s="188"/>
      <c r="D1197" s="191"/>
      <c r="E1197" s="191"/>
      <c r="F1197" s="192">
        <f t="shared" si="39"/>
        <v>0</v>
      </c>
      <c r="G1197" s="187"/>
      <c r="H1197" s="179" t="str">
        <f t="shared" si="40"/>
        <v/>
      </c>
    </row>
    <row r="1198" spans="1:8" ht="18" customHeight="1">
      <c r="A1198" s="190"/>
      <c r="B1198" s="190"/>
      <c r="C1198" s="188"/>
      <c r="D1198" s="191"/>
      <c r="E1198" s="191"/>
      <c r="F1198" s="192">
        <f t="shared" si="39"/>
        <v>0</v>
      </c>
      <c r="G1198" s="187"/>
      <c r="H1198" s="179" t="str">
        <f t="shared" si="40"/>
        <v/>
      </c>
    </row>
    <row r="1199" spans="1:8" ht="18" customHeight="1">
      <c r="A1199" s="190"/>
      <c r="B1199" s="190"/>
      <c r="C1199" s="188"/>
      <c r="D1199" s="191"/>
      <c r="E1199" s="191"/>
      <c r="F1199" s="192">
        <f t="shared" si="39"/>
        <v>0</v>
      </c>
      <c r="G1199" s="187"/>
      <c r="H1199" s="179" t="str">
        <f t="shared" si="40"/>
        <v/>
      </c>
    </row>
    <row r="1200" spans="1:8" ht="18" customHeight="1">
      <c r="A1200" s="190"/>
      <c r="B1200" s="190"/>
      <c r="C1200" s="188"/>
      <c r="D1200" s="191"/>
      <c r="E1200" s="191"/>
      <c r="F1200" s="192">
        <f t="shared" si="39"/>
        <v>0</v>
      </c>
      <c r="G1200" s="187"/>
      <c r="H1200" s="179" t="str">
        <f t="shared" si="40"/>
        <v/>
      </c>
    </row>
    <row r="1201" spans="1:8" ht="18" customHeight="1">
      <c r="A1201" s="190"/>
      <c r="B1201" s="190"/>
      <c r="C1201" s="188"/>
      <c r="D1201" s="191"/>
      <c r="E1201" s="191"/>
      <c r="F1201" s="192">
        <f t="shared" si="39"/>
        <v>0</v>
      </c>
      <c r="G1201" s="187"/>
      <c r="H1201" s="179" t="str">
        <f t="shared" si="40"/>
        <v/>
      </c>
    </row>
    <row r="1202" spans="1:8" ht="18" customHeight="1">
      <c r="A1202" s="190"/>
      <c r="B1202" s="190"/>
      <c r="C1202" s="188"/>
      <c r="D1202" s="191"/>
      <c r="E1202" s="191"/>
      <c r="F1202" s="192">
        <f t="shared" si="39"/>
        <v>0</v>
      </c>
      <c r="G1202" s="187"/>
      <c r="H1202" s="179" t="str">
        <f t="shared" si="40"/>
        <v/>
      </c>
    </row>
    <row r="1203" spans="1:8" ht="18" customHeight="1">
      <c r="A1203" s="190"/>
      <c r="B1203" s="190"/>
      <c r="C1203" s="188"/>
      <c r="D1203" s="191"/>
      <c r="E1203" s="191"/>
      <c r="F1203" s="192">
        <f t="shared" si="39"/>
        <v>0</v>
      </c>
      <c r="G1203" s="187"/>
      <c r="H1203" s="179" t="str">
        <f t="shared" si="40"/>
        <v/>
      </c>
    </row>
    <row r="1204" spans="1:8" ht="18" customHeight="1">
      <c r="A1204" s="190"/>
      <c r="B1204" s="190"/>
      <c r="C1204" s="188"/>
      <c r="D1204" s="191"/>
      <c r="E1204" s="191"/>
      <c r="F1204" s="192">
        <f t="shared" si="39"/>
        <v>0</v>
      </c>
      <c r="G1204" s="187"/>
      <c r="H1204" s="179" t="str">
        <f t="shared" si="40"/>
        <v/>
      </c>
    </row>
    <row r="1205" spans="1:8" ht="18" customHeight="1">
      <c r="A1205" s="190"/>
      <c r="B1205" s="190"/>
      <c r="C1205" s="188"/>
      <c r="D1205" s="191"/>
      <c r="E1205" s="191"/>
      <c r="F1205" s="192">
        <f t="shared" si="39"/>
        <v>0</v>
      </c>
      <c r="G1205" s="187"/>
      <c r="H1205" s="179" t="str">
        <f t="shared" si="40"/>
        <v/>
      </c>
    </row>
    <row r="1206" spans="1:8" ht="18" customHeight="1">
      <c r="A1206" s="190"/>
      <c r="B1206" s="190"/>
      <c r="C1206" s="188"/>
      <c r="D1206" s="191"/>
      <c r="E1206" s="191"/>
      <c r="F1206" s="192">
        <f t="shared" si="39"/>
        <v>0</v>
      </c>
      <c r="G1206" s="187"/>
      <c r="H1206" s="179" t="str">
        <f t="shared" si="40"/>
        <v/>
      </c>
    </row>
    <row r="1207" spans="1:8" ht="18" customHeight="1">
      <c r="A1207" s="190"/>
      <c r="B1207" s="190"/>
      <c r="C1207" s="188"/>
      <c r="D1207" s="191"/>
      <c r="E1207" s="191"/>
      <c r="F1207" s="192">
        <f t="shared" si="39"/>
        <v>0</v>
      </c>
      <c r="G1207" s="187"/>
      <c r="H1207" s="179" t="str">
        <f t="shared" si="40"/>
        <v/>
      </c>
    </row>
    <row r="1208" spans="1:8" ht="18" customHeight="1">
      <c r="A1208" s="190"/>
      <c r="B1208" s="190"/>
      <c r="C1208" s="188"/>
      <c r="D1208" s="191"/>
      <c r="E1208" s="191"/>
      <c r="F1208" s="192">
        <f t="shared" si="39"/>
        <v>0</v>
      </c>
      <c r="G1208" s="187"/>
      <c r="H1208" s="179" t="str">
        <f t="shared" si="40"/>
        <v/>
      </c>
    </row>
    <row r="1209" spans="1:8" ht="18" customHeight="1">
      <c r="A1209" s="190"/>
      <c r="B1209" s="190"/>
      <c r="C1209" s="188"/>
      <c r="D1209" s="191"/>
      <c r="E1209" s="191"/>
      <c r="F1209" s="192">
        <f t="shared" si="39"/>
        <v>0</v>
      </c>
      <c r="G1209" s="187"/>
      <c r="H1209" s="179" t="str">
        <f t="shared" si="40"/>
        <v/>
      </c>
    </row>
    <row r="1210" spans="1:8" ht="18" customHeight="1">
      <c r="A1210" s="190"/>
      <c r="B1210" s="190"/>
      <c r="C1210" s="188"/>
      <c r="D1210" s="191"/>
      <c r="E1210" s="191"/>
      <c r="F1210" s="192">
        <f t="shared" si="39"/>
        <v>0</v>
      </c>
      <c r="G1210" s="187"/>
      <c r="H1210" s="179" t="str">
        <f t="shared" si="40"/>
        <v/>
      </c>
    </row>
    <row r="1211" spans="1:8" ht="18" customHeight="1">
      <c r="A1211" s="190"/>
      <c r="B1211" s="190"/>
      <c r="C1211" s="188"/>
      <c r="D1211" s="191"/>
      <c r="E1211" s="191"/>
      <c r="F1211" s="192">
        <f t="shared" si="39"/>
        <v>0</v>
      </c>
      <c r="G1211" s="187"/>
      <c r="H1211" s="179" t="str">
        <f t="shared" si="40"/>
        <v/>
      </c>
    </row>
    <row r="1212" spans="1:8" ht="18" customHeight="1">
      <c r="A1212" s="190"/>
      <c r="B1212" s="190"/>
      <c r="C1212" s="188"/>
      <c r="D1212" s="191"/>
      <c r="E1212" s="191"/>
      <c r="F1212" s="192">
        <f t="shared" si="39"/>
        <v>0</v>
      </c>
      <c r="G1212" s="187"/>
      <c r="H1212" s="179" t="str">
        <f t="shared" si="40"/>
        <v/>
      </c>
    </row>
    <row r="1213" spans="1:8" ht="18" customHeight="1">
      <c r="A1213" s="190"/>
      <c r="B1213" s="190"/>
      <c r="C1213" s="188"/>
      <c r="D1213" s="191"/>
      <c r="E1213" s="191"/>
      <c r="F1213" s="192">
        <f t="shared" si="39"/>
        <v>0</v>
      </c>
      <c r="G1213" s="187"/>
      <c r="H1213" s="179" t="str">
        <f t="shared" si="40"/>
        <v/>
      </c>
    </row>
    <row r="1214" spans="1:8" ht="18" customHeight="1">
      <c r="A1214" s="190"/>
      <c r="B1214" s="190"/>
      <c r="C1214" s="188"/>
      <c r="D1214" s="191"/>
      <c r="E1214" s="191"/>
      <c r="F1214" s="192">
        <f t="shared" si="39"/>
        <v>0</v>
      </c>
      <c r="G1214" s="187"/>
      <c r="H1214" s="179" t="str">
        <f t="shared" si="40"/>
        <v/>
      </c>
    </row>
    <row r="1215" spans="1:8" ht="18" customHeight="1">
      <c r="A1215" s="190"/>
      <c r="B1215" s="190"/>
      <c r="C1215" s="188"/>
      <c r="D1215" s="191"/>
      <c r="E1215" s="191"/>
      <c r="F1215" s="192">
        <f t="shared" si="39"/>
        <v>0</v>
      </c>
      <c r="G1215" s="187"/>
      <c r="H1215" s="179" t="str">
        <f t="shared" si="40"/>
        <v/>
      </c>
    </row>
    <row r="1216" spans="1:8" ht="18" customHeight="1">
      <c r="A1216" s="190"/>
      <c r="B1216" s="190"/>
      <c r="C1216" s="188"/>
      <c r="D1216" s="191"/>
      <c r="E1216" s="191"/>
      <c r="F1216" s="192">
        <f t="shared" si="39"/>
        <v>0</v>
      </c>
      <c r="G1216" s="187"/>
      <c r="H1216" s="179" t="str">
        <f t="shared" si="40"/>
        <v/>
      </c>
    </row>
    <row r="1217" spans="1:8" ht="18" customHeight="1">
      <c r="A1217" s="190"/>
      <c r="B1217" s="190"/>
      <c r="C1217" s="188"/>
      <c r="D1217" s="191"/>
      <c r="E1217" s="191"/>
      <c r="F1217" s="192">
        <f t="shared" si="39"/>
        <v>0</v>
      </c>
      <c r="G1217" s="187"/>
      <c r="H1217" s="179" t="str">
        <f t="shared" si="40"/>
        <v/>
      </c>
    </row>
    <row r="1218" spans="1:8" ht="18" customHeight="1">
      <c r="A1218" s="190"/>
      <c r="B1218" s="190"/>
      <c r="C1218" s="188"/>
      <c r="D1218" s="191"/>
      <c r="E1218" s="191"/>
      <c r="F1218" s="192">
        <f t="shared" si="39"/>
        <v>0</v>
      </c>
      <c r="G1218" s="187"/>
      <c r="H1218" s="179" t="str">
        <f t="shared" si="40"/>
        <v/>
      </c>
    </row>
    <row r="1219" spans="1:8" ht="18" customHeight="1">
      <c r="A1219" s="190"/>
      <c r="B1219" s="190"/>
      <c r="C1219" s="188"/>
      <c r="D1219" s="191"/>
      <c r="E1219" s="191"/>
      <c r="F1219" s="192">
        <f t="shared" si="39"/>
        <v>0</v>
      </c>
      <c r="G1219" s="187"/>
      <c r="H1219" s="179" t="str">
        <f t="shared" si="40"/>
        <v/>
      </c>
    </row>
    <row r="1220" spans="1:8" ht="18" customHeight="1">
      <c r="A1220" s="190"/>
      <c r="B1220" s="190"/>
      <c r="C1220" s="188"/>
      <c r="D1220" s="191"/>
      <c r="E1220" s="191"/>
      <c r="F1220" s="192">
        <f t="shared" si="39"/>
        <v>0</v>
      </c>
      <c r="G1220" s="187"/>
      <c r="H1220" s="179" t="str">
        <f t="shared" si="40"/>
        <v/>
      </c>
    </row>
    <row r="1221" spans="1:8" ht="18" customHeight="1">
      <c r="A1221" s="190"/>
      <c r="B1221" s="190"/>
      <c r="C1221" s="188"/>
      <c r="D1221" s="191"/>
      <c r="E1221" s="191"/>
      <c r="F1221" s="192">
        <f t="shared" si="39"/>
        <v>0</v>
      </c>
      <c r="G1221" s="187"/>
      <c r="H1221" s="179" t="str">
        <f t="shared" si="40"/>
        <v/>
      </c>
    </row>
    <row r="1222" spans="1:8" ht="18" customHeight="1">
      <c r="A1222" s="190"/>
      <c r="B1222" s="190"/>
      <c r="C1222" s="188"/>
      <c r="D1222" s="191"/>
      <c r="E1222" s="191"/>
      <c r="F1222" s="192">
        <f t="shared" si="39"/>
        <v>0</v>
      </c>
      <c r="G1222" s="187"/>
      <c r="H1222" s="179" t="str">
        <f t="shared" si="40"/>
        <v/>
      </c>
    </row>
    <row r="1223" spans="1:8" ht="18" customHeight="1">
      <c r="A1223" s="190"/>
      <c r="B1223" s="190"/>
      <c r="C1223" s="188"/>
      <c r="D1223" s="191"/>
      <c r="E1223" s="191"/>
      <c r="F1223" s="192">
        <f t="shared" si="39"/>
        <v>0</v>
      </c>
      <c r="G1223" s="187"/>
      <c r="H1223" s="179" t="str">
        <f t="shared" si="40"/>
        <v/>
      </c>
    </row>
    <row r="1224" spans="1:8" ht="18" customHeight="1">
      <c r="A1224" s="190"/>
      <c r="B1224" s="190"/>
      <c r="C1224" s="188"/>
      <c r="D1224" s="191"/>
      <c r="E1224" s="191"/>
      <c r="F1224" s="192">
        <f t="shared" si="39"/>
        <v>0</v>
      </c>
      <c r="G1224" s="187"/>
      <c r="H1224" s="179" t="str">
        <f t="shared" si="40"/>
        <v/>
      </c>
    </row>
    <row r="1225" spans="1:8" ht="18" customHeight="1">
      <c r="A1225" s="190"/>
      <c r="B1225" s="190"/>
      <c r="C1225" s="188"/>
      <c r="D1225" s="191"/>
      <c r="E1225" s="191"/>
      <c r="F1225" s="192">
        <f t="shared" si="39"/>
        <v>0</v>
      </c>
      <c r="G1225" s="187"/>
      <c r="H1225" s="179" t="str">
        <f t="shared" si="40"/>
        <v/>
      </c>
    </row>
    <row r="1226" spans="1:8" ht="18" customHeight="1">
      <c r="A1226" s="190"/>
      <c r="B1226" s="190"/>
      <c r="C1226" s="188"/>
      <c r="D1226" s="191"/>
      <c r="E1226" s="191"/>
      <c r="F1226" s="192">
        <f t="shared" si="39"/>
        <v>0</v>
      </c>
      <c r="G1226" s="187"/>
      <c r="H1226" s="179" t="str">
        <f t="shared" si="40"/>
        <v/>
      </c>
    </row>
    <row r="1227" spans="1:8" ht="18" customHeight="1">
      <c r="A1227" s="190"/>
      <c r="B1227" s="190"/>
      <c r="C1227" s="188"/>
      <c r="D1227" s="191"/>
      <c r="E1227" s="191"/>
      <c r="F1227" s="192">
        <f t="shared" si="39"/>
        <v>0</v>
      </c>
      <c r="G1227" s="187"/>
      <c r="H1227" s="179" t="str">
        <f t="shared" si="40"/>
        <v/>
      </c>
    </row>
    <row r="1228" spans="1:8" ht="18" customHeight="1">
      <c r="A1228" s="190"/>
      <c r="B1228" s="190"/>
      <c r="C1228" s="188"/>
      <c r="D1228" s="191"/>
      <c r="E1228" s="191"/>
      <c r="F1228" s="192">
        <f t="shared" si="39"/>
        <v>0</v>
      </c>
      <c r="G1228" s="187"/>
      <c r="H1228" s="179" t="str">
        <f t="shared" si="40"/>
        <v/>
      </c>
    </row>
    <row r="1229" spans="1:8" ht="18" customHeight="1">
      <c r="A1229" s="190"/>
      <c r="B1229" s="190"/>
      <c r="C1229" s="188"/>
      <c r="D1229" s="191"/>
      <c r="E1229" s="191"/>
      <c r="F1229" s="192">
        <f t="shared" si="39"/>
        <v>0</v>
      </c>
      <c r="G1229" s="187"/>
      <c r="H1229" s="179" t="str">
        <f t="shared" si="40"/>
        <v/>
      </c>
    </row>
    <row r="1230" spans="1:8" ht="18" customHeight="1">
      <c r="A1230" s="190"/>
      <c r="B1230" s="190"/>
      <c r="C1230" s="188"/>
      <c r="D1230" s="191"/>
      <c r="E1230" s="191"/>
      <c r="F1230" s="192">
        <f t="shared" si="39"/>
        <v>0</v>
      </c>
      <c r="G1230" s="187"/>
      <c r="H1230" s="179" t="str">
        <f t="shared" si="40"/>
        <v/>
      </c>
    </row>
    <row r="1231" spans="1:8" ht="18" customHeight="1">
      <c r="A1231" s="190"/>
      <c r="B1231" s="190"/>
      <c r="C1231" s="188"/>
      <c r="D1231" s="191"/>
      <c r="E1231" s="191"/>
      <c r="F1231" s="192">
        <f t="shared" si="39"/>
        <v>0</v>
      </c>
      <c r="G1231" s="187"/>
      <c r="H1231" s="179" t="str">
        <f t="shared" si="40"/>
        <v/>
      </c>
    </row>
    <row r="1232" spans="1:8" ht="18" customHeight="1">
      <c r="A1232" s="190"/>
      <c r="B1232" s="190"/>
      <c r="C1232" s="188"/>
      <c r="D1232" s="191"/>
      <c r="E1232" s="191"/>
      <c r="F1232" s="192">
        <f t="shared" si="39"/>
        <v>0</v>
      </c>
      <c r="G1232" s="187"/>
      <c r="H1232" s="179" t="str">
        <f t="shared" si="40"/>
        <v/>
      </c>
    </row>
    <row r="1233" spans="1:8" ht="18" customHeight="1">
      <c r="A1233" s="190"/>
      <c r="B1233" s="190"/>
      <c r="C1233" s="188"/>
      <c r="D1233" s="191"/>
      <c r="E1233" s="191"/>
      <c r="F1233" s="192">
        <f t="shared" si="39"/>
        <v>0</v>
      </c>
      <c r="G1233" s="187"/>
      <c r="H1233" s="179" t="str">
        <f t="shared" si="40"/>
        <v/>
      </c>
    </row>
    <row r="1234" spans="1:8" ht="18" customHeight="1">
      <c r="A1234" s="190"/>
      <c r="B1234" s="190"/>
      <c r="C1234" s="188"/>
      <c r="D1234" s="191"/>
      <c r="E1234" s="191"/>
      <c r="F1234" s="192">
        <f t="shared" si="39"/>
        <v>0</v>
      </c>
      <c r="G1234" s="187"/>
      <c r="H1234" s="179" t="str">
        <f t="shared" si="40"/>
        <v/>
      </c>
    </row>
    <row r="1235" spans="1:8" ht="18" customHeight="1">
      <c r="A1235" s="190"/>
      <c r="B1235" s="190"/>
      <c r="C1235" s="188"/>
      <c r="D1235" s="191"/>
      <c r="E1235" s="191"/>
      <c r="F1235" s="192">
        <f t="shared" si="39"/>
        <v>0</v>
      </c>
      <c r="G1235" s="187"/>
      <c r="H1235" s="179" t="str">
        <f t="shared" si="40"/>
        <v/>
      </c>
    </row>
    <row r="1236" spans="1:8" ht="18" customHeight="1">
      <c r="A1236" s="190"/>
      <c r="B1236" s="190"/>
      <c r="C1236" s="188"/>
      <c r="D1236" s="191"/>
      <c r="E1236" s="191"/>
      <c r="F1236" s="192">
        <f t="shared" si="39"/>
        <v>0</v>
      </c>
      <c r="G1236" s="187"/>
      <c r="H1236" s="179" t="str">
        <f t="shared" si="40"/>
        <v/>
      </c>
    </row>
    <row r="1237" spans="1:8" ht="18" customHeight="1">
      <c r="A1237" s="190"/>
      <c r="B1237" s="190"/>
      <c r="C1237" s="188"/>
      <c r="D1237" s="191"/>
      <c r="E1237" s="191"/>
      <c r="F1237" s="192">
        <f t="shared" ref="F1237:F1300" si="41">IF(C1237&lt;&gt;"",F1236+D1237-E1237,0)</f>
        <v>0</v>
      </c>
      <c r="G1237" s="187"/>
      <c r="H1237" s="179" t="str">
        <f t="shared" si="40"/>
        <v/>
      </c>
    </row>
    <row r="1238" spans="1:8" ht="18" customHeight="1">
      <c r="A1238" s="190"/>
      <c r="B1238" s="190"/>
      <c r="C1238" s="188"/>
      <c r="D1238" s="191"/>
      <c r="E1238" s="191"/>
      <c r="F1238" s="192">
        <f t="shared" si="41"/>
        <v>0</v>
      </c>
      <c r="G1238" s="187"/>
      <c r="H1238" s="179" t="str">
        <f t="shared" si="40"/>
        <v/>
      </c>
    </row>
    <row r="1239" spans="1:8" ht="18" customHeight="1">
      <c r="A1239" s="190"/>
      <c r="B1239" s="190"/>
      <c r="C1239" s="188"/>
      <c r="D1239" s="191"/>
      <c r="E1239" s="191"/>
      <c r="F1239" s="192">
        <f t="shared" si="41"/>
        <v>0</v>
      </c>
      <c r="G1239" s="187"/>
      <c r="H1239" s="179" t="str">
        <f t="shared" ref="H1239:H1302" si="42">IF(A1239&lt;&gt;"",MONTH(A1239),"")</f>
        <v/>
      </c>
    </row>
    <row r="1240" spans="1:8" ht="18" customHeight="1">
      <c r="A1240" s="190"/>
      <c r="B1240" s="190"/>
      <c r="C1240" s="188"/>
      <c r="D1240" s="191"/>
      <c r="E1240" s="191"/>
      <c r="F1240" s="192">
        <f t="shared" si="41"/>
        <v>0</v>
      </c>
      <c r="G1240" s="187"/>
      <c r="H1240" s="179" t="str">
        <f t="shared" si="42"/>
        <v/>
      </c>
    </row>
    <row r="1241" spans="1:8" ht="18" customHeight="1">
      <c r="A1241" s="190"/>
      <c r="B1241" s="190"/>
      <c r="C1241" s="188"/>
      <c r="D1241" s="191"/>
      <c r="E1241" s="191"/>
      <c r="F1241" s="192">
        <f t="shared" si="41"/>
        <v>0</v>
      </c>
      <c r="G1241" s="187"/>
      <c r="H1241" s="179" t="str">
        <f t="shared" si="42"/>
        <v/>
      </c>
    </row>
    <row r="1242" spans="1:8" ht="18" customHeight="1">
      <c r="A1242" s="190"/>
      <c r="B1242" s="190"/>
      <c r="C1242" s="188"/>
      <c r="D1242" s="191"/>
      <c r="E1242" s="191"/>
      <c r="F1242" s="192">
        <f t="shared" si="41"/>
        <v>0</v>
      </c>
      <c r="G1242" s="187"/>
      <c r="H1242" s="179" t="str">
        <f t="shared" si="42"/>
        <v/>
      </c>
    </row>
    <row r="1243" spans="1:8" ht="18" customHeight="1">
      <c r="A1243" s="190"/>
      <c r="B1243" s="190"/>
      <c r="C1243" s="188"/>
      <c r="D1243" s="191"/>
      <c r="E1243" s="191"/>
      <c r="F1243" s="192">
        <f t="shared" si="41"/>
        <v>0</v>
      </c>
      <c r="G1243" s="187"/>
      <c r="H1243" s="179" t="str">
        <f t="shared" si="42"/>
        <v/>
      </c>
    </row>
    <row r="1244" spans="1:8" ht="18" customHeight="1">
      <c r="A1244" s="190"/>
      <c r="B1244" s="190"/>
      <c r="C1244" s="188"/>
      <c r="D1244" s="191"/>
      <c r="E1244" s="191"/>
      <c r="F1244" s="192">
        <f t="shared" si="41"/>
        <v>0</v>
      </c>
      <c r="G1244" s="187"/>
      <c r="H1244" s="179" t="str">
        <f t="shared" si="42"/>
        <v/>
      </c>
    </row>
    <row r="1245" spans="1:8" ht="18" customHeight="1">
      <c r="A1245" s="190"/>
      <c r="B1245" s="190"/>
      <c r="C1245" s="188"/>
      <c r="D1245" s="191"/>
      <c r="E1245" s="191"/>
      <c r="F1245" s="192">
        <f t="shared" si="41"/>
        <v>0</v>
      </c>
      <c r="G1245" s="187"/>
      <c r="H1245" s="179" t="str">
        <f t="shared" si="42"/>
        <v/>
      </c>
    </row>
    <row r="1246" spans="1:8" ht="18" customHeight="1">
      <c r="A1246" s="190"/>
      <c r="B1246" s="190"/>
      <c r="C1246" s="188"/>
      <c r="D1246" s="191"/>
      <c r="E1246" s="191"/>
      <c r="F1246" s="192">
        <f t="shared" si="41"/>
        <v>0</v>
      </c>
      <c r="G1246" s="187"/>
      <c r="H1246" s="179" t="str">
        <f t="shared" si="42"/>
        <v/>
      </c>
    </row>
    <row r="1247" spans="1:8" ht="18" customHeight="1">
      <c r="A1247" s="190"/>
      <c r="B1247" s="190"/>
      <c r="C1247" s="188"/>
      <c r="D1247" s="191"/>
      <c r="E1247" s="191"/>
      <c r="F1247" s="192">
        <f t="shared" si="41"/>
        <v>0</v>
      </c>
      <c r="G1247" s="187"/>
      <c r="H1247" s="179" t="str">
        <f t="shared" si="42"/>
        <v/>
      </c>
    </row>
    <row r="1248" spans="1:8" ht="18" customHeight="1">
      <c r="A1248" s="190"/>
      <c r="B1248" s="190"/>
      <c r="C1248" s="188"/>
      <c r="D1248" s="191"/>
      <c r="E1248" s="191"/>
      <c r="F1248" s="192">
        <f t="shared" si="41"/>
        <v>0</v>
      </c>
      <c r="G1248" s="187"/>
      <c r="H1248" s="179" t="str">
        <f t="shared" si="42"/>
        <v/>
      </c>
    </row>
    <row r="1249" spans="1:8" ht="18" customHeight="1">
      <c r="A1249" s="190"/>
      <c r="B1249" s="190"/>
      <c r="C1249" s="188"/>
      <c r="D1249" s="191"/>
      <c r="E1249" s="191"/>
      <c r="F1249" s="192">
        <f t="shared" si="41"/>
        <v>0</v>
      </c>
      <c r="G1249" s="187"/>
      <c r="H1249" s="179" t="str">
        <f t="shared" si="42"/>
        <v/>
      </c>
    </row>
    <row r="1250" spans="1:8" ht="18" customHeight="1">
      <c r="A1250" s="190"/>
      <c r="B1250" s="190"/>
      <c r="C1250" s="188"/>
      <c r="D1250" s="191"/>
      <c r="E1250" s="191"/>
      <c r="F1250" s="192">
        <f t="shared" si="41"/>
        <v>0</v>
      </c>
      <c r="G1250" s="187"/>
      <c r="H1250" s="179" t="str">
        <f t="shared" si="42"/>
        <v/>
      </c>
    </row>
    <row r="1251" spans="1:8" ht="18" customHeight="1">
      <c r="A1251" s="190"/>
      <c r="B1251" s="190"/>
      <c r="C1251" s="188"/>
      <c r="D1251" s="191"/>
      <c r="E1251" s="191"/>
      <c r="F1251" s="192">
        <f t="shared" si="41"/>
        <v>0</v>
      </c>
      <c r="G1251" s="187"/>
      <c r="H1251" s="179" t="str">
        <f t="shared" si="42"/>
        <v/>
      </c>
    </row>
    <row r="1252" spans="1:8" ht="18" customHeight="1">
      <c r="A1252" s="190"/>
      <c r="B1252" s="190"/>
      <c r="C1252" s="188"/>
      <c r="D1252" s="191"/>
      <c r="E1252" s="191"/>
      <c r="F1252" s="192">
        <f t="shared" si="41"/>
        <v>0</v>
      </c>
      <c r="G1252" s="187"/>
      <c r="H1252" s="179" t="str">
        <f t="shared" si="42"/>
        <v/>
      </c>
    </row>
    <row r="1253" spans="1:8" ht="18" customHeight="1">
      <c r="A1253" s="190"/>
      <c r="B1253" s="190"/>
      <c r="C1253" s="188"/>
      <c r="D1253" s="191"/>
      <c r="E1253" s="191"/>
      <c r="F1253" s="192">
        <f t="shared" si="41"/>
        <v>0</v>
      </c>
      <c r="G1253" s="187"/>
      <c r="H1253" s="179" t="str">
        <f t="shared" si="42"/>
        <v/>
      </c>
    </row>
    <row r="1254" spans="1:8" ht="18" customHeight="1">
      <c r="A1254" s="190"/>
      <c r="B1254" s="190"/>
      <c r="C1254" s="188"/>
      <c r="D1254" s="191"/>
      <c r="E1254" s="191"/>
      <c r="F1254" s="192">
        <f t="shared" si="41"/>
        <v>0</v>
      </c>
      <c r="G1254" s="187"/>
      <c r="H1254" s="179" t="str">
        <f t="shared" si="42"/>
        <v/>
      </c>
    </row>
    <row r="1255" spans="1:8" ht="18" customHeight="1">
      <c r="A1255" s="190"/>
      <c r="B1255" s="190"/>
      <c r="C1255" s="188"/>
      <c r="D1255" s="191"/>
      <c r="E1255" s="191"/>
      <c r="F1255" s="192">
        <f t="shared" si="41"/>
        <v>0</v>
      </c>
      <c r="G1255" s="187"/>
      <c r="H1255" s="179" t="str">
        <f t="shared" si="42"/>
        <v/>
      </c>
    </row>
    <row r="1256" spans="1:8" ht="18" customHeight="1">
      <c r="A1256" s="190"/>
      <c r="B1256" s="190"/>
      <c r="C1256" s="188"/>
      <c r="D1256" s="191"/>
      <c r="E1256" s="191"/>
      <c r="F1256" s="192">
        <f t="shared" si="41"/>
        <v>0</v>
      </c>
      <c r="G1256" s="187"/>
      <c r="H1256" s="179" t="str">
        <f t="shared" si="42"/>
        <v/>
      </c>
    </row>
    <row r="1257" spans="1:8" ht="18" customHeight="1">
      <c r="A1257" s="190"/>
      <c r="B1257" s="190"/>
      <c r="C1257" s="188"/>
      <c r="D1257" s="191"/>
      <c r="E1257" s="191"/>
      <c r="F1257" s="192">
        <f t="shared" si="41"/>
        <v>0</v>
      </c>
      <c r="G1257" s="187"/>
      <c r="H1257" s="179" t="str">
        <f t="shared" si="42"/>
        <v/>
      </c>
    </row>
    <row r="1258" spans="1:8" ht="18" customHeight="1">
      <c r="A1258" s="190"/>
      <c r="B1258" s="190"/>
      <c r="C1258" s="188"/>
      <c r="D1258" s="191"/>
      <c r="E1258" s="191"/>
      <c r="F1258" s="192">
        <f t="shared" si="41"/>
        <v>0</v>
      </c>
      <c r="G1258" s="187"/>
      <c r="H1258" s="179" t="str">
        <f t="shared" si="42"/>
        <v/>
      </c>
    </row>
    <row r="1259" spans="1:8" ht="18" customHeight="1">
      <c r="A1259" s="190"/>
      <c r="B1259" s="190"/>
      <c r="C1259" s="188"/>
      <c r="D1259" s="191"/>
      <c r="E1259" s="191"/>
      <c r="F1259" s="192">
        <f t="shared" si="41"/>
        <v>0</v>
      </c>
      <c r="G1259" s="187"/>
      <c r="H1259" s="179" t="str">
        <f t="shared" si="42"/>
        <v/>
      </c>
    </row>
    <row r="1260" spans="1:8" ht="18" customHeight="1">
      <c r="A1260" s="190"/>
      <c r="B1260" s="190"/>
      <c r="C1260" s="188"/>
      <c r="D1260" s="191"/>
      <c r="E1260" s="191"/>
      <c r="F1260" s="192">
        <f t="shared" si="41"/>
        <v>0</v>
      </c>
      <c r="G1260" s="187"/>
      <c r="H1260" s="179" t="str">
        <f t="shared" si="42"/>
        <v/>
      </c>
    </row>
    <row r="1261" spans="1:8" ht="18" customHeight="1">
      <c r="A1261" s="190"/>
      <c r="B1261" s="190"/>
      <c r="C1261" s="188"/>
      <c r="D1261" s="191"/>
      <c r="E1261" s="191"/>
      <c r="F1261" s="192">
        <f t="shared" si="41"/>
        <v>0</v>
      </c>
      <c r="G1261" s="187"/>
      <c r="H1261" s="179" t="str">
        <f t="shared" si="42"/>
        <v/>
      </c>
    </row>
    <row r="1262" spans="1:8" ht="18" customHeight="1">
      <c r="A1262" s="190"/>
      <c r="B1262" s="190"/>
      <c r="C1262" s="188"/>
      <c r="D1262" s="191"/>
      <c r="E1262" s="191"/>
      <c r="F1262" s="192">
        <f t="shared" si="41"/>
        <v>0</v>
      </c>
      <c r="G1262" s="187"/>
      <c r="H1262" s="179" t="str">
        <f t="shared" si="42"/>
        <v/>
      </c>
    </row>
    <row r="1263" spans="1:8" ht="18" customHeight="1">
      <c r="A1263" s="190"/>
      <c r="B1263" s="190"/>
      <c r="C1263" s="188"/>
      <c r="D1263" s="191"/>
      <c r="E1263" s="191"/>
      <c r="F1263" s="192">
        <f t="shared" si="41"/>
        <v>0</v>
      </c>
      <c r="G1263" s="187"/>
      <c r="H1263" s="179" t="str">
        <f t="shared" si="42"/>
        <v/>
      </c>
    </row>
    <row r="1264" spans="1:8" ht="18" customHeight="1">
      <c r="A1264" s="190"/>
      <c r="B1264" s="190"/>
      <c r="C1264" s="188"/>
      <c r="D1264" s="191"/>
      <c r="E1264" s="191"/>
      <c r="F1264" s="192">
        <f t="shared" si="41"/>
        <v>0</v>
      </c>
      <c r="G1264" s="187"/>
      <c r="H1264" s="179" t="str">
        <f t="shared" si="42"/>
        <v/>
      </c>
    </row>
    <row r="1265" spans="1:8" ht="18" customHeight="1">
      <c r="A1265" s="190"/>
      <c r="B1265" s="190"/>
      <c r="C1265" s="188"/>
      <c r="D1265" s="191"/>
      <c r="E1265" s="191"/>
      <c r="F1265" s="192">
        <f t="shared" si="41"/>
        <v>0</v>
      </c>
      <c r="G1265" s="187"/>
      <c r="H1265" s="179" t="str">
        <f t="shared" si="42"/>
        <v/>
      </c>
    </row>
    <row r="1266" spans="1:8" ht="18" customHeight="1">
      <c r="A1266" s="190"/>
      <c r="B1266" s="190"/>
      <c r="C1266" s="188"/>
      <c r="D1266" s="191"/>
      <c r="E1266" s="191"/>
      <c r="F1266" s="192">
        <f t="shared" si="41"/>
        <v>0</v>
      </c>
      <c r="G1266" s="187"/>
      <c r="H1266" s="179" t="str">
        <f t="shared" si="42"/>
        <v/>
      </c>
    </row>
    <row r="1267" spans="1:8" ht="18" customHeight="1">
      <c r="A1267" s="190"/>
      <c r="B1267" s="190"/>
      <c r="C1267" s="188"/>
      <c r="D1267" s="191"/>
      <c r="E1267" s="191"/>
      <c r="F1267" s="192">
        <f t="shared" si="41"/>
        <v>0</v>
      </c>
      <c r="G1267" s="187"/>
      <c r="H1267" s="179" t="str">
        <f t="shared" si="42"/>
        <v/>
      </c>
    </row>
    <row r="1268" spans="1:8" ht="18" customHeight="1">
      <c r="A1268" s="190"/>
      <c r="B1268" s="190"/>
      <c r="C1268" s="188"/>
      <c r="D1268" s="191"/>
      <c r="E1268" s="191"/>
      <c r="F1268" s="192">
        <f t="shared" si="41"/>
        <v>0</v>
      </c>
      <c r="G1268" s="187"/>
      <c r="H1268" s="179" t="str">
        <f t="shared" si="42"/>
        <v/>
      </c>
    </row>
    <row r="1269" spans="1:8" ht="18" customHeight="1">
      <c r="A1269" s="190"/>
      <c r="B1269" s="190"/>
      <c r="C1269" s="188"/>
      <c r="D1269" s="191"/>
      <c r="E1269" s="191"/>
      <c r="F1269" s="192">
        <f t="shared" si="41"/>
        <v>0</v>
      </c>
      <c r="G1269" s="187"/>
      <c r="H1269" s="179" t="str">
        <f t="shared" si="42"/>
        <v/>
      </c>
    </row>
    <row r="1270" spans="1:8" ht="18" customHeight="1">
      <c r="A1270" s="190"/>
      <c r="B1270" s="190"/>
      <c r="C1270" s="188"/>
      <c r="D1270" s="191"/>
      <c r="E1270" s="191"/>
      <c r="F1270" s="192">
        <f t="shared" si="41"/>
        <v>0</v>
      </c>
      <c r="G1270" s="187"/>
      <c r="H1270" s="179" t="str">
        <f t="shared" si="42"/>
        <v/>
      </c>
    </row>
    <row r="1271" spans="1:8" ht="18" customHeight="1">
      <c r="A1271" s="190"/>
      <c r="B1271" s="190"/>
      <c r="C1271" s="188"/>
      <c r="D1271" s="191"/>
      <c r="E1271" s="191"/>
      <c r="F1271" s="192">
        <f t="shared" si="41"/>
        <v>0</v>
      </c>
      <c r="G1271" s="187"/>
      <c r="H1271" s="179" t="str">
        <f t="shared" si="42"/>
        <v/>
      </c>
    </row>
    <row r="1272" spans="1:8" ht="18" customHeight="1">
      <c r="A1272" s="190"/>
      <c r="B1272" s="190"/>
      <c r="C1272" s="188"/>
      <c r="D1272" s="191"/>
      <c r="E1272" s="191"/>
      <c r="F1272" s="192">
        <f t="shared" si="41"/>
        <v>0</v>
      </c>
      <c r="G1272" s="187"/>
      <c r="H1272" s="179" t="str">
        <f t="shared" si="42"/>
        <v/>
      </c>
    </row>
    <row r="1273" spans="1:8" ht="18" customHeight="1">
      <c r="A1273" s="190"/>
      <c r="B1273" s="190"/>
      <c r="C1273" s="188"/>
      <c r="D1273" s="191"/>
      <c r="E1273" s="191"/>
      <c r="F1273" s="192">
        <f t="shared" si="41"/>
        <v>0</v>
      </c>
      <c r="G1273" s="187"/>
      <c r="H1273" s="179" t="str">
        <f t="shared" si="42"/>
        <v/>
      </c>
    </row>
    <row r="1274" spans="1:8" ht="18" customHeight="1">
      <c r="A1274" s="190"/>
      <c r="B1274" s="190"/>
      <c r="C1274" s="188"/>
      <c r="D1274" s="191"/>
      <c r="E1274" s="191"/>
      <c r="F1274" s="192">
        <f t="shared" si="41"/>
        <v>0</v>
      </c>
      <c r="G1274" s="187"/>
      <c r="H1274" s="179" t="str">
        <f t="shared" si="42"/>
        <v/>
      </c>
    </row>
    <row r="1275" spans="1:8" ht="18" customHeight="1">
      <c r="A1275" s="190"/>
      <c r="B1275" s="190"/>
      <c r="C1275" s="188"/>
      <c r="D1275" s="191"/>
      <c r="E1275" s="191"/>
      <c r="F1275" s="192">
        <f t="shared" si="41"/>
        <v>0</v>
      </c>
      <c r="G1275" s="187"/>
      <c r="H1275" s="179" t="str">
        <f t="shared" si="42"/>
        <v/>
      </c>
    </row>
    <row r="1276" spans="1:8" ht="18" customHeight="1">
      <c r="A1276" s="190"/>
      <c r="B1276" s="190"/>
      <c r="C1276" s="188"/>
      <c r="D1276" s="191"/>
      <c r="E1276" s="191"/>
      <c r="F1276" s="192">
        <f t="shared" si="41"/>
        <v>0</v>
      </c>
      <c r="G1276" s="187"/>
      <c r="H1276" s="179" t="str">
        <f t="shared" si="42"/>
        <v/>
      </c>
    </row>
    <row r="1277" spans="1:8" ht="18" customHeight="1">
      <c r="A1277" s="190"/>
      <c r="B1277" s="190"/>
      <c r="C1277" s="188"/>
      <c r="D1277" s="191"/>
      <c r="E1277" s="191"/>
      <c r="F1277" s="192">
        <f t="shared" si="41"/>
        <v>0</v>
      </c>
      <c r="G1277" s="187"/>
      <c r="H1277" s="179" t="str">
        <f t="shared" si="42"/>
        <v/>
      </c>
    </row>
    <row r="1278" spans="1:8" ht="18" customHeight="1">
      <c r="A1278" s="190"/>
      <c r="B1278" s="190"/>
      <c r="C1278" s="188"/>
      <c r="D1278" s="191"/>
      <c r="E1278" s="191"/>
      <c r="F1278" s="192">
        <f t="shared" si="41"/>
        <v>0</v>
      </c>
      <c r="G1278" s="187"/>
      <c r="H1278" s="179" t="str">
        <f t="shared" si="42"/>
        <v/>
      </c>
    </row>
    <row r="1279" spans="1:8" ht="18" customHeight="1">
      <c r="A1279" s="190"/>
      <c r="B1279" s="190"/>
      <c r="C1279" s="188"/>
      <c r="D1279" s="191"/>
      <c r="E1279" s="191"/>
      <c r="F1279" s="192">
        <f t="shared" si="41"/>
        <v>0</v>
      </c>
      <c r="G1279" s="187"/>
      <c r="H1279" s="179" t="str">
        <f t="shared" si="42"/>
        <v/>
      </c>
    </row>
    <row r="1280" spans="1:8" ht="18" customHeight="1">
      <c r="A1280" s="190"/>
      <c r="B1280" s="190"/>
      <c r="C1280" s="188"/>
      <c r="D1280" s="191"/>
      <c r="E1280" s="191"/>
      <c r="F1280" s="192">
        <f t="shared" si="41"/>
        <v>0</v>
      </c>
      <c r="G1280" s="187"/>
      <c r="H1280" s="179" t="str">
        <f t="shared" si="42"/>
        <v/>
      </c>
    </row>
    <row r="1281" spans="1:8" ht="18" customHeight="1">
      <c r="A1281" s="190"/>
      <c r="B1281" s="190"/>
      <c r="C1281" s="188"/>
      <c r="D1281" s="191"/>
      <c r="E1281" s="191"/>
      <c r="F1281" s="192">
        <f t="shared" si="41"/>
        <v>0</v>
      </c>
      <c r="G1281" s="187"/>
      <c r="H1281" s="179" t="str">
        <f t="shared" si="42"/>
        <v/>
      </c>
    </row>
    <row r="1282" spans="1:8" ht="18" customHeight="1">
      <c r="A1282" s="190"/>
      <c r="B1282" s="190"/>
      <c r="C1282" s="188"/>
      <c r="D1282" s="191"/>
      <c r="E1282" s="191"/>
      <c r="F1282" s="192">
        <f t="shared" si="41"/>
        <v>0</v>
      </c>
      <c r="G1282" s="187"/>
      <c r="H1282" s="179" t="str">
        <f t="shared" si="42"/>
        <v/>
      </c>
    </row>
    <row r="1283" spans="1:8" ht="18" customHeight="1">
      <c r="A1283" s="190"/>
      <c r="B1283" s="190"/>
      <c r="C1283" s="188"/>
      <c r="D1283" s="191"/>
      <c r="E1283" s="191"/>
      <c r="F1283" s="192">
        <f t="shared" si="41"/>
        <v>0</v>
      </c>
      <c r="G1283" s="187"/>
      <c r="H1283" s="179" t="str">
        <f t="shared" si="42"/>
        <v/>
      </c>
    </row>
    <row r="1284" spans="1:8" ht="18" customHeight="1">
      <c r="A1284" s="190"/>
      <c r="B1284" s="190"/>
      <c r="C1284" s="188"/>
      <c r="D1284" s="191"/>
      <c r="E1284" s="191"/>
      <c r="F1284" s="192">
        <f t="shared" si="41"/>
        <v>0</v>
      </c>
      <c r="G1284" s="187"/>
      <c r="H1284" s="179" t="str">
        <f t="shared" si="42"/>
        <v/>
      </c>
    </row>
    <row r="1285" spans="1:8" ht="18" customHeight="1">
      <c r="A1285" s="190"/>
      <c r="B1285" s="190"/>
      <c r="C1285" s="188"/>
      <c r="D1285" s="191"/>
      <c r="E1285" s="191"/>
      <c r="F1285" s="192">
        <f t="shared" si="41"/>
        <v>0</v>
      </c>
      <c r="G1285" s="187"/>
      <c r="H1285" s="179" t="str">
        <f t="shared" si="42"/>
        <v/>
      </c>
    </row>
    <row r="1286" spans="1:8" ht="18" customHeight="1">
      <c r="A1286" s="190"/>
      <c r="B1286" s="190"/>
      <c r="C1286" s="188"/>
      <c r="D1286" s="191"/>
      <c r="E1286" s="191"/>
      <c r="F1286" s="192">
        <f t="shared" si="41"/>
        <v>0</v>
      </c>
      <c r="G1286" s="187"/>
      <c r="H1286" s="179" t="str">
        <f t="shared" si="42"/>
        <v/>
      </c>
    </row>
    <row r="1287" spans="1:8" ht="18" customHeight="1">
      <c r="A1287" s="190"/>
      <c r="B1287" s="190"/>
      <c r="C1287" s="188"/>
      <c r="D1287" s="191"/>
      <c r="E1287" s="191"/>
      <c r="F1287" s="192">
        <f t="shared" si="41"/>
        <v>0</v>
      </c>
      <c r="G1287" s="187"/>
      <c r="H1287" s="179" t="str">
        <f t="shared" si="42"/>
        <v/>
      </c>
    </row>
    <row r="1288" spans="1:8" ht="18" customHeight="1">
      <c r="A1288" s="190"/>
      <c r="B1288" s="190"/>
      <c r="C1288" s="188"/>
      <c r="D1288" s="191"/>
      <c r="E1288" s="191"/>
      <c r="F1288" s="192">
        <f t="shared" si="41"/>
        <v>0</v>
      </c>
      <c r="G1288" s="187"/>
      <c r="H1288" s="179" t="str">
        <f t="shared" si="42"/>
        <v/>
      </c>
    </row>
    <row r="1289" spans="1:8" ht="18" customHeight="1">
      <c r="A1289" s="190"/>
      <c r="B1289" s="190"/>
      <c r="C1289" s="188"/>
      <c r="D1289" s="191"/>
      <c r="E1289" s="191"/>
      <c r="F1289" s="192">
        <f t="shared" si="41"/>
        <v>0</v>
      </c>
      <c r="G1289" s="187"/>
      <c r="H1289" s="179" t="str">
        <f t="shared" si="42"/>
        <v/>
      </c>
    </row>
    <row r="1290" spans="1:8" ht="18" customHeight="1">
      <c r="A1290" s="190"/>
      <c r="B1290" s="190"/>
      <c r="C1290" s="188"/>
      <c r="D1290" s="191"/>
      <c r="E1290" s="191"/>
      <c r="F1290" s="192">
        <f t="shared" si="41"/>
        <v>0</v>
      </c>
      <c r="G1290" s="187"/>
      <c r="H1290" s="179" t="str">
        <f t="shared" si="42"/>
        <v/>
      </c>
    </row>
    <row r="1291" spans="1:8" ht="18" customHeight="1">
      <c r="A1291" s="190"/>
      <c r="B1291" s="190"/>
      <c r="C1291" s="188"/>
      <c r="D1291" s="191"/>
      <c r="E1291" s="191"/>
      <c r="F1291" s="192">
        <f t="shared" si="41"/>
        <v>0</v>
      </c>
      <c r="G1291" s="187"/>
      <c r="H1291" s="179" t="str">
        <f t="shared" si="42"/>
        <v/>
      </c>
    </row>
    <row r="1292" spans="1:8" ht="18" customHeight="1">
      <c r="A1292" s="190"/>
      <c r="B1292" s="190"/>
      <c r="C1292" s="188"/>
      <c r="D1292" s="191"/>
      <c r="E1292" s="191"/>
      <c r="F1292" s="192">
        <f t="shared" si="41"/>
        <v>0</v>
      </c>
      <c r="G1292" s="187"/>
      <c r="H1292" s="179" t="str">
        <f t="shared" si="42"/>
        <v/>
      </c>
    </row>
    <row r="1293" spans="1:8" ht="18" customHeight="1">
      <c r="A1293" s="190"/>
      <c r="B1293" s="190"/>
      <c r="C1293" s="188"/>
      <c r="D1293" s="191"/>
      <c r="E1293" s="191"/>
      <c r="F1293" s="192">
        <f t="shared" si="41"/>
        <v>0</v>
      </c>
      <c r="G1293" s="187"/>
      <c r="H1293" s="179" t="str">
        <f t="shared" si="42"/>
        <v/>
      </c>
    </row>
    <row r="1294" spans="1:8" ht="18" customHeight="1">
      <c r="A1294" s="190"/>
      <c r="B1294" s="190"/>
      <c r="C1294" s="188"/>
      <c r="D1294" s="191"/>
      <c r="E1294" s="191"/>
      <c r="F1294" s="192">
        <f t="shared" si="41"/>
        <v>0</v>
      </c>
      <c r="G1294" s="187"/>
      <c r="H1294" s="179" t="str">
        <f t="shared" si="42"/>
        <v/>
      </c>
    </row>
    <row r="1295" spans="1:8" ht="18" customHeight="1">
      <c r="A1295" s="190"/>
      <c r="B1295" s="190"/>
      <c r="C1295" s="188"/>
      <c r="D1295" s="191"/>
      <c r="E1295" s="191"/>
      <c r="F1295" s="192">
        <f t="shared" si="41"/>
        <v>0</v>
      </c>
      <c r="G1295" s="187"/>
      <c r="H1295" s="179" t="str">
        <f t="shared" si="42"/>
        <v/>
      </c>
    </row>
    <row r="1296" spans="1:8" ht="18" customHeight="1">
      <c r="A1296" s="190"/>
      <c r="B1296" s="190"/>
      <c r="C1296" s="188"/>
      <c r="D1296" s="191"/>
      <c r="E1296" s="191"/>
      <c r="F1296" s="192">
        <f t="shared" si="41"/>
        <v>0</v>
      </c>
      <c r="G1296" s="187"/>
      <c r="H1296" s="179" t="str">
        <f t="shared" si="42"/>
        <v/>
      </c>
    </row>
    <row r="1297" spans="1:8" ht="18" customHeight="1">
      <c r="A1297" s="190"/>
      <c r="B1297" s="190"/>
      <c r="C1297" s="188"/>
      <c r="D1297" s="191"/>
      <c r="E1297" s="191"/>
      <c r="F1297" s="192">
        <f t="shared" si="41"/>
        <v>0</v>
      </c>
      <c r="G1297" s="187"/>
      <c r="H1297" s="179" t="str">
        <f t="shared" si="42"/>
        <v/>
      </c>
    </row>
    <row r="1298" spans="1:8" ht="18" customHeight="1">
      <c r="A1298" s="190"/>
      <c r="B1298" s="190"/>
      <c r="C1298" s="188"/>
      <c r="D1298" s="191"/>
      <c r="E1298" s="191"/>
      <c r="F1298" s="192">
        <f t="shared" si="41"/>
        <v>0</v>
      </c>
      <c r="G1298" s="187"/>
      <c r="H1298" s="179" t="str">
        <f t="shared" si="42"/>
        <v/>
      </c>
    </row>
    <row r="1299" spans="1:8" ht="18" customHeight="1">
      <c r="A1299" s="190"/>
      <c r="B1299" s="190"/>
      <c r="C1299" s="188"/>
      <c r="D1299" s="191"/>
      <c r="E1299" s="191"/>
      <c r="F1299" s="192">
        <f t="shared" si="41"/>
        <v>0</v>
      </c>
      <c r="G1299" s="187"/>
      <c r="H1299" s="179" t="str">
        <f t="shared" si="42"/>
        <v/>
      </c>
    </row>
    <row r="1300" spans="1:8" ht="18" customHeight="1">
      <c r="A1300" s="190"/>
      <c r="B1300" s="190"/>
      <c r="C1300" s="188"/>
      <c r="D1300" s="191"/>
      <c r="E1300" s="191"/>
      <c r="F1300" s="192">
        <f t="shared" si="41"/>
        <v>0</v>
      </c>
      <c r="G1300" s="187"/>
      <c r="H1300" s="179" t="str">
        <f t="shared" si="42"/>
        <v/>
      </c>
    </row>
    <row r="1301" spans="1:8" ht="18" customHeight="1">
      <c r="A1301" s="190"/>
      <c r="B1301" s="190"/>
      <c r="C1301" s="188"/>
      <c r="D1301" s="191"/>
      <c r="E1301" s="191"/>
      <c r="F1301" s="192">
        <f t="shared" ref="F1301:F1364" si="43">IF(C1301&lt;&gt;"",F1300+D1301-E1301,0)</f>
        <v>0</v>
      </c>
      <c r="G1301" s="187"/>
      <c r="H1301" s="179" t="str">
        <f t="shared" si="42"/>
        <v/>
      </c>
    </row>
    <row r="1302" spans="1:8" ht="18" customHeight="1">
      <c r="A1302" s="190"/>
      <c r="B1302" s="190"/>
      <c r="C1302" s="188"/>
      <c r="D1302" s="191"/>
      <c r="E1302" s="191"/>
      <c r="F1302" s="192">
        <f t="shared" si="43"/>
        <v>0</v>
      </c>
      <c r="G1302" s="187"/>
      <c r="H1302" s="179" t="str">
        <f t="shared" si="42"/>
        <v/>
      </c>
    </row>
    <row r="1303" spans="1:8" ht="18" customHeight="1">
      <c r="A1303" s="190"/>
      <c r="B1303" s="190"/>
      <c r="C1303" s="188"/>
      <c r="D1303" s="191"/>
      <c r="E1303" s="191"/>
      <c r="F1303" s="192">
        <f t="shared" si="43"/>
        <v>0</v>
      </c>
      <c r="G1303" s="187"/>
      <c r="H1303" s="179" t="str">
        <f t="shared" ref="H1303:H1368" si="44">IF(A1303&lt;&gt;"",MONTH(A1303),"")</f>
        <v/>
      </c>
    </row>
    <row r="1304" spans="1:8" ht="18" customHeight="1">
      <c r="A1304" s="190"/>
      <c r="B1304" s="190"/>
      <c r="C1304" s="188"/>
      <c r="D1304" s="191"/>
      <c r="E1304" s="191"/>
      <c r="F1304" s="192">
        <f t="shared" si="43"/>
        <v>0</v>
      </c>
      <c r="G1304" s="187"/>
      <c r="H1304" s="179" t="str">
        <f t="shared" si="44"/>
        <v/>
      </c>
    </row>
    <row r="1305" spans="1:8" ht="18" customHeight="1">
      <c r="A1305" s="190"/>
      <c r="B1305" s="190"/>
      <c r="C1305" s="188"/>
      <c r="D1305" s="191"/>
      <c r="E1305" s="191"/>
      <c r="F1305" s="192">
        <f t="shared" si="43"/>
        <v>0</v>
      </c>
      <c r="G1305" s="187"/>
      <c r="H1305" s="179" t="str">
        <f t="shared" si="44"/>
        <v/>
      </c>
    </row>
    <row r="1306" spans="1:8" ht="18" customHeight="1">
      <c r="A1306" s="190"/>
      <c r="B1306" s="190"/>
      <c r="C1306" s="188"/>
      <c r="D1306" s="191"/>
      <c r="E1306" s="191"/>
      <c r="F1306" s="192">
        <f t="shared" si="43"/>
        <v>0</v>
      </c>
      <c r="G1306" s="187"/>
      <c r="H1306" s="179" t="str">
        <f t="shared" si="44"/>
        <v/>
      </c>
    </row>
    <row r="1307" spans="1:8" ht="18" customHeight="1">
      <c r="A1307" s="190"/>
      <c r="B1307" s="190"/>
      <c r="C1307" s="188"/>
      <c r="D1307" s="191"/>
      <c r="E1307" s="191"/>
      <c r="F1307" s="192">
        <f t="shared" si="43"/>
        <v>0</v>
      </c>
      <c r="G1307" s="187"/>
      <c r="H1307" s="179" t="str">
        <f t="shared" si="44"/>
        <v/>
      </c>
    </row>
    <row r="1308" spans="1:8" ht="18" customHeight="1">
      <c r="A1308" s="190"/>
      <c r="B1308" s="190"/>
      <c r="C1308" s="188"/>
      <c r="D1308" s="191"/>
      <c r="E1308" s="191"/>
      <c r="F1308" s="192">
        <f t="shared" si="43"/>
        <v>0</v>
      </c>
      <c r="G1308" s="187"/>
      <c r="H1308" s="179" t="str">
        <f t="shared" si="44"/>
        <v/>
      </c>
    </row>
    <row r="1309" spans="1:8" ht="18" customHeight="1">
      <c r="A1309" s="190"/>
      <c r="B1309" s="190"/>
      <c r="C1309" s="188"/>
      <c r="D1309" s="191"/>
      <c r="E1309" s="191"/>
      <c r="F1309" s="192">
        <f t="shared" si="43"/>
        <v>0</v>
      </c>
      <c r="G1309" s="187"/>
      <c r="H1309" s="179" t="str">
        <f t="shared" si="44"/>
        <v/>
      </c>
    </row>
    <row r="1310" spans="1:8" ht="18" customHeight="1">
      <c r="A1310" s="190"/>
      <c r="B1310" s="190"/>
      <c r="C1310" s="188"/>
      <c r="D1310" s="191"/>
      <c r="E1310" s="191"/>
      <c r="F1310" s="192">
        <f t="shared" si="43"/>
        <v>0</v>
      </c>
      <c r="G1310" s="187"/>
      <c r="H1310" s="179" t="str">
        <f t="shared" si="44"/>
        <v/>
      </c>
    </row>
    <row r="1311" spans="1:8" ht="18" customHeight="1">
      <c r="A1311" s="190"/>
      <c r="B1311" s="190"/>
      <c r="C1311" s="188"/>
      <c r="D1311" s="191"/>
      <c r="E1311" s="191"/>
      <c r="F1311" s="192">
        <f t="shared" si="43"/>
        <v>0</v>
      </c>
      <c r="G1311" s="187"/>
      <c r="H1311" s="179" t="str">
        <f t="shared" si="44"/>
        <v/>
      </c>
    </row>
    <row r="1312" spans="1:8" ht="18" customHeight="1">
      <c r="A1312" s="190"/>
      <c r="B1312" s="190"/>
      <c r="C1312" s="188"/>
      <c r="D1312" s="191"/>
      <c r="E1312" s="191"/>
      <c r="F1312" s="192">
        <f t="shared" si="43"/>
        <v>0</v>
      </c>
      <c r="G1312" s="187"/>
      <c r="H1312" s="179" t="str">
        <f t="shared" si="44"/>
        <v/>
      </c>
    </row>
    <row r="1313" spans="1:8" ht="18" customHeight="1">
      <c r="A1313" s="190"/>
      <c r="B1313" s="190"/>
      <c r="C1313" s="188"/>
      <c r="D1313" s="191"/>
      <c r="E1313" s="191"/>
      <c r="F1313" s="192">
        <f t="shared" si="43"/>
        <v>0</v>
      </c>
      <c r="G1313" s="187"/>
      <c r="H1313" s="179" t="str">
        <f t="shared" si="44"/>
        <v/>
      </c>
    </row>
    <row r="1314" spans="1:8" ht="18" customHeight="1">
      <c r="A1314" s="190"/>
      <c r="B1314" s="190"/>
      <c r="C1314" s="188"/>
      <c r="D1314" s="191"/>
      <c r="E1314" s="191"/>
      <c r="F1314" s="192">
        <f t="shared" si="43"/>
        <v>0</v>
      </c>
      <c r="G1314" s="187"/>
      <c r="H1314" s="179" t="str">
        <f t="shared" si="44"/>
        <v/>
      </c>
    </row>
    <row r="1315" spans="1:8" ht="18" customHeight="1">
      <c r="A1315" s="190"/>
      <c r="B1315" s="190"/>
      <c r="C1315" s="188"/>
      <c r="D1315" s="191"/>
      <c r="E1315" s="191"/>
      <c r="F1315" s="192">
        <f t="shared" si="43"/>
        <v>0</v>
      </c>
      <c r="G1315" s="187"/>
      <c r="H1315" s="179" t="str">
        <f t="shared" si="44"/>
        <v/>
      </c>
    </row>
    <row r="1316" spans="1:8" ht="18" customHeight="1">
      <c r="A1316" s="190"/>
      <c r="B1316" s="190"/>
      <c r="C1316" s="188"/>
      <c r="D1316" s="191"/>
      <c r="E1316" s="191"/>
      <c r="F1316" s="192">
        <f t="shared" si="43"/>
        <v>0</v>
      </c>
      <c r="G1316" s="187"/>
      <c r="H1316" s="179" t="str">
        <f t="shared" si="44"/>
        <v/>
      </c>
    </row>
    <row r="1317" spans="1:8" ht="18" customHeight="1">
      <c r="A1317" s="190"/>
      <c r="B1317" s="190"/>
      <c r="C1317" s="188"/>
      <c r="D1317" s="191"/>
      <c r="E1317" s="191"/>
      <c r="F1317" s="192">
        <f t="shared" si="43"/>
        <v>0</v>
      </c>
      <c r="G1317" s="187"/>
      <c r="H1317" s="179" t="str">
        <f t="shared" si="44"/>
        <v/>
      </c>
    </row>
    <row r="1318" spans="1:8" ht="18" customHeight="1">
      <c r="A1318" s="190"/>
      <c r="B1318" s="190"/>
      <c r="C1318" s="188"/>
      <c r="D1318" s="191"/>
      <c r="E1318" s="191"/>
      <c r="F1318" s="192">
        <f t="shared" si="43"/>
        <v>0</v>
      </c>
      <c r="G1318" s="187"/>
      <c r="H1318" s="179" t="str">
        <f t="shared" si="44"/>
        <v/>
      </c>
    </row>
    <row r="1319" spans="1:8" ht="18" customHeight="1">
      <c r="A1319" s="190"/>
      <c r="B1319" s="190"/>
      <c r="C1319" s="188"/>
      <c r="D1319" s="191"/>
      <c r="E1319" s="191"/>
      <c r="F1319" s="192">
        <f t="shared" si="43"/>
        <v>0</v>
      </c>
      <c r="G1319" s="187"/>
      <c r="H1319" s="179" t="str">
        <f t="shared" si="44"/>
        <v/>
      </c>
    </row>
    <row r="1320" spans="1:8" ht="18" customHeight="1">
      <c r="A1320" s="190"/>
      <c r="B1320" s="190"/>
      <c r="C1320" s="188"/>
      <c r="D1320" s="191"/>
      <c r="E1320" s="191"/>
      <c r="F1320" s="192">
        <f t="shared" si="43"/>
        <v>0</v>
      </c>
      <c r="G1320" s="187"/>
      <c r="H1320" s="179" t="str">
        <f t="shared" si="44"/>
        <v/>
      </c>
    </row>
    <row r="1321" spans="1:8" ht="18" customHeight="1">
      <c r="A1321" s="190"/>
      <c r="B1321" s="190"/>
      <c r="C1321" s="188"/>
      <c r="D1321" s="191"/>
      <c r="E1321" s="191"/>
      <c r="F1321" s="192">
        <f t="shared" si="43"/>
        <v>0</v>
      </c>
      <c r="G1321" s="187"/>
      <c r="H1321" s="179" t="str">
        <f t="shared" si="44"/>
        <v/>
      </c>
    </row>
    <row r="1322" spans="1:8" ht="18" customHeight="1">
      <c r="A1322" s="190"/>
      <c r="B1322" s="190"/>
      <c r="C1322" s="188"/>
      <c r="D1322" s="191"/>
      <c r="E1322" s="191"/>
      <c r="F1322" s="192">
        <f t="shared" si="43"/>
        <v>0</v>
      </c>
      <c r="G1322" s="187"/>
      <c r="H1322" s="179" t="str">
        <f t="shared" si="44"/>
        <v/>
      </c>
    </row>
    <row r="1323" spans="1:8" ht="18" customHeight="1">
      <c r="A1323" s="190"/>
      <c r="B1323" s="190"/>
      <c r="C1323" s="188"/>
      <c r="D1323" s="191"/>
      <c r="E1323" s="191"/>
      <c r="F1323" s="192">
        <f t="shared" si="43"/>
        <v>0</v>
      </c>
      <c r="G1323" s="187"/>
      <c r="H1323" s="179" t="str">
        <f t="shared" si="44"/>
        <v/>
      </c>
    </row>
    <row r="1324" spans="1:8" ht="18" customHeight="1">
      <c r="A1324" s="190"/>
      <c r="B1324" s="190"/>
      <c r="C1324" s="188"/>
      <c r="D1324" s="191"/>
      <c r="E1324" s="191"/>
      <c r="F1324" s="192">
        <f t="shared" si="43"/>
        <v>0</v>
      </c>
      <c r="G1324" s="187"/>
      <c r="H1324" s="179" t="str">
        <f t="shared" si="44"/>
        <v/>
      </c>
    </row>
    <row r="1325" spans="1:8" ht="18" customHeight="1">
      <c r="A1325" s="190"/>
      <c r="B1325" s="190"/>
      <c r="C1325" s="188"/>
      <c r="D1325" s="191"/>
      <c r="E1325" s="191"/>
      <c r="F1325" s="192">
        <f t="shared" si="43"/>
        <v>0</v>
      </c>
      <c r="G1325" s="187"/>
      <c r="H1325" s="179" t="str">
        <f t="shared" si="44"/>
        <v/>
      </c>
    </row>
    <row r="1326" spans="1:8" ht="18" customHeight="1">
      <c r="A1326" s="190"/>
      <c r="B1326" s="190"/>
      <c r="C1326" s="188"/>
      <c r="D1326" s="191"/>
      <c r="E1326" s="191"/>
      <c r="F1326" s="192">
        <f t="shared" si="43"/>
        <v>0</v>
      </c>
      <c r="G1326" s="187"/>
      <c r="H1326" s="179" t="str">
        <f t="shared" si="44"/>
        <v/>
      </c>
    </row>
    <row r="1327" spans="1:8" ht="18" customHeight="1">
      <c r="A1327" s="190"/>
      <c r="B1327" s="190"/>
      <c r="C1327" s="188"/>
      <c r="D1327" s="191"/>
      <c r="E1327" s="191"/>
      <c r="F1327" s="192">
        <f t="shared" si="43"/>
        <v>0</v>
      </c>
      <c r="G1327" s="187"/>
      <c r="H1327" s="179" t="str">
        <f t="shared" si="44"/>
        <v/>
      </c>
    </row>
    <row r="1328" spans="1:8" ht="18" customHeight="1">
      <c r="A1328" s="190"/>
      <c r="B1328" s="190"/>
      <c r="C1328" s="188"/>
      <c r="D1328" s="191"/>
      <c r="E1328" s="191"/>
      <c r="F1328" s="192">
        <f t="shared" si="43"/>
        <v>0</v>
      </c>
      <c r="G1328" s="187"/>
      <c r="H1328" s="179" t="str">
        <f t="shared" si="44"/>
        <v/>
      </c>
    </row>
    <row r="1329" spans="1:8" ht="18" customHeight="1">
      <c r="A1329" s="190"/>
      <c r="B1329" s="190"/>
      <c r="C1329" s="188"/>
      <c r="D1329" s="191"/>
      <c r="E1329" s="191"/>
      <c r="F1329" s="192">
        <f t="shared" si="43"/>
        <v>0</v>
      </c>
      <c r="G1329" s="187"/>
      <c r="H1329" s="179" t="str">
        <f t="shared" si="44"/>
        <v/>
      </c>
    </row>
    <row r="1330" spans="1:8" ht="18" customHeight="1">
      <c r="A1330" s="190"/>
      <c r="B1330" s="190"/>
      <c r="C1330" s="188"/>
      <c r="D1330" s="191"/>
      <c r="E1330" s="191"/>
      <c r="F1330" s="192">
        <f t="shared" si="43"/>
        <v>0</v>
      </c>
      <c r="G1330" s="187"/>
      <c r="H1330" s="179" t="str">
        <f t="shared" si="44"/>
        <v/>
      </c>
    </row>
    <row r="1331" spans="1:8" ht="18" customHeight="1">
      <c r="A1331" s="190"/>
      <c r="B1331" s="190"/>
      <c r="C1331" s="188"/>
      <c r="D1331" s="191"/>
      <c r="E1331" s="191"/>
      <c r="F1331" s="192">
        <f t="shared" si="43"/>
        <v>0</v>
      </c>
      <c r="G1331" s="187"/>
      <c r="H1331" s="179" t="str">
        <f t="shared" si="44"/>
        <v/>
      </c>
    </row>
    <row r="1332" spans="1:8" ht="18" customHeight="1">
      <c r="A1332" s="190"/>
      <c r="B1332" s="190"/>
      <c r="C1332" s="188"/>
      <c r="D1332" s="191"/>
      <c r="E1332" s="191"/>
      <c r="F1332" s="192">
        <f t="shared" si="43"/>
        <v>0</v>
      </c>
      <c r="G1332" s="187"/>
      <c r="H1332" s="179" t="str">
        <f t="shared" si="44"/>
        <v/>
      </c>
    </row>
    <row r="1333" spans="1:8" ht="18" customHeight="1">
      <c r="A1333" s="190"/>
      <c r="B1333" s="190"/>
      <c r="C1333" s="188"/>
      <c r="D1333" s="191"/>
      <c r="E1333" s="191"/>
      <c r="F1333" s="192">
        <f t="shared" si="43"/>
        <v>0</v>
      </c>
      <c r="G1333" s="187"/>
      <c r="H1333" s="179" t="str">
        <f t="shared" si="44"/>
        <v/>
      </c>
    </row>
    <row r="1334" spans="1:8" ht="18" customHeight="1">
      <c r="A1334" s="190"/>
      <c r="B1334" s="190"/>
      <c r="C1334" s="188"/>
      <c r="D1334" s="191"/>
      <c r="E1334" s="191"/>
      <c r="F1334" s="192">
        <f t="shared" si="43"/>
        <v>0</v>
      </c>
      <c r="G1334" s="187"/>
      <c r="H1334" s="179" t="str">
        <f t="shared" si="44"/>
        <v/>
      </c>
    </row>
    <row r="1335" spans="1:8" ht="18" customHeight="1">
      <c r="A1335" s="190"/>
      <c r="B1335" s="190"/>
      <c r="C1335" s="188"/>
      <c r="D1335" s="191"/>
      <c r="E1335" s="191"/>
      <c r="F1335" s="192">
        <f t="shared" si="43"/>
        <v>0</v>
      </c>
      <c r="G1335" s="187"/>
      <c r="H1335" s="179" t="str">
        <f t="shared" si="44"/>
        <v/>
      </c>
    </row>
    <row r="1336" spans="1:8" ht="18" customHeight="1">
      <c r="A1336" s="190"/>
      <c r="B1336" s="190"/>
      <c r="C1336" s="188"/>
      <c r="D1336" s="191"/>
      <c r="E1336" s="191"/>
      <c r="F1336" s="192">
        <f t="shared" si="43"/>
        <v>0</v>
      </c>
      <c r="G1336" s="187"/>
      <c r="H1336" s="179" t="str">
        <f t="shared" si="44"/>
        <v/>
      </c>
    </row>
    <row r="1337" spans="1:8" ht="18" customHeight="1">
      <c r="A1337" s="190"/>
      <c r="B1337" s="190"/>
      <c r="C1337" s="188"/>
      <c r="D1337" s="191"/>
      <c r="E1337" s="191"/>
      <c r="F1337" s="192">
        <f t="shared" si="43"/>
        <v>0</v>
      </c>
      <c r="G1337" s="187"/>
      <c r="H1337" s="179" t="str">
        <f t="shared" si="44"/>
        <v/>
      </c>
    </row>
    <row r="1338" spans="1:8" ht="18" customHeight="1">
      <c r="A1338" s="190"/>
      <c r="B1338" s="190"/>
      <c r="C1338" s="188"/>
      <c r="D1338" s="191"/>
      <c r="E1338" s="191"/>
      <c r="F1338" s="192">
        <f t="shared" si="43"/>
        <v>0</v>
      </c>
      <c r="G1338" s="187"/>
      <c r="H1338" s="179" t="str">
        <f t="shared" si="44"/>
        <v/>
      </c>
    </row>
    <row r="1339" spans="1:8" ht="18" customHeight="1">
      <c r="A1339" s="190"/>
      <c r="B1339" s="190"/>
      <c r="C1339" s="188"/>
      <c r="D1339" s="191"/>
      <c r="E1339" s="191"/>
      <c r="F1339" s="192">
        <f t="shared" si="43"/>
        <v>0</v>
      </c>
      <c r="G1339" s="187"/>
      <c r="H1339" s="179" t="str">
        <f t="shared" si="44"/>
        <v/>
      </c>
    </row>
    <row r="1340" spans="1:8" ht="18" customHeight="1">
      <c r="A1340" s="190"/>
      <c r="B1340" s="190"/>
      <c r="C1340" s="188"/>
      <c r="D1340" s="191"/>
      <c r="E1340" s="191"/>
      <c r="F1340" s="192">
        <f t="shared" si="43"/>
        <v>0</v>
      </c>
      <c r="G1340" s="187"/>
      <c r="H1340" s="179" t="str">
        <f t="shared" si="44"/>
        <v/>
      </c>
    </row>
    <row r="1341" spans="1:8" ht="18" customHeight="1">
      <c r="A1341" s="190"/>
      <c r="B1341" s="190"/>
      <c r="C1341" s="188"/>
      <c r="D1341" s="191"/>
      <c r="E1341" s="191"/>
      <c r="F1341" s="192">
        <f t="shared" si="43"/>
        <v>0</v>
      </c>
      <c r="G1341" s="187"/>
      <c r="H1341" s="179" t="str">
        <f t="shared" si="44"/>
        <v/>
      </c>
    </row>
    <row r="1342" spans="1:8" ht="18" customHeight="1">
      <c r="A1342" s="190"/>
      <c r="B1342" s="190"/>
      <c r="C1342" s="188"/>
      <c r="D1342" s="191"/>
      <c r="E1342" s="191"/>
      <c r="F1342" s="192">
        <f t="shared" si="43"/>
        <v>0</v>
      </c>
      <c r="G1342" s="187"/>
      <c r="H1342" s="179" t="str">
        <f t="shared" si="44"/>
        <v/>
      </c>
    </row>
    <row r="1343" spans="1:8" ht="18" customHeight="1">
      <c r="A1343" s="190"/>
      <c r="B1343" s="190"/>
      <c r="C1343" s="188"/>
      <c r="D1343" s="191"/>
      <c r="E1343" s="191"/>
      <c r="F1343" s="192">
        <f t="shared" si="43"/>
        <v>0</v>
      </c>
      <c r="G1343" s="187"/>
      <c r="H1343" s="179" t="str">
        <f t="shared" si="44"/>
        <v/>
      </c>
    </row>
    <row r="1344" spans="1:8" ht="18" customHeight="1">
      <c r="A1344" s="190"/>
      <c r="B1344" s="190"/>
      <c r="C1344" s="188"/>
      <c r="D1344" s="191"/>
      <c r="E1344" s="191"/>
      <c r="F1344" s="192">
        <f t="shared" si="43"/>
        <v>0</v>
      </c>
      <c r="G1344" s="187"/>
      <c r="H1344" s="179" t="str">
        <f t="shared" si="44"/>
        <v/>
      </c>
    </row>
    <row r="1345" spans="1:8" ht="18" customHeight="1">
      <c r="A1345" s="190"/>
      <c r="B1345" s="190"/>
      <c r="C1345" s="188"/>
      <c r="D1345" s="191"/>
      <c r="E1345" s="191"/>
      <c r="F1345" s="192">
        <f t="shared" si="43"/>
        <v>0</v>
      </c>
      <c r="G1345" s="187"/>
      <c r="H1345" s="179" t="str">
        <f t="shared" si="44"/>
        <v/>
      </c>
    </row>
    <row r="1346" spans="1:8" ht="18" customHeight="1">
      <c r="A1346" s="190"/>
      <c r="B1346" s="190"/>
      <c r="C1346" s="188"/>
      <c r="D1346" s="191"/>
      <c r="E1346" s="191"/>
      <c r="F1346" s="192">
        <f t="shared" si="43"/>
        <v>0</v>
      </c>
      <c r="G1346" s="187"/>
      <c r="H1346" s="179" t="str">
        <f t="shared" si="44"/>
        <v/>
      </c>
    </row>
    <row r="1347" spans="1:8" ht="18" customHeight="1">
      <c r="A1347" s="190"/>
      <c r="B1347" s="190"/>
      <c r="C1347" s="188"/>
      <c r="D1347" s="191"/>
      <c r="E1347" s="191"/>
      <c r="F1347" s="192">
        <f t="shared" si="43"/>
        <v>0</v>
      </c>
      <c r="G1347" s="187"/>
      <c r="H1347" s="179" t="str">
        <f t="shared" si="44"/>
        <v/>
      </c>
    </row>
    <row r="1348" spans="1:8" ht="18" customHeight="1">
      <c r="A1348" s="190"/>
      <c r="B1348" s="190"/>
      <c r="C1348" s="188"/>
      <c r="D1348" s="191"/>
      <c r="E1348" s="191"/>
      <c r="F1348" s="192">
        <f t="shared" si="43"/>
        <v>0</v>
      </c>
      <c r="G1348" s="187"/>
      <c r="H1348" s="179" t="str">
        <f t="shared" si="44"/>
        <v/>
      </c>
    </row>
    <row r="1349" spans="1:8" ht="18" customHeight="1">
      <c r="A1349" s="190"/>
      <c r="B1349" s="190"/>
      <c r="C1349" s="188"/>
      <c r="D1349" s="191"/>
      <c r="E1349" s="191"/>
      <c r="F1349" s="192">
        <f t="shared" si="43"/>
        <v>0</v>
      </c>
      <c r="G1349" s="187"/>
      <c r="H1349" s="179" t="str">
        <f t="shared" si="44"/>
        <v/>
      </c>
    </row>
    <row r="1350" spans="1:8" ht="18" customHeight="1">
      <c r="A1350" s="190"/>
      <c r="B1350" s="190"/>
      <c r="C1350" s="188"/>
      <c r="D1350" s="191"/>
      <c r="E1350" s="191"/>
      <c r="F1350" s="192">
        <f t="shared" si="43"/>
        <v>0</v>
      </c>
      <c r="G1350" s="187"/>
      <c r="H1350" s="179" t="str">
        <f t="shared" si="44"/>
        <v/>
      </c>
    </row>
    <row r="1351" spans="1:8" ht="18" customHeight="1">
      <c r="A1351" s="190"/>
      <c r="B1351" s="190"/>
      <c r="C1351" s="188"/>
      <c r="D1351" s="191"/>
      <c r="E1351" s="191"/>
      <c r="F1351" s="192">
        <f t="shared" si="43"/>
        <v>0</v>
      </c>
      <c r="G1351" s="187"/>
      <c r="H1351" s="179" t="str">
        <f t="shared" si="44"/>
        <v/>
      </c>
    </row>
    <row r="1352" spans="1:8" ht="18" customHeight="1">
      <c r="A1352" s="190"/>
      <c r="B1352" s="190"/>
      <c r="C1352" s="188"/>
      <c r="D1352" s="191"/>
      <c r="E1352" s="191"/>
      <c r="F1352" s="192">
        <f t="shared" si="43"/>
        <v>0</v>
      </c>
      <c r="G1352" s="187"/>
      <c r="H1352" s="179" t="str">
        <f t="shared" si="44"/>
        <v/>
      </c>
    </row>
    <row r="1353" spans="1:8" ht="18" customHeight="1">
      <c r="A1353" s="190"/>
      <c r="B1353" s="190"/>
      <c r="C1353" s="188"/>
      <c r="D1353" s="191"/>
      <c r="E1353" s="191"/>
      <c r="F1353" s="192">
        <f t="shared" si="43"/>
        <v>0</v>
      </c>
      <c r="G1353" s="187"/>
      <c r="H1353" s="179" t="str">
        <f t="shared" si="44"/>
        <v/>
      </c>
    </row>
    <row r="1354" spans="1:8" ht="18" customHeight="1">
      <c r="A1354" s="190"/>
      <c r="B1354" s="190"/>
      <c r="C1354" s="188"/>
      <c r="D1354" s="191"/>
      <c r="E1354" s="191"/>
      <c r="F1354" s="192">
        <f t="shared" si="43"/>
        <v>0</v>
      </c>
      <c r="G1354" s="187"/>
      <c r="H1354" s="179" t="str">
        <f t="shared" si="44"/>
        <v/>
      </c>
    </row>
    <row r="1355" spans="1:8" ht="18" customHeight="1">
      <c r="A1355" s="190"/>
      <c r="B1355" s="190"/>
      <c r="C1355" s="188"/>
      <c r="D1355" s="191"/>
      <c r="E1355" s="191"/>
      <c r="F1355" s="192">
        <f t="shared" si="43"/>
        <v>0</v>
      </c>
      <c r="G1355" s="187"/>
      <c r="H1355" s="179" t="str">
        <f t="shared" si="44"/>
        <v/>
      </c>
    </row>
    <row r="1356" spans="1:8" ht="18" customHeight="1">
      <c r="A1356" s="190"/>
      <c r="B1356" s="190"/>
      <c r="C1356" s="188"/>
      <c r="D1356" s="191"/>
      <c r="E1356" s="191"/>
      <c r="F1356" s="192">
        <f t="shared" si="43"/>
        <v>0</v>
      </c>
      <c r="G1356" s="187"/>
      <c r="H1356" s="179" t="str">
        <f t="shared" si="44"/>
        <v/>
      </c>
    </row>
    <row r="1357" spans="1:8" ht="18" customHeight="1">
      <c r="A1357" s="190"/>
      <c r="B1357" s="190"/>
      <c r="C1357" s="188"/>
      <c r="D1357" s="191"/>
      <c r="E1357" s="191"/>
      <c r="F1357" s="192">
        <f t="shared" si="43"/>
        <v>0</v>
      </c>
      <c r="G1357" s="187"/>
      <c r="H1357" s="179" t="str">
        <f t="shared" si="44"/>
        <v/>
      </c>
    </row>
    <row r="1358" spans="1:8" ht="18" customHeight="1">
      <c r="A1358" s="190"/>
      <c r="B1358" s="190"/>
      <c r="C1358" s="188"/>
      <c r="D1358" s="191"/>
      <c r="E1358" s="191"/>
      <c r="F1358" s="192">
        <f t="shared" si="43"/>
        <v>0</v>
      </c>
      <c r="G1358" s="187"/>
      <c r="H1358" s="179" t="str">
        <f t="shared" si="44"/>
        <v/>
      </c>
    </row>
    <row r="1359" spans="1:8" ht="18" customHeight="1">
      <c r="A1359" s="190"/>
      <c r="B1359" s="190"/>
      <c r="C1359" s="188"/>
      <c r="D1359" s="191"/>
      <c r="E1359" s="191"/>
      <c r="F1359" s="192">
        <f t="shared" si="43"/>
        <v>0</v>
      </c>
      <c r="G1359" s="187"/>
      <c r="H1359" s="179" t="str">
        <f t="shared" si="44"/>
        <v/>
      </c>
    </row>
    <row r="1360" spans="1:8" ht="18" customHeight="1">
      <c r="A1360" s="190"/>
      <c r="B1360" s="190"/>
      <c r="C1360" s="188"/>
      <c r="D1360" s="191"/>
      <c r="E1360" s="191"/>
      <c r="F1360" s="192">
        <f t="shared" si="43"/>
        <v>0</v>
      </c>
      <c r="G1360" s="187"/>
      <c r="H1360" s="179" t="str">
        <f t="shared" si="44"/>
        <v/>
      </c>
    </row>
    <row r="1361" spans="1:8" ht="18" customHeight="1">
      <c r="A1361" s="190"/>
      <c r="B1361" s="190"/>
      <c r="C1361" s="188"/>
      <c r="D1361" s="191"/>
      <c r="E1361" s="191"/>
      <c r="F1361" s="192">
        <f t="shared" si="43"/>
        <v>0</v>
      </c>
      <c r="G1361" s="187"/>
      <c r="H1361" s="179" t="str">
        <f t="shared" si="44"/>
        <v/>
      </c>
    </row>
    <row r="1362" spans="1:8" ht="18" customHeight="1">
      <c r="A1362" s="190"/>
      <c r="B1362" s="190"/>
      <c r="C1362" s="188"/>
      <c r="D1362" s="191"/>
      <c r="E1362" s="191"/>
      <c r="F1362" s="192">
        <f t="shared" si="43"/>
        <v>0</v>
      </c>
      <c r="G1362" s="187"/>
      <c r="H1362" s="179" t="str">
        <f t="shared" si="44"/>
        <v/>
      </c>
    </row>
    <row r="1363" spans="1:8" ht="18" customHeight="1">
      <c r="A1363" s="190"/>
      <c r="B1363" s="190"/>
      <c r="C1363" s="188"/>
      <c r="D1363" s="191"/>
      <c r="E1363" s="191"/>
      <c r="F1363" s="192">
        <f t="shared" si="43"/>
        <v>0</v>
      </c>
      <c r="G1363" s="187"/>
      <c r="H1363" s="179" t="str">
        <f t="shared" si="44"/>
        <v/>
      </c>
    </row>
    <row r="1364" spans="1:8" ht="18" customHeight="1">
      <c r="A1364" s="190"/>
      <c r="B1364" s="190"/>
      <c r="C1364" s="188"/>
      <c r="D1364" s="191"/>
      <c r="E1364" s="191"/>
      <c r="F1364" s="192">
        <f t="shared" si="43"/>
        <v>0</v>
      </c>
      <c r="G1364" s="187"/>
      <c r="H1364" s="179" t="str">
        <f t="shared" si="44"/>
        <v/>
      </c>
    </row>
    <row r="1365" spans="1:8" ht="18" customHeight="1">
      <c r="A1365" s="190"/>
      <c r="B1365" s="190"/>
      <c r="C1365" s="188"/>
      <c r="D1365" s="191"/>
      <c r="E1365" s="191"/>
      <c r="F1365" s="192">
        <f t="shared" ref="F1365:F1428" si="45">IF(C1365&lt;&gt;"",F1364+D1365-E1365,0)</f>
        <v>0</v>
      </c>
      <c r="G1365" s="187"/>
      <c r="H1365" s="179" t="str">
        <f t="shared" si="44"/>
        <v/>
      </c>
    </row>
    <row r="1366" spans="1:8" ht="18" customHeight="1">
      <c r="A1366" s="190"/>
      <c r="B1366" s="190"/>
      <c r="C1366" s="188"/>
      <c r="D1366" s="191"/>
      <c r="E1366" s="191"/>
      <c r="F1366" s="192">
        <f t="shared" si="45"/>
        <v>0</v>
      </c>
      <c r="G1366" s="187"/>
      <c r="H1366" s="179" t="str">
        <f t="shared" si="44"/>
        <v/>
      </c>
    </row>
    <row r="1367" spans="1:8" ht="18" customHeight="1">
      <c r="A1367" s="190"/>
      <c r="B1367" s="190"/>
      <c r="C1367" s="188"/>
      <c r="D1367" s="191"/>
      <c r="E1367" s="191"/>
      <c r="F1367" s="192">
        <f t="shared" si="45"/>
        <v>0</v>
      </c>
      <c r="G1367" s="187"/>
      <c r="H1367" s="179" t="str">
        <f t="shared" si="44"/>
        <v/>
      </c>
    </row>
    <row r="1368" spans="1:8" ht="18" customHeight="1">
      <c r="A1368" s="190"/>
      <c r="B1368" s="190"/>
      <c r="C1368" s="188"/>
      <c r="D1368" s="191"/>
      <c r="E1368" s="191"/>
      <c r="F1368" s="192">
        <f t="shared" si="45"/>
        <v>0</v>
      </c>
      <c r="G1368" s="187"/>
      <c r="H1368" s="179" t="str">
        <f t="shared" si="44"/>
        <v/>
      </c>
    </row>
    <row r="1369" spans="1:8" ht="18" customHeight="1">
      <c r="A1369" s="190"/>
      <c r="B1369" s="190"/>
      <c r="C1369" s="188"/>
      <c r="D1369" s="191"/>
      <c r="E1369" s="191"/>
      <c r="F1369" s="192">
        <f t="shared" si="45"/>
        <v>0</v>
      </c>
      <c r="G1369" s="187"/>
      <c r="H1369" s="179" t="str">
        <f t="shared" ref="H1369:H1432" si="46">IF(A1369&lt;&gt;"",MONTH(A1369),"")</f>
        <v/>
      </c>
    </row>
    <row r="1370" spans="1:8" ht="18" customHeight="1">
      <c r="A1370" s="190"/>
      <c r="B1370" s="190"/>
      <c r="C1370" s="188"/>
      <c r="D1370" s="191"/>
      <c r="E1370" s="191"/>
      <c r="F1370" s="192">
        <f t="shared" si="45"/>
        <v>0</v>
      </c>
      <c r="G1370" s="187"/>
      <c r="H1370" s="179" t="str">
        <f t="shared" si="46"/>
        <v/>
      </c>
    </row>
    <row r="1371" spans="1:8" ht="18" customHeight="1">
      <c r="A1371" s="190"/>
      <c r="B1371" s="190"/>
      <c r="C1371" s="188"/>
      <c r="D1371" s="191"/>
      <c r="E1371" s="191"/>
      <c r="F1371" s="192">
        <f t="shared" si="45"/>
        <v>0</v>
      </c>
      <c r="G1371" s="187"/>
      <c r="H1371" s="179" t="str">
        <f t="shared" si="46"/>
        <v/>
      </c>
    </row>
    <row r="1372" spans="1:8" ht="18" customHeight="1">
      <c r="A1372" s="190"/>
      <c r="B1372" s="190"/>
      <c r="C1372" s="188"/>
      <c r="D1372" s="191"/>
      <c r="E1372" s="191"/>
      <c r="F1372" s="192">
        <f t="shared" si="45"/>
        <v>0</v>
      </c>
      <c r="G1372" s="187"/>
      <c r="H1372" s="179" t="str">
        <f t="shared" si="46"/>
        <v/>
      </c>
    </row>
    <row r="1373" spans="1:8" ht="18" customHeight="1">
      <c r="A1373" s="190"/>
      <c r="B1373" s="190"/>
      <c r="C1373" s="188"/>
      <c r="D1373" s="191"/>
      <c r="E1373" s="191"/>
      <c r="F1373" s="192">
        <f t="shared" si="45"/>
        <v>0</v>
      </c>
      <c r="G1373" s="187"/>
      <c r="H1373" s="179" t="str">
        <f t="shared" si="46"/>
        <v/>
      </c>
    </row>
    <row r="1374" spans="1:8" ht="18" customHeight="1">
      <c r="A1374" s="190"/>
      <c r="B1374" s="190"/>
      <c r="C1374" s="188"/>
      <c r="D1374" s="191"/>
      <c r="E1374" s="191"/>
      <c r="F1374" s="192">
        <f t="shared" si="45"/>
        <v>0</v>
      </c>
      <c r="G1374" s="187"/>
      <c r="H1374" s="179" t="str">
        <f t="shared" si="46"/>
        <v/>
      </c>
    </row>
    <row r="1375" spans="1:8" ht="18" customHeight="1">
      <c r="A1375" s="190"/>
      <c r="B1375" s="190"/>
      <c r="C1375" s="188"/>
      <c r="D1375" s="191"/>
      <c r="E1375" s="191"/>
      <c r="F1375" s="192">
        <f t="shared" si="45"/>
        <v>0</v>
      </c>
      <c r="G1375" s="187"/>
      <c r="H1375" s="179" t="str">
        <f t="shared" si="46"/>
        <v/>
      </c>
    </row>
    <row r="1376" spans="1:8" ht="18" customHeight="1">
      <c r="A1376" s="190"/>
      <c r="B1376" s="190"/>
      <c r="C1376" s="188"/>
      <c r="D1376" s="191"/>
      <c r="E1376" s="191"/>
      <c r="F1376" s="192">
        <f t="shared" si="45"/>
        <v>0</v>
      </c>
      <c r="G1376" s="187"/>
      <c r="H1376" s="179" t="str">
        <f t="shared" si="46"/>
        <v/>
      </c>
    </row>
    <row r="1377" spans="1:8" ht="18" customHeight="1">
      <c r="A1377" s="190"/>
      <c r="B1377" s="190"/>
      <c r="C1377" s="188"/>
      <c r="D1377" s="191"/>
      <c r="E1377" s="191"/>
      <c r="F1377" s="192">
        <f t="shared" si="45"/>
        <v>0</v>
      </c>
      <c r="G1377" s="187"/>
      <c r="H1377" s="179" t="str">
        <f t="shared" si="46"/>
        <v/>
      </c>
    </row>
    <row r="1378" spans="1:8" ht="18" customHeight="1">
      <c r="A1378" s="190"/>
      <c r="B1378" s="190"/>
      <c r="C1378" s="188"/>
      <c r="D1378" s="191"/>
      <c r="E1378" s="191"/>
      <c r="F1378" s="192">
        <f t="shared" si="45"/>
        <v>0</v>
      </c>
      <c r="G1378" s="187"/>
      <c r="H1378" s="179" t="str">
        <f t="shared" si="46"/>
        <v/>
      </c>
    </row>
    <row r="1379" spans="1:8" ht="18" customHeight="1">
      <c r="A1379" s="190"/>
      <c r="B1379" s="190"/>
      <c r="C1379" s="188"/>
      <c r="D1379" s="191"/>
      <c r="E1379" s="191"/>
      <c r="F1379" s="192">
        <f t="shared" si="45"/>
        <v>0</v>
      </c>
      <c r="G1379" s="187"/>
      <c r="H1379" s="179" t="str">
        <f t="shared" si="46"/>
        <v/>
      </c>
    </row>
    <row r="1380" spans="1:8" ht="18" customHeight="1">
      <c r="A1380" s="190"/>
      <c r="B1380" s="190"/>
      <c r="C1380" s="188"/>
      <c r="D1380" s="191"/>
      <c r="E1380" s="191"/>
      <c r="F1380" s="192">
        <f t="shared" si="45"/>
        <v>0</v>
      </c>
      <c r="G1380" s="187"/>
      <c r="H1380" s="179" t="str">
        <f t="shared" si="46"/>
        <v/>
      </c>
    </row>
    <row r="1381" spans="1:8" ht="18" customHeight="1">
      <c r="A1381" s="190"/>
      <c r="B1381" s="190"/>
      <c r="C1381" s="188"/>
      <c r="D1381" s="191"/>
      <c r="E1381" s="191"/>
      <c r="F1381" s="192">
        <f t="shared" si="45"/>
        <v>0</v>
      </c>
      <c r="G1381" s="187"/>
      <c r="H1381" s="179" t="str">
        <f t="shared" si="46"/>
        <v/>
      </c>
    </row>
    <row r="1382" spans="1:8" ht="18" customHeight="1">
      <c r="A1382" s="190"/>
      <c r="B1382" s="190"/>
      <c r="C1382" s="188"/>
      <c r="D1382" s="191"/>
      <c r="E1382" s="191"/>
      <c r="F1382" s="192">
        <f t="shared" si="45"/>
        <v>0</v>
      </c>
      <c r="G1382" s="187"/>
      <c r="H1382" s="179" t="str">
        <f t="shared" si="46"/>
        <v/>
      </c>
    </row>
    <row r="1383" spans="1:8" ht="18" customHeight="1">
      <c r="A1383" s="190"/>
      <c r="B1383" s="190"/>
      <c r="C1383" s="188"/>
      <c r="D1383" s="191"/>
      <c r="E1383" s="191"/>
      <c r="F1383" s="192">
        <f t="shared" si="45"/>
        <v>0</v>
      </c>
      <c r="G1383" s="187"/>
      <c r="H1383" s="179" t="str">
        <f t="shared" si="46"/>
        <v/>
      </c>
    </row>
    <row r="1384" spans="1:8" ht="18" customHeight="1">
      <c r="A1384" s="190"/>
      <c r="B1384" s="190"/>
      <c r="C1384" s="188"/>
      <c r="D1384" s="191"/>
      <c r="E1384" s="191"/>
      <c r="F1384" s="192">
        <f t="shared" si="45"/>
        <v>0</v>
      </c>
      <c r="G1384" s="187"/>
      <c r="H1384" s="179" t="str">
        <f t="shared" si="46"/>
        <v/>
      </c>
    </row>
    <row r="1385" spans="1:8" ht="18" customHeight="1">
      <c r="A1385" s="190"/>
      <c r="B1385" s="190"/>
      <c r="C1385" s="188"/>
      <c r="D1385" s="191"/>
      <c r="E1385" s="191"/>
      <c r="F1385" s="192">
        <f t="shared" si="45"/>
        <v>0</v>
      </c>
      <c r="G1385" s="187"/>
      <c r="H1385" s="179" t="str">
        <f t="shared" si="46"/>
        <v/>
      </c>
    </row>
    <row r="1386" spans="1:8" ht="18" customHeight="1">
      <c r="A1386" s="190"/>
      <c r="B1386" s="190"/>
      <c r="C1386" s="188"/>
      <c r="D1386" s="191"/>
      <c r="E1386" s="191"/>
      <c r="F1386" s="192">
        <f t="shared" si="45"/>
        <v>0</v>
      </c>
      <c r="G1386" s="187"/>
      <c r="H1386" s="179" t="str">
        <f t="shared" si="46"/>
        <v/>
      </c>
    </row>
    <row r="1387" spans="1:8" ht="18" customHeight="1">
      <c r="A1387" s="190"/>
      <c r="B1387" s="190"/>
      <c r="C1387" s="188"/>
      <c r="D1387" s="191"/>
      <c r="E1387" s="191"/>
      <c r="F1387" s="192">
        <f t="shared" si="45"/>
        <v>0</v>
      </c>
      <c r="G1387" s="187"/>
      <c r="H1387" s="179" t="str">
        <f t="shared" si="46"/>
        <v/>
      </c>
    </row>
    <row r="1388" spans="1:8" ht="18" customHeight="1">
      <c r="A1388" s="190"/>
      <c r="B1388" s="190"/>
      <c r="C1388" s="188"/>
      <c r="D1388" s="191"/>
      <c r="E1388" s="191"/>
      <c r="F1388" s="192">
        <f t="shared" si="45"/>
        <v>0</v>
      </c>
      <c r="G1388" s="187"/>
      <c r="H1388" s="179" t="str">
        <f t="shared" si="46"/>
        <v/>
      </c>
    </row>
    <row r="1389" spans="1:8" ht="18" customHeight="1">
      <c r="A1389" s="190"/>
      <c r="B1389" s="190"/>
      <c r="C1389" s="188"/>
      <c r="D1389" s="191"/>
      <c r="E1389" s="191"/>
      <c r="F1389" s="192">
        <f t="shared" si="45"/>
        <v>0</v>
      </c>
      <c r="G1389" s="187"/>
      <c r="H1389" s="179" t="str">
        <f t="shared" si="46"/>
        <v/>
      </c>
    </row>
    <row r="1390" spans="1:8" ht="18" customHeight="1">
      <c r="A1390" s="190"/>
      <c r="B1390" s="190"/>
      <c r="C1390" s="188"/>
      <c r="D1390" s="191"/>
      <c r="E1390" s="191"/>
      <c r="F1390" s="192">
        <f t="shared" si="45"/>
        <v>0</v>
      </c>
      <c r="G1390" s="187"/>
      <c r="H1390" s="179" t="str">
        <f t="shared" si="46"/>
        <v/>
      </c>
    </row>
    <row r="1391" spans="1:8" ht="18" customHeight="1">
      <c r="A1391" s="190"/>
      <c r="B1391" s="190"/>
      <c r="C1391" s="188"/>
      <c r="D1391" s="191"/>
      <c r="E1391" s="191"/>
      <c r="F1391" s="192">
        <f t="shared" si="45"/>
        <v>0</v>
      </c>
      <c r="G1391" s="187"/>
      <c r="H1391" s="179" t="str">
        <f t="shared" si="46"/>
        <v/>
      </c>
    </row>
    <row r="1392" spans="1:8" ht="18" customHeight="1">
      <c r="A1392" s="190"/>
      <c r="B1392" s="190"/>
      <c r="C1392" s="188"/>
      <c r="D1392" s="191"/>
      <c r="E1392" s="191"/>
      <c r="F1392" s="192">
        <f t="shared" si="45"/>
        <v>0</v>
      </c>
      <c r="G1392" s="187"/>
      <c r="H1392" s="179" t="str">
        <f t="shared" si="46"/>
        <v/>
      </c>
    </row>
    <row r="1393" spans="1:8" ht="18" customHeight="1">
      <c r="A1393" s="190"/>
      <c r="B1393" s="190"/>
      <c r="C1393" s="188"/>
      <c r="D1393" s="191"/>
      <c r="E1393" s="191"/>
      <c r="F1393" s="192">
        <f t="shared" si="45"/>
        <v>0</v>
      </c>
      <c r="G1393" s="187"/>
      <c r="H1393" s="179" t="str">
        <f t="shared" si="46"/>
        <v/>
      </c>
    </row>
    <row r="1394" spans="1:8" ht="18" customHeight="1">
      <c r="A1394" s="190"/>
      <c r="B1394" s="190"/>
      <c r="C1394" s="188"/>
      <c r="D1394" s="191"/>
      <c r="E1394" s="191"/>
      <c r="F1394" s="192">
        <f t="shared" si="45"/>
        <v>0</v>
      </c>
      <c r="G1394" s="187"/>
      <c r="H1394" s="179" t="str">
        <f t="shared" si="46"/>
        <v/>
      </c>
    </row>
    <row r="1395" spans="1:8" ht="18" customHeight="1">
      <c r="A1395" s="190"/>
      <c r="B1395" s="190"/>
      <c r="C1395" s="188"/>
      <c r="D1395" s="191"/>
      <c r="E1395" s="191"/>
      <c r="F1395" s="192">
        <f t="shared" si="45"/>
        <v>0</v>
      </c>
      <c r="G1395" s="187"/>
      <c r="H1395" s="179" t="str">
        <f t="shared" si="46"/>
        <v/>
      </c>
    </row>
    <row r="1396" spans="1:8" ht="18" customHeight="1">
      <c r="A1396" s="190"/>
      <c r="B1396" s="190"/>
      <c r="C1396" s="188"/>
      <c r="D1396" s="191"/>
      <c r="E1396" s="191"/>
      <c r="F1396" s="192">
        <f t="shared" si="45"/>
        <v>0</v>
      </c>
      <c r="G1396" s="187"/>
      <c r="H1396" s="179" t="str">
        <f t="shared" si="46"/>
        <v/>
      </c>
    </row>
    <row r="1397" spans="1:8" ht="18" customHeight="1">
      <c r="A1397" s="190"/>
      <c r="B1397" s="190"/>
      <c r="C1397" s="188"/>
      <c r="D1397" s="191"/>
      <c r="E1397" s="191"/>
      <c r="F1397" s="192">
        <f t="shared" si="45"/>
        <v>0</v>
      </c>
      <c r="G1397" s="187"/>
      <c r="H1397" s="179" t="str">
        <f t="shared" si="46"/>
        <v/>
      </c>
    </row>
    <row r="1398" spans="1:8" ht="18" customHeight="1">
      <c r="A1398" s="190"/>
      <c r="B1398" s="190"/>
      <c r="C1398" s="188"/>
      <c r="D1398" s="191"/>
      <c r="E1398" s="191"/>
      <c r="F1398" s="192">
        <f t="shared" si="45"/>
        <v>0</v>
      </c>
      <c r="G1398" s="187"/>
      <c r="H1398" s="179" t="str">
        <f t="shared" si="46"/>
        <v/>
      </c>
    </row>
    <row r="1399" spans="1:8" ht="18" customHeight="1">
      <c r="A1399" s="190"/>
      <c r="B1399" s="190"/>
      <c r="C1399" s="188"/>
      <c r="D1399" s="191"/>
      <c r="E1399" s="191"/>
      <c r="F1399" s="192">
        <f t="shared" si="45"/>
        <v>0</v>
      </c>
      <c r="G1399" s="187"/>
      <c r="H1399" s="179" t="str">
        <f t="shared" si="46"/>
        <v/>
      </c>
    </row>
    <row r="1400" spans="1:8" ht="18" customHeight="1">
      <c r="A1400" s="190"/>
      <c r="B1400" s="190"/>
      <c r="C1400" s="188"/>
      <c r="D1400" s="191"/>
      <c r="E1400" s="191"/>
      <c r="F1400" s="192">
        <f t="shared" si="45"/>
        <v>0</v>
      </c>
      <c r="G1400" s="187"/>
      <c r="H1400" s="179" t="str">
        <f t="shared" si="46"/>
        <v/>
      </c>
    </row>
    <row r="1401" spans="1:8" ht="18" customHeight="1">
      <c r="A1401" s="190"/>
      <c r="B1401" s="190"/>
      <c r="C1401" s="188"/>
      <c r="D1401" s="191"/>
      <c r="E1401" s="191"/>
      <c r="F1401" s="192">
        <f t="shared" si="45"/>
        <v>0</v>
      </c>
      <c r="G1401" s="187"/>
      <c r="H1401" s="179" t="str">
        <f t="shared" si="46"/>
        <v/>
      </c>
    </row>
    <row r="1402" spans="1:8" ht="18" customHeight="1">
      <c r="A1402" s="190"/>
      <c r="B1402" s="190"/>
      <c r="C1402" s="188"/>
      <c r="D1402" s="191"/>
      <c r="E1402" s="191"/>
      <c r="F1402" s="192">
        <f t="shared" si="45"/>
        <v>0</v>
      </c>
      <c r="G1402" s="187"/>
      <c r="H1402" s="179" t="str">
        <f t="shared" si="46"/>
        <v/>
      </c>
    </row>
    <row r="1403" spans="1:8" ht="18" customHeight="1">
      <c r="A1403" s="190"/>
      <c r="B1403" s="190"/>
      <c r="C1403" s="188"/>
      <c r="D1403" s="191"/>
      <c r="E1403" s="191"/>
      <c r="F1403" s="192">
        <f t="shared" si="45"/>
        <v>0</v>
      </c>
      <c r="G1403" s="187"/>
      <c r="H1403" s="179" t="str">
        <f t="shared" si="46"/>
        <v/>
      </c>
    </row>
    <row r="1404" spans="1:8" ht="18" customHeight="1">
      <c r="A1404" s="190"/>
      <c r="B1404" s="190"/>
      <c r="C1404" s="188"/>
      <c r="D1404" s="191"/>
      <c r="E1404" s="191"/>
      <c r="F1404" s="192">
        <f t="shared" si="45"/>
        <v>0</v>
      </c>
      <c r="G1404" s="187"/>
      <c r="H1404" s="179" t="str">
        <f t="shared" si="46"/>
        <v/>
      </c>
    </row>
    <row r="1405" spans="1:8" ht="18" customHeight="1">
      <c r="A1405" s="190"/>
      <c r="B1405" s="190"/>
      <c r="C1405" s="188"/>
      <c r="D1405" s="191"/>
      <c r="E1405" s="191"/>
      <c r="F1405" s="192">
        <f t="shared" si="45"/>
        <v>0</v>
      </c>
      <c r="G1405" s="187"/>
      <c r="H1405" s="179" t="str">
        <f t="shared" si="46"/>
        <v/>
      </c>
    </row>
    <row r="1406" spans="1:8" ht="18" customHeight="1">
      <c r="A1406" s="190"/>
      <c r="B1406" s="190"/>
      <c r="C1406" s="188"/>
      <c r="D1406" s="191"/>
      <c r="E1406" s="191"/>
      <c r="F1406" s="192">
        <f t="shared" si="45"/>
        <v>0</v>
      </c>
      <c r="G1406" s="187"/>
      <c r="H1406" s="179" t="str">
        <f t="shared" si="46"/>
        <v/>
      </c>
    </row>
    <row r="1407" spans="1:8" ht="18" customHeight="1">
      <c r="A1407" s="190"/>
      <c r="B1407" s="190"/>
      <c r="C1407" s="188"/>
      <c r="D1407" s="191"/>
      <c r="E1407" s="191"/>
      <c r="F1407" s="192">
        <f t="shared" si="45"/>
        <v>0</v>
      </c>
      <c r="G1407" s="187"/>
      <c r="H1407" s="179" t="str">
        <f t="shared" si="46"/>
        <v/>
      </c>
    </row>
    <row r="1408" spans="1:8" ht="18" customHeight="1">
      <c r="A1408" s="190"/>
      <c r="B1408" s="190"/>
      <c r="C1408" s="188"/>
      <c r="D1408" s="191"/>
      <c r="E1408" s="191"/>
      <c r="F1408" s="192">
        <f t="shared" si="45"/>
        <v>0</v>
      </c>
      <c r="G1408" s="187"/>
      <c r="H1408" s="179" t="str">
        <f t="shared" si="46"/>
        <v/>
      </c>
    </row>
    <row r="1409" spans="1:8" ht="18" customHeight="1">
      <c r="A1409" s="190"/>
      <c r="B1409" s="190"/>
      <c r="C1409" s="188"/>
      <c r="D1409" s="191"/>
      <c r="E1409" s="191"/>
      <c r="F1409" s="192">
        <f t="shared" si="45"/>
        <v>0</v>
      </c>
      <c r="G1409" s="187"/>
      <c r="H1409" s="179" t="str">
        <f t="shared" si="46"/>
        <v/>
      </c>
    </row>
    <row r="1410" spans="1:8" ht="18" customHeight="1">
      <c r="A1410" s="190"/>
      <c r="B1410" s="190"/>
      <c r="C1410" s="188"/>
      <c r="D1410" s="191"/>
      <c r="E1410" s="191"/>
      <c r="F1410" s="192">
        <f t="shared" si="45"/>
        <v>0</v>
      </c>
      <c r="G1410" s="187"/>
      <c r="H1410" s="179" t="str">
        <f t="shared" si="46"/>
        <v/>
      </c>
    </row>
    <row r="1411" spans="1:8" ht="18" customHeight="1">
      <c r="A1411" s="190"/>
      <c r="B1411" s="190"/>
      <c r="C1411" s="188"/>
      <c r="D1411" s="191"/>
      <c r="E1411" s="191"/>
      <c r="F1411" s="192">
        <f t="shared" si="45"/>
        <v>0</v>
      </c>
      <c r="G1411" s="187"/>
      <c r="H1411" s="179" t="str">
        <f t="shared" si="46"/>
        <v/>
      </c>
    </row>
    <row r="1412" spans="1:8" ht="18" customHeight="1">
      <c r="A1412" s="190"/>
      <c r="B1412" s="190"/>
      <c r="C1412" s="188"/>
      <c r="D1412" s="191"/>
      <c r="E1412" s="191"/>
      <c r="F1412" s="192">
        <f t="shared" si="45"/>
        <v>0</v>
      </c>
      <c r="G1412" s="187"/>
      <c r="H1412" s="179" t="str">
        <f t="shared" si="46"/>
        <v/>
      </c>
    </row>
    <row r="1413" spans="1:8" ht="18" customHeight="1">
      <c r="A1413" s="190"/>
      <c r="B1413" s="190"/>
      <c r="C1413" s="188"/>
      <c r="D1413" s="191"/>
      <c r="E1413" s="191"/>
      <c r="F1413" s="192">
        <f t="shared" si="45"/>
        <v>0</v>
      </c>
      <c r="G1413" s="187"/>
      <c r="H1413" s="179" t="str">
        <f t="shared" si="46"/>
        <v/>
      </c>
    </row>
    <row r="1414" spans="1:8" ht="18" customHeight="1">
      <c r="A1414" s="190"/>
      <c r="B1414" s="190"/>
      <c r="C1414" s="188"/>
      <c r="D1414" s="191"/>
      <c r="E1414" s="191"/>
      <c r="F1414" s="192">
        <f t="shared" si="45"/>
        <v>0</v>
      </c>
      <c r="G1414" s="187"/>
      <c r="H1414" s="179" t="str">
        <f t="shared" si="46"/>
        <v/>
      </c>
    </row>
    <row r="1415" spans="1:8" ht="18" customHeight="1">
      <c r="A1415" s="190"/>
      <c r="B1415" s="190"/>
      <c r="C1415" s="188"/>
      <c r="D1415" s="191"/>
      <c r="E1415" s="191"/>
      <c r="F1415" s="192">
        <f t="shared" si="45"/>
        <v>0</v>
      </c>
      <c r="G1415" s="187"/>
      <c r="H1415" s="179" t="str">
        <f t="shared" si="46"/>
        <v/>
      </c>
    </row>
    <row r="1416" spans="1:8" ht="18" customHeight="1">
      <c r="A1416" s="190"/>
      <c r="B1416" s="190"/>
      <c r="C1416" s="188"/>
      <c r="D1416" s="191"/>
      <c r="E1416" s="191"/>
      <c r="F1416" s="192">
        <f t="shared" si="45"/>
        <v>0</v>
      </c>
      <c r="G1416" s="187"/>
      <c r="H1416" s="179" t="str">
        <f t="shared" si="46"/>
        <v/>
      </c>
    </row>
    <row r="1417" spans="1:8" ht="18" customHeight="1">
      <c r="A1417" s="190"/>
      <c r="B1417" s="190"/>
      <c r="C1417" s="188"/>
      <c r="D1417" s="191"/>
      <c r="E1417" s="191"/>
      <c r="F1417" s="192">
        <f t="shared" si="45"/>
        <v>0</v>
      </c>
      <c r="G1417" s="187"/>
      <c r="H1417" s="179" t="str">
        <f t="shared" si="46"/>
        <v/>
      </c>
    </row>
    <row r="1418" spans="1:8" ht="18" customHeight="1">
      <c r="A1418" s="190"/>
      <c r="B1418" s="190"/>
      <c r="C1418" s="188"/>
      <c r="D1418" s="191"/>
      <c r="E1418" s="191"/>
      <c r="F1418" s="192">
        <f t="shared" si="45"/>
        <v>0</v>
      </c>
      <c r="G1418" s="187"/>
      <c r="H1418" s="179" t="str">
        <f t="shared" si="46"/>
        <v/>
      </c>
    </row>
    <row r="1419" spans="1:8" ht="18" customHeight="1">
      <c r="A1419" s="190"/>
      <c r="B1419" s="190"/>
      <c r="C1419" s="188"/>
      <c r="D1419" s="191"/>
      <c r="E1419" s="191"/>
      <c r="F1419" s="192">
        <f t="shared" si="45"/>
        <v>0</v>
      </c>
      <c r="G1419" s="187"/>
      <c r="H1419" s="179" t="str">
        <f t="shared" si="46"/>
        <v/>
      </c>
    </row>
    <row r="1420" spans="1:8" ht="18" customHeight="1">
      <c r="A1420" s="190"/>
      <c r="B1420" s="190"/>
      <c r="C1420" s="188"/>
      <c r="D1420" s="191"/>
      <c r="E1420" s="191"/>
      <c r="F1420" s="192">
        <f t="shared" si="45"/>
        <v>0</v>
      </c>
      <c r="G1420" s="187"/>
      <c r="H1420" s="179" t="str">
        <f t="shared" si="46"/>
        <v/>
      </c>
    </row>
    <row r="1421" spans="1:8" ht="18" customHeight="1">
      <c r="A1421" s="190"/>
      <c r="B1421" s="190"/>
      <c r="C1421" s="188"/>
      <c r="D1421" s="191"/>
      <c r="E1421" s="191"/>
      <c r="F1421" s="192">
        <f t="shared" si="45"/>
        <v>0</v>
      </c>
      <c r="G1421" s="187"/>
      <c r="H1421" s="179" t="str">
        <f t="shared" si="46"/>
        <v/>
      </c>
    </row>
    <row r="1422" spans="1:8" ht="18" customHeight="1">
      <c r="A1422" s="190"/>
      <c r="B1422" s="190"/>
      <c r="C1422" s="188"/>
      <c r="D1422" s="191"/>
      <c r="E1422" s="191"/>
      <c r="F1422" s="192">
        <f t="shared" si="45"/>
        <v>0</v>
      </c>
      <c r="G1422" s="187"/>
      <c r="H1422" s="179" t="str">
        <f t="shared" si="46"/>
        <v/>
      </c>
    </row>
    <row r="1423" spans="1:8" ht="18" customHeight="1">
      <c r="A1423" s="190"/>
      <c r="B1423" s="190"/>
      <c r="C1423" s="188"/>
      <c r="D1423" s="191"/>
      <c r="E1423" s="191"/>
      <c r="F1423" s="192">
        <f t="shared" si="45"/>
        <v>0</v>
      </c>
      <c r="G1423" s="187"/>
      <c r="H1423" s="179" t="str">
        <f t="shared" si="46"/>
        <v/>
      </c>
    </row>
    <row r="1424" spans="1:8" ht="18" customHeight="1">
      <c r="A1424" s="190"/>
      <c r="B1424" s="190"/>
      <c r="C1424" s="188"/>
      <c r="D1424" s="191"/>
      <c r="E1424" s="191"/>
      <c r="F1424" s="192">
        <f t="shared" si="45"/>
        <v>0</v>
      </c>
      <c r="G1424" s="187"/>
      <c r="H1424" s="179" t="str">
        <f t="shared" si="46"/>
        <v/>
      </c>
    </row>
    <row r="1425" spans="1:8" ht="18" customHeight="1">
      <c r="A1425" s="190"/>
      <c r="B1425" s="190"/>
      <c r="C1425" s="188"/>
      <c r="D1425" s="191"/>
      <c r="E1425" s="191"/>
      <c r="F1425" s="192">
        <f t="shared" si="45"/>
        <v>0</v>
      </c>
      <c r="G1425" s="187"/>
      <c r="H1425" s="179" t="str">
        <f t="shared" si="46"/>
        <v/>
      </c>
    </row>
    <row r="1426" spans="1:8" ht="18" customHeight="1">
      <c r="A1426" s="190"/>
      <c r="B1426" s="190"/>
      <c r="C1426" s="188"/>
      <c r="D1426" s="191"/>
      <c r="E1426" s="191"/>
      <c r="F1426" s="192">
        <f t="shared" si="45"/>
        <v>0</v>
      </c>
      <c r="G1426" s="187"/>
      <c r="H1426" s="179" t="str">
        <f t="shared" si="46"/>
        <v/>
      </c>
    </row>
    <row r="1427" spans="1:8" ht="18" customHeight="1">
      <c r="A1427" s="190"/>
      <c r="B1427" s="190"/>
      <c r="C1427" s="188"/>
      <c r="D1427" s="191"/>
      <c r="E1427" s="191"/>
      <c r="F1427" s="192">
        <f t="shared" si="45"/>
        <v>0</v>
      </c>
      <c r="G1427" s="187"/>
      <c r="H1427" s="179" t="str">
        <f t="shared" si="46"/>
        <v/>
      </c>
    </row>
    <row r="1428" spans="1:8" ht="18" customHeight="1">
      <c r="A1428" s="190"/>
      <c r="B1428" s="190"/>
      <c r="C1428" s="188"/>
      <c r="D1428" s="191"/>
      <c r="E1428" s="191"/>
      <c r="F1428" s="192">
        <f t="shared" si="45"/>
        <v>0</v>
      </c>
      <c r="G1428" s="187"/>
      <c r="H1428" s="179" t="str">
        <f t="shared" si="46"/>
        <v/>
      </c>
    </row>
    <row r="1429" spans="1:8" ht="18" customHeight="1">
      <c r="A1429" s="190"/>
      <c r="B1429" s="190"/>
      <c r="C1429" s="188"/>
      <c r="D1429" s="191"/>
      <c r="E1429" s="191"/>
      <c r="F1429" s="192">
        <f t="shared" ref="F1429:F1492" si="47">IF(C1429&lt;&gt;"",F1428+D1429-E1429,0)</f>
        <v>0</v>
      </c>
      <c r="G1429" s="187"/>
      <c r="H1429" s="179" t="str">
        <f t="shared" si="46"/>
        <v/>
      </c>
    </row>
    <row r="1430" spans="1:8" ht="18" customHeight="1">
      <c r="A1430" s="190"/>
      <c r="B1430" s="190"/>
      <c r="C1430" s="188"/>
      <c r="D1430" s="191"/>
      <c r="E1430" s="191"/>
      <c r="F1430" s="192">
        <f t="shared" si="47"/>
        <v>0</v>
      </c>
      <c r="G1430" s="187"/>
      <c r="H1430" s="179" t="str">
        <f t="shared" si="46"/>
        <v/>
      </c>
    </row>
    <row r="1431" spans="1:8" ht="18" customHeight="1">
      <c r="A1431" s="190"/>
      <c r="B1431" s="190"/>
      <c r="C1431" s="188"/>
      <c r="D1431" s="191"/>
      <c r="E1431" s="191"/>
      <c r="F1431" s="192">
        <f t="shared" si="47"/>
        <v>0</v>
      </c>
      <c r="G1431" s="187"/>
      <c r="H1431" s="179" t="str">
        <f t="shared" si="46"/>
        <v/>
      </c>
    </row>
    <row r="1432" spans="1:8" ht="18" customHeight="1">
      <c r="A1432" s="190"/>
      <c r="B1432" s="190"/>
      <c r="C1432" s="188"/>
      <c r="D1432" s="191"/>
      <c r="E1432" s="191"/>
      <c r="F1432" s="192">
        <f t="shared" si="47"/>
        <v>0</v>
      </c>
      <c r="G1432" s="187"/>
      <c r="H1432" s="179" t="str">
        <f t="shared" si="46"/>
        <v/>
      </c>
    </row>
    <row r="1433" spans="1:8" ht="18" customHeight="1">
      <c r="A1433" s="190"/>
      <c r="B1433" s="190"/>
      <c r="C1433" s="188"/>
      <c r="D1433" s="191"/>
      <c r="E1433" s="191"/>
      <c r="F1433" s="192">
        <f t="shared" si="47"/>
        <v>0</v>
      </c>
      <c r="G1433" s="187"/>
      <c r="H1433" s="179" t="str">
        <f t="shared" ref="H1433:H1496" si="48">IF(A1433&lt;&gt;"",MONTH(A1433),"")</f>
        <v/>
      </c>
    </row>
    <row r="1434" spans="1:8" ht="18" customHeight="1">
      <c r="A1434" s="190"/>
      <c r="B1434" s="190"/>
      <c r="C1434" s="188"/>
      <c r="D1434" s="191"/>
      <c r="E1434" s="191"/>
      <c r="F1434" s="192">
        <f t="shared" si="47"/>
        <v>0</v>
      </c>
      <c r="G1434" s="187"/>
      <c r="H1434" s="179" t="str">
        <f t="shared" si="48"/>
        <v/>
      </c>
    </row>
    <row r="1435" spans="1:8" ht="18" customHeight="1">
      <c r="A1435" s="190"/>
      <c r="B1435" s="190"/>
      <c r="C1435" s="188"/>
      <c r="D1435" s="191"/>
      <c r="E1435" s="191"/>
      <c r="F1435" s="192">
        <f t="shared" si="47"/>
        <v>0</v>
      </c>
      <c r="G1435" s="187"/>
      <c r="H1435" s="179" t="str">
        <f t="shared" si="48"/>
        <v/>
      </c>
    </row>
    <row r="1436" spans="1:8" ht="18" customHeight="1">
      <c r="A1436" s="190"/>
      <c r="B1436" s="190"/>
      <c r="C1436" s="188"/>
      <c r="D1436" s="191"/>
      <c r="E1436" s="191"/>
      <c r="F1436" s="192">
        <f t="shared" si="47"/>
        <v>0</v>
      </c>
      <c r="G1436" s="187"/>
      <c r="H1436" s="179" t="str">
        <f t="shared" si="48"/>
        <v/>
      </c>
    </row>
    <row r="1437" spans="1:8" ht="18" customHeight="1">
      <c r="A1437" s="190"/>
      <c r="B1437" s="190"/>
      <c r="C1437" s="188"/>
      <c r="D1437" s="191"/>
      <c r="E1437" s="191"/>
      <c r="F1437" s="192">
        <f t="shared" si="47"/>
        <v>0</v>
      </c>
      <c r="G1437" s="187"/>
      <c r="H1437" s="179" t="str">
        <f t="shared" si="48"/>
        <v/>
      </c>
    </row>
    <row r="1438" spans="1:8" ht="18" customHeight="1">
      <c r="A1438" s="190"/>
      <c r="B1438" s="190"/>
      <c r="C1438" s="188"/>
      <c r="D1438" s="191"/>
      <c r="E1438" s="191"/>
      <c r="F1438" s="192">
        <f t="shared" si="47"/>
        <v>0</v>
      </c>
      <c r="G1438" s="187"/>
      <c r="H1438" s="179" t="str">
        <f t="shared" si="48"/>
        <v/>
      </c>
    </row>
    <row r="1439" spans="1:8" ht="18" customHeight="1">
      <c r="A1439" s="190"/>
      <c r="B1439" s="190"/>
      <c r="C1439" s="188"/>
      <c r="D1439" s="191"/>
      <c r="E1439" s="191"/>
      <c r="F1439" s="192">
        <f t="shared" si="47"/>
        <v>0</v>
      </c>
      <c r="G1439" s="187"/>
      <c r="H1439" s="179" t="str">
        <f t="shared" si="48"/>
        <v/>
      </c>
    </row>
    <row r="1440" spans="1:8" ht="18" customHeight="1">
      <c r="A1440" s="190"/>
      <c r="B1440" s="190"/>
      <c r="C1440" s="188"/>
      <c r="D1440" s="191"/>
      <c r="E1440" s="191"/>
      <c r="F1440" s="192">
        <f t="shared" si="47"/>
        <v>0</v>
      </c>
      <c r="G1440" s="187"/>
      <c r="H1440" s="179" t="str">
        <f t="shared" si="48"/>
        <v/>
      </c>
    </row>
    <row r="1441" spans="1:8" ht="18" customHeight="1">
      <c r="A1441" s="190"/>
      <c r="B1441" s="190"/>
      <c r="C1441" s="188"/>
      <c r="D1441" s="191"/>
      <c r="E1441" s="191"/>
      <c r="F1441" s="192">
        <f t="shared" si="47"/>
        <v>0</v>
      </c>
      <c r="G1441" s="187"/>
      <c r="H1441" s="179" t="str">
        <f t="shared" si="48"/>
        <v/>
      </c>
    </row>
    <row r="1442" spans="1:8" ht="18" customHeight="1">
      <c r="A1442" s="190"/>
      <c r="B1442" s="190"/>
      <c r="C1442" s="188"/>
      <c r="D1442" s="191"/>
      <c r="E1442" s="191"/>
      <c r="F1442" s="192">
        <f t="shared" si="47"/>
        <v>0</v>
      </c>
      <c r="G1442" s="187"/>
      <c r="H1442" s="179" t="str">
        <f t="shared" si="48"/>
        <v/>
      </c>
    </row>
    <row r="1443" spans="1:8" ht="18" customHeight="1">
      <c r="A1443" s="190"/>
      <c r="B1443" s="190"/>
      <c r="C1443" s="188"/>
      <c r="D1443" s="191"/>
      <c r="E1443" s="191"/>
      <c r="F1443" s="192">
        <f t="shared" si="47"/>
        <v>0</v>
      </c>
      <c r="G1443" s="187"/>
      <c r="H1443" s="179" t="str">
        <f t="shared" si="48"/>
        <v/>
      </c>
    </row>
    <row r="1444" spans="1:8" ht="18" customHeight="1">
      <c r="A1444" s="190"/>
      <c r="B1444" s="190"/>
      <c r="C1444" s="188"/>
      <c r="D1444" s="191"/>
      <c r="E1444" s="191"/>
      <c r="F1444" s="192">
        <f t="shared" si="47"/>
        <v>0</v>
      </c>
      <c r="G1444" s="187"/>
      <c r="H1444" s="179" t="str">
        <f t="shared" si="48"/>
        <v/>
      </c>
    </row>
    <row r="1445" spans="1:8" ht="18" customHeight="1">
      <c r="A1445" s="190"/>
      <c r="B1445" s="190"/>
      <c r="C1445" s="188"/>
      <c r="D1445" s="191"/>
      <c r="E1445" s="191"/>
      <c r="F1445" s="192">
        <f t="shared" si="47"/>
        <v>0</v>
      </c>
      <c r="G1445" s="187"/>
      <c r="H1445" s="179" t="str">
        <f t="shared" si="48"/>
        <v/>
      </c>
    </row>
    <row r="1446" spans="1:8" ht="18" customHeight="1">
      <c r="A1446" s="190"/>
      <c r="B1446" s="190"/>
      <c r="C1446" s="188"/>
      <c r="D1446" s="191"/>
      <c r="E1446" s="191"/>
      <c r="F1446" s="192">
        <f t="shared" si="47"/>
        <v>0</v>
      </c>
      <c r="G1446" s="187"/>
      <c r="H1446" s="179" t="str">
        <f t="shared" si="48"/>
        <v/>
      </c>
    </row>
    <row r="1447" spans="1:8" ht="18" customHeight="1">
      <c r="A1447" s="190"/>
      <c r="B1447" s="190"/>
      <c r="C1447" s="188"/>
      <c r="D1447" s="191"/>
      <c r="E1447" s="191"/>
      <c r="F1447" s="192">
        <f t="shared" si="47"/>
        <v>0</v>
      </c>
      <c r="G1447" s="187"/>
      <c r="H1447" s="179" t="str">
        <f t="shared" si="48"/>
        <v/>
      </c>
    </row>
    <row r="1448" spans="1:8" ht="18" customHeight="1">
      <c r="A1448" s="190"/>
      <c r="B1448" s="190"/>
      <c r="C1448" s="188"/>
      <c r="D1448" s="191"/>
      <c r="E1448" s="191"/>
      <c r="F1448" s="192">
        <f t="shared" si="47"/>
        <v>0</v>
      </c>
      <c r="G1448" s="187"/>
      <c r="H1448" s="179" t="str">
        <f t="shared" si="48"/>
        <v/>
      </c>
    </row>
    <row r="1449" spans="1:8" ht="18" customHeight="1">
      <c r="A1449" s="190"/>
      <c r="B1449" s="190"/>
      <c r="C1449" s="188"/>
      <c r="D1449" s="191"/>
      <c r="E1449" s="191"/>
      <c r="F1449" s="192">
        <f t="shared" si="47"/>
        <v>0</v>
      </c>
      <c r="G1449" s="187"/>
      <c r="H1449" s="179" t="str">
        <f t="shared" si="48"/>
        <v/>
      </c>
    </row>
    <row r="1450" spans="1:8" ht="18" customHeight="1">
      <c r="A1450" s="190"/>
      <c r="B1450" s="190"/>
      <c r="C1450" s="188"/>
      <c r="D1450" s="191"/>
      <c r="E1450" s="191"/>
      <c r="F1450" s="192">
        <f t="shared" si="47"/>
        <v>0</v>
      </c>
      <c r="G1450" s="187"/>
      <c r="H1450" s="179" t="str">
        <f t="shared" si="48"/>
        <v/>
      </c>
    </row>
    <row r="1451" spans="1:8" ht="18" customHeight="1">
      <c r="A1451" s="190"/>
      <c r="B1451" s="190"/>
      <c r="C1451" s="188"/>
      <c r="D1451" s="191"/>
      <c r="E1451" s="191"/>
      <c r="F1451" s="192">
        <f t="shared" si="47"/>
        <v>0</v>
      </c>
      <c r="G1451" s="187"/>
      <c r="H1451" s="179" t="str">
        <f t="shared" si="48"/>
        <v/>
      </c>
    </row>
    <row r="1452" spans="1:8" ht="18" customHeight="1">
      <c r="A1452" s="190"/>
      <c r="B1452" s="190"/>
      <c r="C1452" s="188"/>
      <c r="D1452" s="191"/>
      <c r="E1452" s="191"/>
      <c r="F1452" s="192">
        <f t="shared" si="47"/>
        <v>0</v>
      </c>
      <c r="G1452" s="187"/>
      <c r="H1452" s="179" t="str">
        <f t="shared" si="48"/>
        <v/>
      </c>
    </row>
    <row r="1453" spans="1:8" ht="18" customHeight="1">
      <c r="A1453" s="190"/>
      <c r="B1453" s="190"/>
      <c r="C1453" s="188"/>
      <c r="D1453" s="191"/>
      <c r="E1453" s="191"/>
      <c r="F1453" s="192">
        <f t="shared" si="47"/>
        <v>0</v>
      </c>
      <c r="G1453" s="187"/>
      <c r="H1453" s="179" t="str">
        <f t="shared" si="48"/>
        <v/>
      </c>
    </row>
    <row r="1454" spans="1:8" ht="18" customHeight="1">
      <c r="A1454" s="190"/>
      <c r="B1454" s="190"/>
      <c r="C1454" s="188"/>
      <c r="D1454" s="191"/>
      <c r="E1454" s="191"/>
      <c r="F1454" s="192">
        <f t="shared" si="47"/>
        <v>0</v>
      </c>
      <c r="G1454" s="187"/>
      <c r="H1454" s="179" t="str">
        <f t="shared" si="48"/>
        <v/>
      </c>
    </row>
    <row r="1455" spans="1:8" ht="18" customHeight="1">
      <c r="A1455" s="190"/>
      <c r="B1455" s="190"/>
      <c r="C1455" s="188"/>
      <c r="D1455" s="191"/>
      <c r="E1455" s="191"/>
      <c r="F1455" s="192">
        <f t="shared" si="47"/>
        <v>0</v>
      </c>
      <c r="G1455" s="187"/>
      <c r="H1455" s="179" t="str">
        <f t="shared" si="48"/>
        <v/>
      </c>
    </row>
    <row r="1456" spans="1:8" ht="18" customHeight="1">
      <c r="A1456" s="190"/>
      <c r="B1456" s="190"/>
      <c r="C1456" s="188"/>
      <c r="D1456" s="191"/>
      <c r="E1456" s="191"/>
      <c r="F1456" s="192">
        <f t="shared" si="47"/>
        <v>0</v>
      </c>
      <c r="G1456" s="187"/>
      <c r="H1456" s="179" t="str">
        <f t="shared" si="48"/>
        <v/>
      </c>
    </row>
    <row r="1457" spans="1:8" ht="18" customHeight="1">
      <c r="A1457" s="190"/>
      <c r="B1457" s="190"/>
      <c r="C1457" s="188"/>
      <c r="D1457" s="191"/>
      <c r="E1457" s="191"/>
      <c r="F1457" s="192">
        <f t="shared" si="47"/>
        <v>0</v>
      </c>
      <c r="G1457" s="187"/>
      <c r="H1457" s="179" t="str">
        <f t="shared" si="48"/>
        <v/>
      </c>
    </row>
    <row r="1458" spans="1:8" ht="18" customHeight="1">
      <c r="A1458" s="190"/>
      <c r="B1458" s="190"/>
      <c r="C1458" s="188"/>
      <c r="D1458" s="191"/>
      <c r="E1458" s="191"/>
      <c r="F1458" s="192">
        <f t="shared" si="47"/>
        <v>0</v>
      </c>
      <c r="G1458" s="187"/>
      <c r="H1458" s="179" t="str">
        <f t="shared" si="48"/>
        <v/>
      </c>
    </row>
    <row r="1459" spans="1:8" ht="18" customHeight="1">
      <c r="A1459" s="190"/>
      <c r="B1459" s="190"/>
      <c r="C1459" s="188"/>
      <c r="D1459" s="191"/>
      <c r="E1459" s="191"/>
      <c r="F1459" s="192">
        <f t="shared" si="47"/>
        <v>0</v>
      </c>
      <c r="G1459" s="187"/>
      <c r="H1459" s="179" t="str">
        <f t="shared" si="48"/>
        <v/>
      </c>
    </row>
    <row r="1460" spans="1:8" ht="18" customHeight="1">
      <c r="A1460" s="190"/>
      <c r="B1460" s="190"/>
      <c r="C1460" s="188"/>
      <c r="D1460" s="191"/>
      <c r="E1460" s="191"/>
      <c r="F1460" s="192">
        <f t="shared" si="47"/>
        <v>0</v>
      </c>
      <c r="G1460" s="187"/>
      <c r="H1460" s="179" t="str">
        <f t="shared" si="48"/>
        <v/>
      </c>
    </row>
    <row r="1461" spans="1:8" ht="18" customHeight="1">
      <c r="A1461" s="190"/>
      <c r="B1461" s="190"/>
      <c r="C1461" s="188"/>
      <c r="D1461" s="191"/>
      <c r="E1461" s="191"/>
      <c r="F1461" s="192">
        <f t="shared" si="47"/>
        <v>0</v>
      </c>
      <c r="G1461" s="187"/>
      <c r="H1461" s="179" t="str">
        <f t="shared" si="48"/>
        <v/>
      </c>
    </row>
    <row r="1462" spans="1:8" ht="18" customHeight="1">
      <c r="A1462" s="190"/>
      <c r="B1462" s="190"/>
      <c r="C1462" s="188"/>
      <c r="D1462" s="191"/>
      <c r="E1462" s="191"/>
      <c r="F1462" s="192">
        <f t="shared" si="47"/>
        <v>0</v>
      </c>
      <c r="G1462" s="187"/>
      <c r="H1462" s="179" t="str">
        <f t="shared" si="48"/>
        <v/>
      </c>
    </row>
    <row r="1463" spans="1:8" ht="18" customHeight="1">
      <c r="A1463" s="190"/>
      <c r="B1463" s="190"/>
      <c r="C1463" s="188"/>
      <c r="D1463" s="191"/>
      <c r="E1463" s="191"/>
      <c r="F1463" s="192">
        <f t="shared" si="47"/>
        <v>0</v>
      </c>
      <c r="G1463" s="187"/>
      <c r="H1463" s="179" t="str">
        <f t="shared" si="48"/>
        <v/>
      </c>
    </row>
    <row r="1464" spans="1:8" ht="18" customHeight="1">
      <c r="A1464" s="190"/>
      <c r="B1464" s="190"/>
      <c r="C1464" s="188"/>
      <c r="D1464" s="191"/>
      <c r="E1464" s="191"/>
      <c r="F1464" s="192">
        <f t="shared" si="47"/>
        <v>0</v>
      </c>
      <c r="G1464" s="187"/>
      <c r="H1464" s="179" t="str">
        <f t="shared" si="48"/>
        <v/>
      </c>
    </row>
    <row r="1465" spans="1:8" ht="18" customHeight="1">
      <c r="A1465" s="190"/>
      <c r="B1465" s="190"/>
      <c r="C1465" s="188"/>
      <c r="D1465" s="191"/>
      <c r="E1465" s="191"/>
      <c r="F1465" s="192">
        <f t="shared" si="47"/>
        <v>0</v>
      </c>
      <c r="G1465" s="187"/>
      <c r="H1465" s="179" t="str">
        <f t="shared" si="48"/>
        <v/>
      </c>
    </row>
    <row r="1466" spans="1:8" ht="18" customHeight="1">
      <c r="A1466" s="190"/>
      <c r="B1466" s="190"/>
      <c r="C1466" s="188"/>
      <c r="D1466" s="191"/>
      <c r="E1466" s="191"/>
      <c r="F1466" s="192">
        <f t="shared" si="47"/>
        <v>0</v>
      </c>
      <c r="G1466" s="187"/>
      <c r="H1466" s="179" t="str">
        <f t="shared" si="48"/>
        <v/>
      </c>
    </row>
    <row r="1467" spans="1:8" ht="18" customHeight="1">
      <c r="A1467" s="190"/>
      <c r="B1467" s="190"/>
      <c r="C1467" s="188"/>
      <c r="D1467" s="191"/>
      <c r="E1467" s="191"/>
      <c r="F1467" s="192">
        <f t="shared" si="47"/>
        <v>0</v>
      </c>
      <c r="G1467" s="187"/>
      <c r="H1467" s="179" t="str">
        <f t="shared" si="48"/>
        <v/>
      </c>
    </row>
    <row r="1468" spans="1:8" ht="18" customHeight="1">
      <c r="A1468" s="190"/>
      <c r="B1468" s="190"/>
      <c r="C1468" s="188"/>
      <c r="D1468" s="191"/>
      <c r="E1468" s="191"/>
      <c r="F1468" s="192">
        <f t="shared" si="47"/>
        <v>0</v>
      </c>
      <c r="G1468" s="187"/>
      <c r="H1468" s="179" t="str">
        <f t="shared" si="48"/>
        <v/>
      </c>
    </row>
    <row r="1469" spans="1:8" ht="18" customHeight="1">
      <c r="A1469" s="190"/>
      <c r="B1469" s="190"/>
      <c r="C1469" s="188"/>
      <c r="D1469" s="191"/>
      <c r="E1469" s="191"/>
      <c r="F1469" s="192">
        <f t="shared" si="47"/>
        <v>0</v>
      </c>
      <c r="G1469" s="187"/>
      <c r="H1469" s="179" t="str">
        <f t="shared" si="48"/>
        <v/>
      </c>
    </row>
    <row r="1470" spans="1:8" ht="18" customHeight="1">
      <c r="A1470" s="190"/>
      <c r="B1470" s="190"/>
      <c r="C1470" s="188"/>
      <c r="D1470" s="191"/>
      <c r="E1470" s="191"/>
      <c r="F1470" s="192">
        <f t="shared" si="47"/>
        <v>0</v>
      </c>
      <c r="G1470" s="187"/>
      <c r="H1470" s="179" t="str">
        <f t="shared" si="48"/>
        <v/>
      </c>
    </row>
    <row r="1471" spans="1:8" ht="18" customHeight="1">
      <c r="A1471" s="190"/>
      <c r="B1471" s="190"/>
      <c r="C1471" s="188"/>
      <c r="D1471" s="191"/>
      <c r="E1471" s="191"/>
      <c r="F1471" s="192">
        <f t="shared" si="47"/>
        <v>0</v>
      </c>
      <c r="G1471" s="187"/>
      <c r="H1471" s="179" t="str">
        <f t="shared" si="48"/>
        <v/>
      </c>
    </row>
    <row r="1472" spans="1:8" ht="18" customHeight="1">
      <c r="A1472" s="190"/>
      <c r="B1472" s="190"/>
      <c r="C1472" s="188"/>
      <c r="D1472" s="191"/>
      <c r="E1472" s="191"/>
      <c r="F1472" s="192">
        <f t="shared" si="47"/>
        <v>0</v>
      </c>
      <c r="G1472" s="187"/>
      <c r="H1472" s="179" t="str">
        <f t="shared" si="48"/>
        <v/>
      </c>
    </row>
    <row r="1473" spans="1:8" ht="18" customHeight="1">
      <c r="A1473" s="190"/>
      <c r="B1473" s="190"/>
      <c r="C1473" s="188"/>
      <c r="D1473" s="191"/>
      <c r="E1473" s="191"/>
      <c r="F1473" s="192">
        <f t="shared" si="47"/>
        <v>0</v>
      </c>
      <c r="G1473" s="187"/>
      <c r="H1473" s="179" t="str">
        <f t="shared" si="48"/>
        <v/>
      </c>
    </row>
    <row r="1474" spans="1:8" ht="18" customHeight="1">
      <c r="A1474" s="190"/>
      <c r="B1474" s="190"/>
      <c r="C1474" s="188"/>
      <c r="D1474" s="191"/>
      <c r="E1474" s="191"/>
      <c r="F1474" s="192">
        <f t="shared" si="47"/>
        <v>0</v>
      </c>
      <c r="G1474" s="187"/>
      <c r="H1474" s="179" t="str">
        <f t="shared" si="48"/>
        <v/>
      </c>
    </row>
    <row r="1475" spans="1:8" ht="18" customHeight="1">
      <c r="A1475" s="190"/>
      <c r="B1475" s="190"/>
      <c r="C1475" s="188"/>
      <c r="D1475" s="191"/>
      <c r="E1475" s="191"/>
      <c r="F1475" s="192">
        <f t="shared" si="47"/>
        <v>0</v>
      </c>
      <c r="G1475" s="187"/>
      <c r="H1475" s="179" t="str">
        <f t="shared" si="48"/>
        <v/>
      </c>
    </row>
    <row r="1476" spans="1:8" ht="18" customHeight="1">
      <c r="A1476" s="190"/>
      <c r="B1476" s="190"/>
      <c r="C1476" s="188"/>
      <c r="D1476" s="191"/>
      <c r="E1476" s="191"/>
      <c r="F1476" s="192">
        <f t="shared" si="47"/>
        <v>0</v>
      </c>
      <c r="G1476" s="187"/>
      <c r="H1476" s="179" t="str">
        <f t="shared" si="48"/>
        <v/>
      </c>
    </row>
    <row r="1477" spans="1:8" ht="18" customHeight="1">
      <c r="A1477" s="190"/>
      <c r="B1477" s="190"/>
      <c r="C1477" s="188"/>
      <c r="D1477" s="191"/>
      <c r="E1477" s="191"/>
      <c r="F1477" s="192">
        <f t="shared" si="47"/>
        <v>0</v>
      </c>
      <c r="G1477" s="187"/>
      <c r="H1477" s="179" t="str">
        <f t="shared" si="48"/>
        <v/>
      </c>
    </row>
    <row r="1478" spans="1:8" ht="18" customHeight="1">
      <c r="A1478" s="190"/>
      <c r="B1478" s="190"/>
      <c r="C1478" s="188"/>
      <c r="D1478" s="191"/>
      <c r="E1478" s="191"/>
      <c r="F1478" s="192">
        <f t="shared" si="47"/>
        <v>0</v>
      </c>
      <c r="G1478" s="187"/>
      <c r="H1478" s="179" t="str">
        <f t="shared" si="48"/>
        <v/>
      </c>
    </row>
    <row r="1479" spans="1:8" ht="18" customHeight="1">
      <c r="A1479" s="190"/>
      <c r="B1479" s="190"/>
      <c r="C1479" s="188"/>
      <c r="D1479" s="191"/>
      <c r="E1479" s="191"/>
      <c r="F1479" s="192">
        <f t="shared" si="47"/>
        <v>0</v>
      </c>
      <c r="G1479" s="187"/>
      <c r="H1479" s="179" t="str">
        <f t="shared" si="48"/>
        <v/>
      </c>
    </row>
    <row r="1480" spans="1:8" ht="18" customHeight="1">
      <c r="A1480" s="190"/>
      <c r="B1480" s="190"/>
      <c r="C1480" s="188"/>
      <c r="D1480" s="191"/>
      <c r="E1480" s="191"/>
      <c r="F1480" s="192">
        <f t="shared" si="47"/>
        <v>0</v>
      </c>
      <c r="G1480" s="187"/>
      <c r="H1480" s="179" t="str">
        <f t="shared" si="48"/>
        <v/>
      </c>
    </row>
    <row r="1481" spans="1:8" ht="18" customHeight="1">
      <c r="A1481" s="190"/>
      <c r="B1481" s="190"/>
      <c r="C1481" s="188"/>
      <c r="D1481" s="191"/>
      <c r="E1481" s="191"/>
      <c r="F1481" s="192">
        <f t="shared" si="47"/>
        <v>0</v>
      </c>
      <c r="G1481" s="187"/>
      <c r="H1481" s="179" t="str">
        <f t="shared" si="48"/>
        <v/>
      </c>
    </row>
    <row r="1482" spans="1:8" ht="18" customHeight="1">
      <c r="A1482" s="190"/>
      <c r="B1482" s="190"/>
      <c r="C1482" s="188"/>
      <c r="D1482" s="191"/>
      <c r="E1482" s="191"/>
      <c r="F1482" s="192">
        <f t="shared" si="47"/>
        <v>0</v>
      </c>
      <c r="G1482" s="187"/>
      <c r="H1482" s="179" t="str">
        <f t="shared" si="48"/>
        <v/>
      </c>
    </row>
    <row r="1483" spans="1:8" ht="18" customHeight="1">
      <c r="A1483" s="190"/>
      <c r="B1483" s="190"/>
      <c r="C1483" s="188"/>
      <c r="D1483" s="191"/>
      <c r="E1483" s="191"/>
      <c r="F1483" s="192">
        <f t="shared" si="47"/>
        <v>0</v>
      </c>
      <c r="G1483" s="187"/>
      <c r="H1483" s="179" t="str">
        <f t="shared" si="48"/>
        <v/>
      </c>
    </row>
    <row r="1484" spans="1:8" ht="18" customHeight="1">
      <c r="A1484" s="190"/>
      <c r="B1484" s="190"/>
      <c r="C1484" s="188"/>
      <c r="D1484" s="191"/>
      <c r="E1484" s="191"/>
      <c r="F1484" s="192">
        <f t="shared" si="47"/>
        <v>0</v>
      </c>
      <c r="G1484" s="187"/>
      <c r="H1484" s="179" t="str">
        <f t="shared" si="48"/>
        <v/>
      </c>
    </row>
    <row r="1485" spans="1:8" ht="18" customHeight="1">
      <c r="A1485" s="190"/>
      <c r="B1485" s="190"/>
      <c r="C1485" s="188"/>
      <c r="D1485" s="191"/>
      <c r="E1485" s="191"/>
      <c r="F1485" s="192">
        <f t="shared" si="47"/>
        <v>0</v>
      </c>
      <c r="G1485" s="187"/>
      <c r="H1485" s="179" t="str">
        <f t="shared" si="48"/>
        <v/>
      </c>
    </row>
    <row r="1486" spans="1:8" ht="18" customHeight="1">
      <c r="A1486" s="190"/>
      <c r="B1486" s="190"/>
      <c r="C1486" s="188"/>
      <c r="D1486" s="191"/>
      <c r="E1486" s="191"/>
      <c r="F1486" s="192">
        <f t="shared" si="47"/>
        <v>0</v>
      </c>
      <c r="G1486" s="187"/>
      <c r="H1486" s="179" t="str">
        <f t="shared" si="48"/>
        <v/>
      </c>
    </row>
    <row r="1487" spans="1:8" ht="18" customHeight="1">
      <c r="A1487" s="190"/>
      <c r="B1487" s="190"/>
      <c r="C1487" s="188"/>
      <c r="D1487" s="191"/>
      <c r="E1487" s="191"/>
      <c r="F1487" s="192">
        <f t="shared" si="47"/>
        <v>0</v>
      </c>
      <c r="G1487" s="187"/>
      <c r="H1487" s="179" t="str">
        <f t="shared" si="48"/>
        <v/>
      </c>
    </row>
    <row r="1488" spans="1:8" ht="18" customHeight="1">
      <c r="A1488" s="190"/>
      <c r="B1488" s="190"/>
      <c r="C1488" s="188"/>
      <c r="D1488" s="191"/>
      <c r="E1488" s="191"/>
      <c r="F1488" s="192">
        <f t="shared" si="47"/>
        <v>0</v>
      </c>
      <c r="G1488" s="187"/>
      <c r="H1488" s="179" t="str">
        <f t="shared" si="48"/>
        <v/>
      </c>
    </row>
    <row r="1489" spans="1:8" ht="18" customHeight="1">
      <c r="A1489" s="190"/>
      <c r="B1489" s="190"/>
      <c r="C1489" s="188"/>
      <c r="D1489" s="191"/>
      <c r="E1489" s="191"/>
      <c r="F1489" s="192">
        <f t="shared" si="47"/>
        <v>0</v>
      </c>
      <c r="G1489" s="187"/>
      <c r="H1489" s="179" t="str">
        <f t="shared" si="48"/>
        <v/>
      </c>
    </row>
    <row r="1490" spans="1:8" ht="18" customHeight="1">
      <c r="A1490" s="190"/>
      <c r="B1490" s="190"/>
      <c r="C1490" s="188"/>
      <c r="D1490" s="191"/>
      <c r="E1490" s="191"/>
      <c r="F1490" s="192">
        <f t="shared" si="47"/>
        <v>0</v>
      </c>
      <c r="G1490" s="187"/>
      <c r="H1490" s="179" t="str">
        <f t="shared" si="48"/>
        <v/>
      </c>
    </row>
    <row r="1491" spans="1:8" ht="18" customHeight="1">
      <c r="A1491" s="190"/>
      <c r="B1491" s="190"/>
      <c r="C1491" s="188"/>
      <c r="D1491" s="191"/>
      <c r="E1491" s="191"/>
      <c r="F1491" s="192">
        <f t="shared" si="47"/>
        <v>0</v>
      </c>
      <c r="G1491" s="187"/>
      <c r="H1491" s="179" t="str">
        <f t="shared" si="48"/>
        <v/>
      </c>
    </row>
    <row r="1492" spans="1:8" ht="18" customHeight="1">
      <c r="A1492" s="190"/>
      <c r="B1492" s="190"/>
      <c r="C1492" s="188"/>
      <c r="D1492" s="191"/>
      <c r="E1492" s="191"/>
      <c r="F1492" s="192">
        <f t="shared" si="47"/>
        <v>0</v>
      </c>
      <c r="G1492" s="187"/>
      <c r="H1492" s="179" t="str">
        <f t="shared" si="48"/>
        <v/>
      </c>
    </row>
    <row r="1493" spans="1:8" ht="18" customHeight="1">
      <c r="A1493" s="190"/>
      <c r="B1493" s="190"/>
      <c r="C1493" s="188"/>
      <c r="D1493" s="191"/>
      <c r="E1493" s="191"/>
      <c r="F1493" s="192">
        <f t="shared" ref="F1493:F1556" si="49">IF(C1493&lt;&gt;"",F1492+D1493-E1493,0)</f>
        <v>0</v>
      </c>
      <c r="G1493" s="187"/>
      <c r="H1493" s="179" t="str">
        <f t="shared" si="48"/>
        <v/>
      </c>
    </row>
    <row r="1494" spans="1:8" ht="18" customHeight="1">
      <c r="A1494" s="190"/>
      <c r="B1494" s="190"/>
      <c r="C1494" s="188"/>
      <c r="D1494" s="191"/>
      <c r="E1494" s="191"/>
      <c r="F1494" s="192">
        <f t="shared" si="49"/>
        <v>0</v>
      </c>
      <c r="G1494" s="187"/>
      <c r="H1494" s="179" t="str">
        <f t="shared" si="48"/>
        <v/>
      </c>
    </row>
    <row r="1495" spans="1:8" ht="18" customHeight="1">
      <c r="A1495" s="190"/>
      <c r="B1495" s="190"/>
      <c r="C1495" s="188"/>
      <c r="D1495" s="191"/>
      <c r="E1495" s="191"/>
      <c r="F1495" s="192">
        <f t="shared" si="49"/>
        <v>0</v>
      </c>
      <c r="G1495" s="187"/>
      <c r="H1495" s="179" t="str">
        <f t="shared" si="48"/>
        <v/>
      </c>
    </row>
    <row r="1496" spans="1:8" ht="18" customHeight="1">
      <c r="A1496" s="190"/>
      <c r="B1496" s="190"/>
      <c r="C1496" s="188"/>
      <c r="D1496" s="191"/>
      <c r="E1496" s="191"/>
      <c r="F1496" s="192">
        <f t="shared" si="49"/>
        <v>0</v>
      </c>
      <c r="G1496" s="187"/>
      <c r="H1496" s="179" t="str">
        <f t="shared" si="48"/>
        <v/>
      </c>
    </row>
    <row r="1497" spans="1:8" ht="18" customHeight="1">
      <c r="A1497" s="190"/>
      <c r="B1497" s="190"/>
      <c r="C1497" s="188"/>
      <c r="D1497" s="191"/>
      <c r="E1497" s="191"/>
      <c r="F1497" s="192">
        <f t="shared" si="49"/>
        <v>0</v>
      </c>
      <c r="G1497" s="187"/>
      <c r="H1497" s="179" t="str">
        <f t="shared" ref="H1497:H1560" si="50">IF(A1497&lt;&gt;"",MONTH(A1497),"")</f>
        <v/>
      </c>
    </row>
    <row r="1498" spans="1:8" ht="18" customHeight="1">
      <c r="A1498" s="190"/>
      <c r="B1498" s="190"/>
      <c r="C1498" s="188"/>
      <c r="D1498" s="191"/>
      <c r="E1498" s="191"/>
      <c r="F1498" s="192">
        <f t="shared" si="49"/>
        <v>0</v>
      </c>
      <c r="G1498" s="187"/>
      <c r="H1498" s="179" t="str">
        <f t="shared" si="50"/>
        <v/>
      </c>
    </row>
    <row r="1499" spans="1:8" ht="18" customHeight="1">
      <c r="A1499" s="190"/>
      <c r="B1499" s="190"/>
      <c r="C1499" s="188"/>
      <c r="D1499" s="191"/>
      <c r="E1499" s="191"/>
      <c r="F1499" s="192">
        <f t="shared" si="49"/>
        <v>0</v>
      </c>
      <c r="G1499" s="187"/>
      <c r="H1499" s="179" t="str">
        <f t="shared" si="50"/>
        <v/>
      </c>
    </row>
    <row r="1500" spans="1:8" ht="18" customHeight="1">
      <c r="A1500" s="190"/>
      <c r="B1500" s="190"/>
      <c r="C1500" s="188"/>
      <c r="D1500" s="191"/>
      <c r="E1500" s="191"/>
      <c r="F1500" s="192">
        <f t="shared" si="49"/>
        <v>0</v>
      </c>
      <c r="G1500" s="187"/>
      <c r="H1500" s="179" t="str">
        <f t="shared" si="50"/>
        <v/>
      </c>
    </row>
    <row r="1501" spans="1:8" ht="18" customHeight="1">
      <c r="A1501" s="190"/>
      <c r="B1501" s="190"/>
      <c r="C1501" s="188"/>
      <c r="D1501" s="191"/>
      <c r="E1501" s="191"/>
      <c r="F1501" s="192">
        <f t="shared" si="49"/>
        <v>0</v>
      </c>
      <c r="G1501" s="187"/>
      <c r="H1501" s="179" t="str">
        <f t="shared" si="50"/>
        <v/>
      </c>
    </row>
    <row r="1502" spans="1:8" ht="18" customHeight="1">
      <c r="A1502" s="190"/>
      <c r="B1502" s="190"/>
      <c r="C1502" s="188"/>
      <c r="D1502" s="191"/>
      <c r="E1502" s="191"/>
      <c r="F1502" s="192">
        <f t="shared" si="49"/>
        <v>0</v>
      </c>
      <c r="G1502" s="187"/>
      <c r="H1502" s="179" t="str">
        <f t="shared" si="50"/>
        <v/>
      </c>
    </row>
    <row r="1503" spans="1:8" ht="18" customHeight="1">
      <c r="A1503" s="190"/>
      <c r="B1503" s="190"/>
      <c r="C1503" s="188"/>
      <c r="D1503" s="191"/>
      <c r="E1503" s="191"/>
      <c r="F1503" s="192">
        <f t="shared" si="49"/>
        <v>0</v>
      </c>
      <c r="G1503" s="187"/>
      <c r="H1503" s="179" t="str">
        <f t="shared" si="50"/>
        <v/>
      </c>
    </row>
    <row r="1504" spans="1:8" ht="18" customHeight="1">
      <c r="A1504" s="190"/>
      <c r="B1504" s="190"/>
      <c r="C1504" s="188"/>
      <c r="D1504" s="191"/>
      <c r="E1504" s="191"/>
      <c r="F1504" s="192">
        <f t="shared" si="49"/>
        <v>0</v>
      </c>
      <c r="G1504" s="187"/>
      <c r="H1504" s="179" t="str">
        <f t="shared" si="50"/>
        <v/>
      </c>
    </row>
    <row r="1505" spans="1:8" ht="18" customHeight="1">
      <c r="A1505" s="190"/>
      <c r="B1505" s="190"/>
      <c r="C1505" s="188"/>
      <c r="D1505" s="191"/>
      <c r="E1505" s="191"/>
      <c r="F1505" s="192">
        <f t="shared" si="49"/>
        <v>0</v>
      </c>
      <c r="G1505" s="187"/>
      <c r="H1505" s="179" t="str">
        <f t="shared" si="50"/>
        <v/>
      </c>
    </row>
    <row r="1506" spans="1:8" ht="18" customHeight="1">
      <c r="A1506" s="190"/>
      <c r="B1506" s="190"/>
      <c r="C1506" s="188"/>
      <c r="D1506" s="191"/>
      <c r="E1506" s="191"/>
      <c r="F1506" s="192">
        <f t="shared" si="49"/>
        <v>0</v>
      </c>
      <c r="G1506" s="187"/>
      <c r="H1506" s="179" t="str">
        <f t="shared" si="50"/>
        <v/>
      </c>
    </row>
    <row r="1507" spans="1:8" ht="18" customHeight="1">
      <c r="A1507" s="190"/>
      <c r="B1507" s="190"/>
      <c r="C1507" s="188"/>
      <c r="D1507" s="191"/>
      <c r="E1507" s="191"/>
      <c r="F1507" s="192">
        <f t="shared" si="49"/>
        <v>0</v>
      </c>
      <c r="G1507" s="187"/>
      <c r="H1507" s="179" t="str">
        <f t="shared" si="50"/>
        <v/>
      </c>
    </row>
    <row r="1508" spans="1:8" ht="18" customHeight="1">
      <c r="A1508" s="190"/>
      <c r="B1508" s="190"/>
      <c r="C1508" s="188"/>
      <c r="D1508" s="191"/>
      <c r="E1508" s="191"/>
      <c r="F1508" s="192">
        <f t="shared" si="49"/>
        <v>0</v>
      </c>
      <c r="G1508" s="187"/>
      <c r="H1508" s="179" t="str">
        <f t="shared" si="50"/>
        <v/>
      </c>
    </row>
    <row r="1509" spans="1:8" ht="18" customHeight="1">
      <c r="A1509" s="190"/>
      <c r="B1509" s="190"/>
      <c r="C1509" s="188"/>
      <c r="D1509" s="191"/>
      <c r="E1509" s="191"/>
      <c r="F1509" s="192">
        <f t="shared" si="49"/>
        <v>0</v>
      </c>
      <c r="G1509" s="187"/>
      <c r="H1509" s="179" t="str">
        <f t="shared" si="50"/>
        <v/>
      </c>
    </row>
    <row r="1510" spans="1:8" ht="18" customHeight="1">
      <c r="A1510" s="190"/>
      <c r="B1510" s="190"/>
      <c r="C1510" s="188"/>
      <c r="D1510" s="191"/>
      <c r="E1510" s="191"/>
      <c r="F1510" s="192">
        <f t="shared" si="49"/>
        <v>0</v>
      </c>
      <c r="G1510" s="187"/>
      <c r="H1510" s="179" t="str">
        <f t="shared" si="50"/>
        <v/>
      </c>
    </row>
    <row r="1511" spans="1:8" ht="18" customHeight="1">
      <c r="A1511" s="190"/>
      <c r="B1511" s="190"/>
      <c r="C1511" s="188"/>
      <c r="D1511" s="191"/>
      <c r="E1511" s="191"/>
      <c r="F1511" s="192">
        <f t="shared" si="49"/>
        <v>0</v>
      </c>
      <c r="G1511" s="187"/>
      <c r="H1511" s="179" t="str">
        <f t="shared" si="50"/>
        <v/>
      </c>
    </row>
    <row r="1512" spans="1:8" ht="18" customHeight="1">
      <c r="A1512" s="190"/>
      <c r="B1512" s="190"/>
      <c r="C1512" s="188"/>
      <c r="D1512" s="191"/>
      <c r="E1512" s="191"/>
      <c r="F1512" s="192">
        <f t="shared" si="49"/>
        <v>0</v>
      </c>
      <c r="G1512" s="187"/>
      <c r="H1512" s="179" t="str">
        <f t="shared" si="50"/>
        <v/>
      </c>
    </row>
    <row r="1513" spans="1:8" ht="18" customHeight="1">
      <c r="A1513" s="190"/>
      <c r="B1513" s="190"/>
      <c r="C1513" s="188"/>
      <c r="D1513" s="191"/>
      <c r="E1513" s="191"/>
      <c r="F1513" s="192">
        <f t="shared" si="49"/>
        <v>0</v>
      </c>
      <c r="G1513" s="187"/>
      <c r="H1513" s="179" t="str">
        <f t="shared" si="50"/>
        <v/>
      </c>
    </row>
    <row r="1514" spans="1:8" ht="18" customHeight="1">
      <c r="A1514" s="190"/>
      <c r="B1514" s="190"/>
      <c r="C1514" s="188"/>
      <c r="D1514" s="191"/>
      <c r="E1514" s="191"/>
      <c r="F1514" s="192">
        <f t="shared" si="49"/>
        <v>0</v>
      </c>
      <c r="G1514" s="187"/>
      <c r="H1514" s="179" t="str">
        <f t="shared" si="50"/>
        <v/>
      </c>
    </row>
    <row r="1515" spans="1:8" ht="18" customHeight="1">
      <c r="A1515" s="190"/>
      <c r="B1515" s="190"/>
      <c r="C1515" s="188"/>
      <c r="D1515" s="191"/>
      <c r="E1515" s="191"/>
      <c r="F1515" s="192">
        <f t="shared" si="49"/>
        <v>0</v>
      </c>
      <c r="G1515" s="187"/>
      <c r="H1515" s="179" t="str">
        <f t="shared" si="50"/>
        <v/>
      </c>
    </row>
    <row r="1516" spans="1:8" ht="18" customHeight="1">
      <c r="A1516" s="190"/>
      <c r="B1516" s="190"/>
      <c r="C1516" s="188"/>
      <c r="D1516" s="191"/>
      <c r="E1516" s="191"/>
      <c r="F1516" s="192">
        <f t="shared" si="49"/>
        <v>0</v>
      </c>
      <c r="G1516" s="187"/>
      <c r="H1516" s="179" t="str">
        <f t="shared" si="50"/>
        <v/>
      </c>
    </row>
    <row r="1517" spans="1:8" ht="18" customHeight="1">
      <c r="A1517" s="190"/>
      <c r="B1517" s="190"/>
      <c r="C1517" s="188"/>
      <c r="D1517" s="191"/>
      <c r="E1517" s="191"/>
      <c r="F1517" s="192">
        <f t="shared" si="49"/>
        <v>0</v>
      </c>
      <c r="G1517" s="187"/>
      <c r="H1517" s="179" t="str">
        <f t="shared" si="50"/>
        <v/>
      </c>
    </row>
    <row r="1518" spans="1:8" ht="18" customHeight="1">
      <c r="A1518" s="190"/>
      <c r="B1518" s="190"/>
      <c r="C1518" s="188"/>
      <c r="D1518" s="191"/>
      <c r="E1518" s="191"/>
      <c r="F1518" s="192">
        <f t="shared" si="49"/>
        <v>0</v>
      </c>
      <c r="G1518" s="187"/>
      <c r="H1518" s="179" t="str">
        <f t="shared" si="50"/>
        <v/>
      </c>
    </row>
    <row r="1519" spans="1:8" ht="18" customHeight="1">
      <c r="A1519" s="190"/>
      <c r="B1519" s="190"/>
      <c r="C1519" s="188"/>
      <c r="D1519" s="191"/>
      <c r="E1519" s="191"/>
      <c r="F1519" s="192">
        <f t="shared" si="49"/>
        <v>0</v>
      </c>
      <c r="G1519" s="187"/>
      <c r="H1519" s="179" t="str">
        <f t="shared" si="50"/>
        <v/>
      </c>
    </row>
    <row r="1520" spans="1:8" ht="18" customHeight="1">
      <c r="A1520" s="190"/>
      <c r="B1520" s="190"/>
      <c r="C1520" s="188"/>
      <c r="D1520" s="191"/>
      <c r="E1520" s="191"/>
      <c r="F1520" s="192">
        <f t="shared" si="49"/>
        <v>0</v>
      </c>
      <c r="G1520" s="187"/>
      <c r="H1520" s="179" t="str">
        <f t="shared" si="50"/>
        <v/>
      </c>
    </row>
    <row r="1521" spans="1:8" ht="18" customHeight="1">
      <c r="A1521" s="190"/>
      <c r="B1521" s="190"/>
      <c r="C1521" s="188"/>
      <c r="D1521" s="191"/>
      <c r="E1521" s="191"/>
      <c r="F1521" s="192">
        <f t="shared" si="49"/>
        <v>0</v>
      </c>
      <c r="G1521" s="187"/>
      <c r="H1521" s="179" t="str">
        <f t="shared" si="50"/>
        <v/>
      </c>
    </row>
    <row r="1522" spans="1:8" ht="18" customHeight="1">
      <c r="A1522" s="190"/>
      <c r="B1522" s="190"/>
      <c r="C1522" s="188"/>
      <c r="D1522" s="191"/>
      <c r="E1522" s="191"/>
      <c r="F1522" s="192">
        <f t="shared" si="49"/>
        <v>0</v>
      </c>
      <c r="G1522" s="187"/>
      <c r="H1522" s="179" t="str">
        <f t="shared" si="50"/>
        <v/>
      </c>
    </row>
    <row r="1523" spans="1:8" ht="18" customHeight="1">
      <c r="A1523" s="190"/>
      <c r="B1523" s="190"/>
      <c r="C1523" s="188"/>
      <c r="D1523" s="191"/>
      <c r="E1523" s="191"/>
      <c r="F1523" s="192">
        <f t="shared" si="49"/>
        <v>0</v>
      </c>
      <c r="G1523" s="187"/>
      <c r="H1523" s="179" t="str">
        <f t="shared" si="50"/>
        <v/>
      </c>
    </row>
    <row r="1524" spans="1:8" ht="18" customHeight="1">
      <c r="A1524" s="190"/>
      <c r="B1524" s="190"/>
      <c r="C1524" s="188"/>
      <c r="D1524" s="191"/>
      <c r="E1524" s="191"/>
      <c r="F1524" s="192">
        <f t="shared" si="49"/>
        <v>0</v>
      </c>
      <c r="G1524" s="187"/>
      <c r="H1524" s="179" t="str">
        <f t="shared" si="50"/>
        <v/>
      </c>
    </row>
    <row r="1525" spans="1:8" ht="18" customHeight="1">
      <c r="A1525" s="190"/>
      <c r="B1525" s="190"/>
      <c r="C1525" s="188"/>
      <c r="D1525" s="191"/>
      <c r="E1525" s="191"/>
      <c r="F1525" s="192">
        <f t="shared" si="49"/>
        <v>0</v>
      </c>
      <c r="G1525" s="187"/>
      <c r="H1525" s="179" t="str">
        <f t="shared" si="50"/>
        <v/>
      </c>
    </row>
    <row r="1526" spans="1:8" ht="18" customHeight="1">
      <c r="A1526" s="190"/>
      <c r="B1526" s="190"/>
      <c r="C1526" s="188"/>
      <c r="D1526" s="191"/>
      <c r="E1526" s="191"/>
      <c r="F1526" s="192">
        <f t="shared" si="49"/>
        <v>0</v>
      </c>
      <c r="G1526" s="187"/>
      <c r="H1526" s="179" t="str">
        <f t="shared" si="50"/>
        <v/>
      </c>
    </row>
    <row r="1527" spans="1:8" ht="18" customHeight="1">
      <c r="A1527" s="190"/>
      <c r="B1527" s="190"/>
      <c r="C1527" s="188"/>
      <c r="D1527" s="191"/>
      <c r="E1527" s="191"/>
      <c r="F1527" s="192">
        <f t="shared" si="49"/>
        <v>0</v>
      </c>
      <c r="G1527" s="187"/>
      <c r="H1527" s="179" t="str">
        <f t="shared" si="50"/>
        <v/>
      </c>
    </row>
    <row r="1528" spans="1:8" ht="18" customHeight="1">
      <c r="A1528" s="190"/>
      <c r="B1528" s="190"/>
      <c r="C1528" s="188"/>
      <c r="D1528" s="191"/>
      <c r="E1528" s="191"/>
      <c r="F1528" s="192">
        <f t="shared" si="49"/>
        <v>0</v>
      </c>
      <c r="G1528" s="187"/>
      <c r="H1528" s="179" t="str">
        <f t="shared" si="50"/>
        <v/>
      </c>
    </row>
    <row r="1529" spans="1:8" ht="18" customHeight="1">
      <c r="A1529" s="190"/>
      <c r="B1529" s="190"/>
      <c r="C1529" s="188"/>
      <c r="D1529" s="191"/>
      <c r="E1529" s="191"/>
      <c r="F1529" s="192">
        <f t="shared" si="49"/>
        <v>0</v>
      </c>
      <c r="G1529" s="187"/>
      <c r="H1529" s="179" t="str">
        <f t="shared" si="50"/>
        <v/>
      </c>
    </row>
    <row r="1530" spans="1:8" ht="18" customHeight="1">
      <c r="A1530" s="190"/>
      <c r="B1530" s="190"/>
      <c r="C1530" s="188"/>
      <c r="D1530" s="191"/>
      <c r="E1530" s="191"/>
      <c r="F1530" s="192">
        <f t="shared" si="49"/>
        <v>0</v>
      </c>
      <c r="G1530" s="187"/>
      <c r="H1530" s="179" t="str">
        <f t="shared" si="50"/>
        <v/>
      </c>
    </row>
    <row r="1531" spans="1:8" ht="18" customHeight="1">
      <c r="A1531" s="190"/>
      <c r="B1531" s="190"/>
      <c r="C1531" s="188"/>
      <c r="D1531" s="191"/>
      <c r="E1531" s="191"/>
      <c r="F1531" s="192">
        <f t="shared" si="49"/>
        <v>0</v>
      </c>
      <c r="G1531" s="187"/>
      <c r="H1531" s="179" t="str">
        <f t="shared" si="50"/>
        <v/>
      </c>
    </row>
    <row r="1532" spans="1:8" ht="18" customHeight="1">
      <c r="A1532" s="190"/>
      <c r="B1532" s="190"/>
      <c r="C1532" s="188"/>
      <c r="D1532" s="191"/>
      <c r="E1532" s="191"/>
      <c r="F1532" s="192">
        <f t="shared" si="49"/>
        <v>0</v>
      </c>
      <c r="G1532" s="187"/>
      <c r="H1532" s="179" t="str">
        <f t="shared" si="50"/>
        <v/>
      </c>
    </row>
    <row r="1533" spans="1:8" ht="18" customHeight="1">
      <c r="A1533" s="190"/>
      <c r="B1533" s="190"/>
      <c r="C1533" s="188"/>
      <c r="D1533" s="191"/>
      <c r="E1533" s="191"/>
      <c r="F1533" s="192">
        <f t="shared" si="49"/>
        <v>0</v>
      </c>
      <c r="G1533" s="187"/>
      <c r="H1533" s="179" t="str">
        <f t="shared" si="50"/>
        <v/>
      </c>
    </row>
    <row r="1534" spans="1:8" ht="18" customHeight="1">
      <c r="A1534" s="190"/>
      <c r="B1534" s="190"/>
      <c r="C1534" s="188"/>
      <c r="D1534" s="191"/>
      <c r="E1534" s="191"/>
      <c r="F1534" s="192">
        <f t="shared" si="49"/>
        <v>0</v>
      </c>
      <c r="G1534" s="187"/>
      <c r="H1534" s="179" t="str">
        <f t="shared" si="50"/>
        <v/>
      </c>
    </row>
    <row r="1535" spans="1:8" ht="18" customHeight="1">
      <c r="A1535" s="190"/>
      <c r="B1535" s="190"/>
      <c r="C1535" s="188"/>
      <c r="D1535" s="191"/>
      <c r="E1535" s="191"/>
      <c r="F1535" s="192">
        <f t="shared" si="49"/>
        <v>0</v>
      </c>
      <c r="G1535" s="187"/>
      <c r="H1535" s="179" t="str">
        <f t="shared" si="50"/>
        <v/>
      </c>
    </row>
    <row r="1536" spans="1:8" ht="18" customHeight="1">
      <c r="A1536" s="190"/>
      <c r="B1536" s="190"/>
      <c r="C1536" s="188"/>
      <c r="D1536" s="191"/>
      <c r="E1536" s="191"/>
      <c r="F1536" s="192">
        <f t="shared" si="49"/>
        <v>0</v>
      </c>
      <c r="G1536" s="187"/>
      <c r="H1536" s="179" t="str">
        <f t="shared" si="50"/>
        <v/>
      </c>
    </row>
    <row r="1537" spans="1:8" ht="18" customHeight="1">
      <c r="A1537" s="190"/>
      <c r="B1537" s="190"/>
      <c r="C1537" s="188"/>
      <c r="D1537" s="191"/>
      <c r="E1537" s="191"/>
      <c r="F1537" s="192">
        <f t="shared" si="49"/>
        <v>0</v>
      </c>
      <c r="G1537" s="187"/>
      <c r="H1537" s="179" t="str">
        <f t="shared" si="50"/>
        <v/>
      </c>
    </row>
    <row r="1538" spans="1:8" ht="18" customHeight="1">
      <c r="A1538" s="190"/>
      <c r="B1538" s="190"/>
      <c r="C1538" s="188"/>
      <c r="D1538" s="191"/>
      <c r="E1538" s="191"/>
      <c r="F1538" s="192">
        <f t="shared" si="49"/>
        <v>0</v>
      </c>
      <c r="G1538" s="187"/>
      <c r="H1538" s="179" t="str">
        <f t="shared" si="50"/>
        <v/>
      </c>
    </row>
    <row r="1539" spans="1:8" ht="18" customHeight="1">
      <c r="A1539" s="190"/>
      <c r="B1539" s="190"/>
      <c r="C1539" s="188"/>
      <c r="D1539" s="191"/>
      <c r="E1539" s="191"/>
      <c r="F1539" s="192">
        <f t="shared" si="49"/>
        <v>0</v>
      </c>
      <c r="G1539" s="187"/>
      <c r="H1539" s="179" t="str">
        <f t="shared" si="50"/>
        <v/>
      </c>
    </row>
    <row r="1540" spans="1:8" ht="18" customHeight="1">
      <c r="A1540" s="190"/>
      <c r="B1540" s="190"/>
      <c r="C1540" s="188"/>
      <c r="D1540" s="191"/>
      <c r="E1540" s="191"/>
      <c r="F1540" s="192">
        <f t="shared" si="49"/>
        <v>0</v>
      </c>
      <c r="G1540" s="187"/>
      <c r="H1540" s="179" t="str">
        <f t="shared" si="50"/>
        <v/>
      </c>
    </row>
    <row r="1541" spans="1:8" ht="18" customHeight="1">
      <c r="A1541" s="190"/>
      <c r="B1541" s="190"/>
      <c r="C1541" s="188"/>
      <c r="D1541" s="191"/>
      <c r="E1541" s="191"/>
      <c r="F1541" s="192">
        <f t="shared" si="49"/>
        <v>0</v>
      </c>
      <c r="G1541" s="187"/>
      <c r="H1541" s="179" t="str">
        <f t="shared" si="50"/>
        <v/>
      </c>
    </row>
    <row r="1542" spans="1:8" ht="18" customHeight="1">
      <c r="A1542" s="190"/>
      <c r="B1542" s="190"/>
      <c r="C1542" s="188"/>
      <c r="D1542" s="191"/>
      <c r="E1542" s="191"/>
      <c r="F1542" s="192">
        <f t="shared" si="49"/>
        <v>0</v>
      </c>
      <c r="G1542" s="187"/>
      <c r="H1542" s="179" t="str">
        <f t="shared" si="50"/>
        <v/>
      </c>
    </row>
    <row r="1543" spans="1:8" ht="18" customHeight="1">
      <c r="A1543" s="190"/>
      <c r="B1543" s="190"/>
      <c r="C1543" s="188"/>
      <c r="D1543" s="191"/>
      <c r="E1543" s="191"/>
      <c r="F1543" s="192">
        <f t="shared" si="49"/>
        <v>0</v>
      </c>
      <c r="G1543" s="187"/>
      <c r="H1543" s="179" t="str">
        <f t="shared" si="50"/>
        <v/>
      </c>
    </row>
    <row r="1544" spans="1:8" ht="18" customHeight="1">
      <c r="A1544" s="190"/>
      <c r="B1544" s="190"/>
      <c r="C1544" s="188"/>
      <c r="D1544" s="191"/>
      <c r="E1544" s="191"/>
      <c r="F1544" s="192">
        <f t="shared" si="49"/>
        <v>0</v>
      </c>
      <c r="G1544" s="187"/>
      <c r="H1544" s="179" t="str">
        <f t="shared" si="50"/>
        <v/>
      </c>
    </row>
    <row r="1545" spans="1:8" ht="18" customHeight="1">
      <c r="A1545" s="190"/>
      <c r="B1545" s="190"/>
      <c r="C1545" s="188"/>
      <c r="D1545" s="191"/>
      <c r="E1545" s="191"/>
      <c r="F1545" s="192">
        <f t="shared" si="49"/>
        <v>0</v>
      </c>
      <c r="G1545" s="187"/>
      <c r="H1545" s="179" t="str">
        <f t="shared" si="50"/>
        <v/>
      </c>
    </row>
    <row r="1546" spans="1:8" ht="18" customHeight="1">
      <c r="A1546" s="190"/>
      <c r="B1546" s="190"/>
      <c r="C1546" s="188"/>
      <c r="D1546" s="191"/>
      <c r="E1546" s="191"/>
      <c r="F1546" s="192">
        <f t="shared" si="49"/>
        <v>0</v>
      </c>
      <c r="G1546" s="187"/>
      <c r="H1546" s="179" t="str">
        <f t="shared" si="50"/>
        <v/>
      </c>
    </row>
    <row r="1547" spans="1:8" ht="18" customHeight="1">
      <c r="A1547" s="190"/>
      <c r="B1547" s="190"/>
      <c r="C1547" s="188"/>
      <c r="D1547" s="191"/>
      <c r="E1547" s="191"/>
      <c r="F1547" s="192">
        <f t="shared" si="49"/>
        <v>0</v>
      </c>
      <c r="G1547" s="187"/>
      <c r="H1547" s="179" t="str">
        <f t="shared" si="50"/>
        <v/>
      </c>
    </row>
    <row r="1548" spans="1:8" ht="18" customHeight="1">
      <c r="A1548" s="190"/>
      <c r="B1548" s="190"/>
      <c r="C1548" s="188"/>
      <c r="D1548" s="191"/>
      <c r="E1548" s="191"/>
      <c r="F1548" s="192">
        <f t="shared" si="49"/>
        <v>0</v>
      </c>
      <c r="G1548" s="187"/>
      <c r="H1548" s="179" t="str">
        <f t="shared" si="50"/>
        <v/>
      </c>
    </row>
    <row r="1549" spans="1:8" ht="18" customHeight="1">
      <c r="A1549" s="190"/>
      <c r="B1549" s="190"/>
      <c r="C1549" s="188"/>
      <c r="D1549" s="191"/>
      <c r="E1549" s="191"/>
      <c r="F1549" s="192">
        <f t="shared" si="49"/>
        <v>0</v>
      </c>
      <c r="G1549" s="187"/>
      <c r="H1549" s="179" t="str">
        <f t="shared" si="50"/>
        <v/>
      </c>
    </row>
    <row r="1550" spans="1:8" ht="18" customHeight="1">
      <c r="A1550" s="190"/>
      <c r="B1550" s="190"/>
      <c r="C1550" s="188"/>
      <c r="D1550" s="191"/>
      <c r="E1550" s="191"/>
      <c r="F1550" s="192">
        <f t="shared" si="49"/>
        <v>0</v>
      </c>
      <c r="G1550" s="187"/>
      <c r="H1550" s="179" t="str">
        <f t="shared" si="50"/>
        <v/>
      </c>
    </row>
    <row r="1551" spans="1:8" ht="18" customHeight="1">
      <c r="A1551" s="190"/>
      <c r="B1551" s="190"/>
      <c r="C1551" s="188"/>
      <c r="D1551" s="191"/>
      <c r="E1551" s="191"/>
      <c r="F1551" s="192">
        <f t="shared" si="49"/>
        <v>0</v>
      </c>
      <c r="G1551" s="187"/>
      <c r="H1551" s="179" t="str">
        <f t="shared" si="50"/>
        <v/>
      </c>
    </row>
    <row r="1552" spans="1:8" ht="18" customHeight="1">
      <c r="A1552" s="190"/>
      <c r="B1552" s="190"/>
      <c r="C1552" s="188"/>
      <c r="D1552" s="191"/>
      <c r="E1552" s="191"/>
      <c r="F1552" s="192">
        <f t="shared" si="49"/>
        <v>0</v>
      </c>
      <c r="G1552" s="187"/>
      <c r="H1552" s="179" t="str">
        <f t="shared" si="50"/>
        <v/>
      </c>
    </row>
    <row r="1553" spans="1:8" ht="18" customHeight="1">
      <c r="A1553" s="190"/>
      <c r="B1553" s="190"/>
      <c r="C1553" s="188"/>
      <c r="D1553" s="191"/>
      <c r="E1553" s="191"/>
      <c r="F1553" s="192">
        <f t="shared" si="49"/>
        <v>0</v>
      </c>
      <c r="G1553" s="187"/>
      <c r="H1553" s="179" t="str">
        <f t="shared" si="50"/>
        <v/>
      </c>
    </row>
    <row r="1554" spans="1:8" ht="18" customHeight="1">
      <c r="A1554" s="190"/>
      <c r="B1554" s="190"/>
      <c r="C1554" s="188"/>
      <c r="D1554" s="191"/>
      <c r="E1554" s="191"/>
      <c r="F1554" s="192">
        <f t="shared" si="49"/>
        <v>0</v>
      </c>
      <c r="G1554" s="187"/>
      <c r="H1554" s="179" t="str">
        <f t="shared" si="50"/>
        <v/>
      </c>
    </row>
    <row r="1555" spans="1:8" ht="18" customHeight="1">
      <c r="A1555" s="190"/>
      <c r="B1555" s="190"/>
      <c r="C1555" s="188"/>
      <c r="D1555" s="191"/>
      <c r="E1555" s="191"/>
      <c r="F1555" s="192">
        <f t="shared" si="49"/>
        <v>0</v>
      </c>
      <c r="G1555" s="187"/>
      <c r="H1555" s="179" t="str">
        <f t="shared" si="50"/>
        <v/>
      </c>
    </row>
    <row r="1556" spans="1:8" ht="18" customHeight="1">
      <c r="A1556" s="190"/>
      <c r="B1556" s="190"/>
      <c r="C1556" s="188"/>
      <c r="D1556" s="191"/>
      <c r="E1556" s="191"/>
      <c r="F1556" s="192">
        <f t="shared" si="49"/>
        <v>0</v>
      </c>
      <c r="G1556" s="187"/>
      <c r="H1556" s="179" t="str">
        <f t="shared" si="50"/>
        <v/>
      </c>
    </row>
    <row r="1557" spans="1:8" ht="18" customHeight="1">
      <c r="A1557" s="190"/>
      <c r="B1557" s="190"/>
      <c r="C1557" s="188"/>
      <c r="D1557" s="191"/>
      <c r="E1557" s="191"/>
      <c r="F1557" s="192">
        <f t="shared" ref="F1557:F1620" si="51">IF(C1557&lt;&gt;"",F1556+D1557-E1557,0)</f>
        <v>0</v>
      </c>
      <c r="G1557" s="187"/>
      <c r="H1557" s="179" t="str">
        <f t="shared" si="50"/>
        <v/>
      </c>
    </row>
    <row r="1558" spans="1:8" ht="18" customHeight="1">
      <c r="A1558" s="190"/>
      <c r="B1558" s="190"/>
      <c r="C1558" s="188"/>
      <c r="D1558" s="191"/>
      <c r="E1558" s="191"/>
      <c r="F1558" s="192">
        <f t="shared" si="51"/>
        <v>0</v>
      </c>
      <c r="G1558" s="187"/>
      <c r="H1558" s="179" t="str">
        <f t="shared" si="50"/>
        <v/>
      </c>
    </row>
    <row r="1559" spans="1:8" ht="18" customHeight="1">
      <c r="A1559" s="190"/>
      <c r="B1559" s="190"/>
      <c r="C1559" s="188"/>
      <c r="D1559" s="191"/>
      <c r="E1559" s="191"/>
      <c r="F1559" s="192">
        <f t="shared" si="51"/>
        <v>0</v>
      </c>
      <c r="G1559" s="187"/>
      <c r="H1559" s="179" t="str">
        <f t="shared" si="50"/>
        <v/>
      </c>
    </row>
    <row r="1560" spans="1:8" ht="18" customHeight="1">
      <c r="A1560" s="190"/>
      <c r="B1560" s="190"/>
      <c r="C1560" s="188"/>
      <c r="D1560" s="191"/>
      <c r="E1560" s="191"/>
      <c r="F1560" s="192">
        <f t="shared" si="51"/>
        <v>0</v>
      </c>
      <c r="G1560" s="187"/>
      <c r="H1560" s="179" t="str">
        <f t="shared" si="50"/>
        <v/>
      </c>
    </row>
    <row r="1561" spans="1:8" ht="18" customHeight="1">
      <c r="A1561" s="190"/>
      <c r="B1561" s="190"/>
      <c r="C1561" s="188"/>
      <c r="D1561" s="191"/>
      <c r="E1561" s="191"/>
      <c r="F1561" s="192">
        <f t="shared" si="51"/>
        <v>0</v>
      </c>
      <c r="G1561" s="187"/>
      <c r="H1561" s="179" t="str">
        <f t="shared" ref="H1561:H1624" si="52">IF(A1561&lt;&gt;"",MONTH(A1561),"")</f>
        <v/>
      </c>
    </row>
    <row r="1562" spans="1:8" ht="18" customHeight="1">
      <c r="A1562" s="190"/>
      <c r="B1562" s="190"/>
      <c r="C1562" s="188"/>
      <c r="D1562" s="191"/>
      <c r="E1562" s="191"/>
      <c r="F1562" s="192">
        <f t="shared" si="51"/>
        <v>0</v>
      </c>
      <c r="G1562" s="187"/>
      <c r="H1562" s="179" t="str">
        <f t="shared" si="52"/>
        <v/>
      </c>
    </row>
    <row r="1563" spans="1:8" ht="18" customHeight="1">
      <c r="A1563" s="190"/>
      <c r="B1563" s="190"/>
      <c r="C1563" s="188"/>
      <c r="D1563" s="191"/>
      <c r="E1563" s="191"/>
      <c r="F1563" s="192">
        <f t="shared" si="51"/>
        <v>0</v>
      </c>
      <c r="G1563" s="187"/>
      <c r="H1563" s="179" t="str">
        <f t="shared" si="52"/>
        <v/>
      </c>
    </row>
    <row r="1564" spans="1:8" ht="18" customHeight="1">
      <c r="A1564" s="190"/>
      <c r="B1564" s="190"/>
      <c r="C1564" s="188"/>
      <c r="D1564" s="191"/>
      <c r="E1564" s="191"/>
      <c r="F1564" s="192">
        <f t="shared" si="51"/>
        <v>0</v>
      </c>
      <c r="G1564" s="187"/>
      <c r="H1564" s="179" t="str">
        <f t="shared" si="52"/>
        <v/>
      </c>
    </row>
    <row r="1565" spans="1:8" ht="18" customHeight="1">
      <c r="A1565" s="190"/>
      <c r="B1565" s="190"/>
      <c r="C1565" s="188"/>
      <c r="D1565" s="191"/>
      <c r="E1565" s="191"/>
      <c r="F1565" s="192">
        <f t="shared" si="51"/>
        <v>0</v>
      </c>
      <c r="G1565" s="187"/>
      <c r="H1565" s="179" t="str">
        <f t="shared" si="52"/>
        <v/>
      </c>
    </row>
    <row r="1566" spans="1:8" ht="18" customHeight="1">
      <c r="A1566" s="190"/>
      <c r="B1566" s="190"/>
      <c r="C1566" s="188"/>
      <c r="D1566" s="191"/>
      <c r="E1566" s="191"/>
      <c r="F1566" s="192">
        <f t="shared" si="51"/>
        <v>0</v>
      </c>
      <c r="G1566" s="187"/>
      <c r="H1566" s="179" t="str">
        <f t="shared" si="52"/>
        <v/>
      </c>
    </row>
    <row r="1567" spans="1:8" ht="18" customHeight="1">
      <c r="A1567" s="190"/>
      <c r="B1567" s="190"/>
      <c r="C1567" s="188"/>
      <c r="D1567" s="191"/>
      <c r="E1567" s="191"/>
      <c r="F1567" s="192">
        <f t="shared" si="51"/>
        <v>0</v>
      </c>
      <c r="G1567" s="187"/>
      <c r="H1567" s="179" t="str">
        <f t="shared" si="52"/>
        <v/>
      </c>
    </row>
    <row r="1568" spans="1:8" ht="18" customHeight="1">
      <c r="A1568" s="190"/>
      <c r="B1568" s="190"/>
      <c r="C1568" s="188"/>
      <c r="D1568" s="191"/>
      <c r="E1568" s="191"/>
      <c r="F1568" s="192">
        <f t="shared" si="51"/>
        <v>0</v>
      </c>
      <c r="G1568" s="187"/>
      <c r="H1568" s="179" t="str">
        <f t="shared" si="52"/>
        <v/>
      </c>
    </row>
    <row r="1569" spans="1:8" ht="18" customHeight="1">
      <c r="A1569" s="190"/>
      <c r="B1569" s="190"/>
      <c r="C1569" s="188"/>
      <c r="D1569" s="191"/>
      <c r="E1569" s="191"/>
      <c r="F1569" s="192">
        <f t="shared" si="51"/>
        <v>0</v>
      </c>
      <c r="G1569" s="187"/>
      <c r="H1569" s="179" t="str">
        <f t="shared" si="52"/>
        <v/>
      </c>
    </row>
    <row r="1570" spans="1:8" ht="18" customHeight="1">
      <c r="A1570" s="190"/>
      <c r="B1570" s="190"/>
      <c r="C1570" s="188"/>
      <c r="D1570" s="191"/>
      <c r="E1570" s="191"/>
      <c r="F1570" s="192">
        <f t="shared" si="51"/>
        <v>0</v>
      </c>
      <c r="G1570" s="187"/>
      <c r="H1570" s="179" t="str">
        <f t="shared" si="52"/>
        <v/>
      </c>
    </row>
    <row r="1571" spans="1:8" ht="18" customHeight="1">
      <c r="A1571" s="190"/>
      <c r="B1571" s="190"/>
      <c r="C1571" s="188"/>
      <c r="D1571" s="191"/>
      <c r="E1571" s="191"/>
      <c r="F1571" s="192">
        <f t="shared" si="51"/>
        <v>0</v>
      </c>
      <c r="G1571" s="187"/>
      <c r="H1571" s="179" t="str">
        <f t="shared" si="52"/>
        <v/>
      </c>
    </row>
    <row r="1572" spans="1:8" ht="18" customHeight="1">
      <c r="A1572" s="190"/>
      <c r="B1572" s="190"/>
      <c r="C1572" s="188"/>
      <c r="D1572" s="191"/>
      <c r="E1572" s="191"/>
      <c r="F1572" s="192">
        <f t="shared" si="51"/>
        <v>0</v>
      </c>
      <c r="G1572" s="187"/>
      <c r="H1572" s="179" t="str">
        <f t="shared" si="52"/>
        <v/>
      </c>
    </row>
    <row r="1573" spans="1:8" ht="18" customHeight="1">
      <c r="A1573" s="190"/>
      <c r="B1573" s="190"/>
      <c r="C1573" s="188"/>
      <c r="D1573" s="191"/>
      <c r="E1573" s="191"/>
      <c r="F1573" s="192">
        <f t="shared" si="51"/>
        <v>0</v>
      </c>
      <c r="G1573" s="187"/>
      <c r="H1573" s="179" t="str">
        <f t="shared" si="52"/>
        <v/>
      </c>
    </row>
    <row r="1574" spans="1:8" ht="18" customHeight="1">
      <c r="A1574" s="190"/>
      <c r="B1574" s="190"/>
      <c r="C1574" s="188"/>
      <c r="D1574" s="191"/>
      <c r="E1574" s="191"/>
      <c r="F1574" s="192">
        <f t="shared" si="51"/>
        <v>0</v>
      </c>
      <c r="G1574" s="187"/>
      <c r="H1574" s="179" t="str">
        <f t="shared" si="52"/>
        <v/>
      </c>
    </row>
    <row r="1575" spans="1:8" ht="18" customHeight="1">
      <c r="A1575" s="190"/>
      <c r="B1575" s="190"/>
      <c r="C1575" s="188"/>
      <c r="D1575" s="191"/>
      <c r="E1575" s="191"/>
      <c r="F1575" s="192">
        <f t="shared" si="51"/>
        <v>0</v>
      </c>
      <c r="G1575" s="187"/>
      <c r="H1575" s="179" t="str">
        <f t="shared" si="52"/>
        <v/>
      </c>
    </row>
    <row r="1576" spans="1:8" ht="18" customHeight="1">
      <c r="A1576" s="190"/>
      <c r="B1576" s="190"/>
      <c r="C1576" s="188"/>
      <c r="D1576" s="191"/>
      <c r="E1576" s="191"/>
      <c r="F1576" s="192">
        <f t="shared" si="51"/>
        <v>0</v>
      </c>
      <c r="G1576" s="187"/>
      <c r="H1576" s="179" t="str">
        <f t="shared" si="52"/>
        <v/>
      </c>
    </row>
    <row r="1577" spans="1:8" ht="18" customHeight="1">
      <c r="A1577" s="190"/>
      <c r="B1577" s="190"/>
      <c r="C1577" s="188"/>
      <c r="D1577" s="191"/>
      <c r="E1577" s="191"/>
      <c r="F1577" s="192">
        <f t="shared" si="51"/>
        <v>0</v>
      </c>
      <c r="G1577" s="187"/>
      <c r="H1577" s="179" t="str">
        <f t="shared" si="52"/>
        <v/>
      </c>
    </row>
    <row r="1578" spans="1:8" ht="18" customHeight="1">
      <c r="A1578" s="190"/>
      <c r="B1578" s="190"/>
      <c r="C1578" s="188"/>
      <c r="D1578" s="191"/>
      <c r="E1578" s="191"/>
      <c r="F1578" s="192">
        <f t="shared" si="51"/>
        <v>0</v>
      </c>
      <c r="G1578" s="187"/>
      <c r="H1578" s="179" t="str">
        <f t="shared" si="52"/>
        <v/>
      </c>
    </row>
    <row r="1579" spans="1:8" ht="18" customHeight="1">
      <c r="A1579" s="190"/>
      <c r="B1579" s="190"/>
      <c r="C1579" s="188"/>
      <c r="D1579" s="191"/>
      <c r="E1579" s="191"/>
      <c r="F1579" s="192">
        <f t="shared" si="51"/>
        <v>0</v>
      </c>
      <c r="G1579" s="187"/>
      <c r="H1579" s="179" t="str">
        <f t="shared" si="52"/>
        <v/>
      </c>
    </row>
    <row r="1580" spans="1:8" ht="18" customHeight="1">
      <c r="A1580" s="190"/>
      <c r="B1580" s="190"/>
      <c r="C1580" s="188"/>
      <c r="D1580" s="191"/>
      <c r="E1580" s="191"/>
      <c r="F1580" s="192">
        <f t="shared" si="51"/>
        <v>0</v>
      </c>
      <c r="G1580" s="187"/>
      <c r="H1580" s="179" t="str">
        <f t="shared" si="52"/>
        <v/>
      </c>
    </row>
    <row r="1581" spans="1:8" ht="18" customHeight="1">
      <c r="A1581" s="190"/>
      <c r="B1581" s="190"/>
      <c r="C1581" s="188"/>
      <c r="D1581" s="191"/>
      <c r="E1581" s="191"/>
      <c r="F1581" s="192">
        <f t="shared" si="51"/>
        <v>0</v>
      </c>
      <c r="G1581" s="187"/>
      <c r="H1581" s="179" t="str">
        <f t="shared" si="52"/>
        <v/>
      </c>
    </row>
    <row r="1582" spans="1:8" ht="18" customHeight="1">
      <c r="A1582" s="190"/>
      <c r="B1582" s="190"/>
      <c r="C1582" s="188"/>
      <c r="D1582" s="191"/>
      <c r="E1582" s="191"/>
      <c r="F1582" s="192">
        <f t="shared" si="51"/>
        <v>0</v>
      </c>
      <c r="G1582" s="187"/>
      <c r="H1582" s="179" t="str">
        <f t="shared" si="52"/>
        <v/>
      </c>
    </row>
    <row r="1583" spans="1:8" ht="18" customHeight="1">
      <c r="A1583" s="190"/>
      <c r="B1583" s="190"/>
      <c r="C1583" s="188"/>
      <c r="D1583" s="191"/>
      <c r="E1583" s="191"/>
      <c r="F1583" s="192">
        <f t="shared" si="51"/>
        <v>0</v>
      </c>
      <c r="G1583" s="187"/>
      <c r="H1583" s="179" t="str">
        <f t="shared" si="52"/>
        <v/>
      </c>
    </row>
    <row r="1584" spans="1:8" ht="18" customHeight="1">
      <c r="A1584" s="190"/>
      <c r="B1584" s="190"/>
      <c r="C1584" s="188"/>
      <c r="D1584" s="191"/>
      <c r="E1584" s="191"/>
      <c r="F1584" s="192">
        <f t="shared" si="51"/>
        <v>0</v>
      </c>
      <c r="G1584" s="187"/>
      <c r="H1584" s="179" t="str">
        <f t="shared" si="52"/>
        <v/>
      </c>
    </row>
    <row r="1585" spans="1:8" ht="18" customHeight="1">
      <c r="A1585" s="190"/>
      <c r="B1585" s="190"/>
      <c r="C1585" s="188"/>
      <c r="D1585" s="191"/>
      <c r="E1585" s="191"/>
      <c r="F1585" s="192">
        <f t="shared" si="51"/>
        <v>0</v>
      </c>
      <c r="G1585" s="187"/>
      <c r="H1585" s="179" t="str">
        <f t="shared" si="52"/>
        <v/>
      </c>
    </row>
    <row r="1586" spans="1:8" ht="18" customHeight="1">
      <c r="A1586" s="190"/>
      <c r="B1586" s="190"/>
      <c r="C1586" s="188"/>
      <c r="D1586" s="191"/>
      <c r="E1586" s="191"/>
      <c r="F1586" s="192">
        <f t="shared" si="51"/>
        <v>0</v>
      </c>
      <c r="G1586" s="187"/>
      <c r="H1586" s="179" t="str">
        <f t="shared" si="52"/>
        <v/>
      </c>
    </row>
    <row r="1587" spans="1:8" ht="18" customHeight="1">
      <c r="A1587" s="190"/>
      <c r="B1587" s="190"/>
      <c r="C1587" s="188"/>
      <c r="D1587" s="191"/>
      <c r="E1587" s="191"/>
      <c r="F1587" s="192">
        <f t="shared" si="51"/>
        <v>0</v>
      </c>
      <c r="G1587" s="187"/>
      <c r="H1587" s="179" t="str">
        <f t="shared" si="52"/>
        <v/>
      </c>
    </row>
    <row r="1588" spans="1:8" ht="18" customHeight="1">
      <c r="A1588" s="190"/>
      <c r="B1588" s="190"/>
      <c r="C1588" s="188"/>
      <c r="D1588" s="191"/>
      <c r="E1588" s="191"/>
      <c r="F1588" s="192">
        <f t="shared" si="51"/>
        <v>0</v>
      </c>
      <c r="G1588" s="187"/>
      <c r="H1588" s="179" t="str">
        <f t="shared" si="52"/>
        <v/>
      </c>
    </row>
    <row r="1589" spans="1:8" ht="18" customHeight="1">
      <c r="A1589" s="190"/>
      <c r="B1589" s="190"/>
      <c r="C1589" s="188"/>
      <c r="D1589" s="191"/>
      <c r="E1589" s="191"/>
      <c r="F1589" s="192">
        <f t="shared" si="51"/>
        <v>0</v>
      </c>
      <c r="G1589" s="187"/>
      <c r="H1589" s="179" t="str">
        <f t="shared" si="52"/>
        <v/>
      </c>
    </row>
    <row r="1590" spans="1:8" ht="18" customHeight="1">
      <c r="A1590" s="190"/>
      <c r="B1590" s="190"/>
      <c r="C1590" s="188"/>
      <c r="D1590" s="191"/>
      <c r="E1590" s="191"/>
      <c r="F1590" s="192">
        <f t="shared" si="51"/>
        <v>0</v>
      </c>
      <c r="G1590" s="187"/>
      <c r="H1590" s="179" t="str">
        <f t="shared" si="52"/>
        <v/>
      </c>
    </row>
    <row r="1591" spans="1:8" ht="18" customHeight="1">
      <c r="A1591" s="190"/>
      <c r="B1591" s="190"/>
      <c r="C1591" s="188"/>
      <c r="D1591" s="191"/>
      <c r="E1591" s="191"/>
      <c r="F1591" s="192">
        <f t="shared" si="51"/>
        <v>0</v>
      </c>
      <c r="G1591" s="187"/>
      <c r="H1591" s="179" t="str">
        <f t="shared" si="52"/>
        <v/>
      </c>
    </row>
    <row r="1592" spans="1:8" ht="18" customHeight="1">
      <c r="A1592" s="190"/>
      <c r="B1592" s="190"/>
      <c r="C1592" s="188"/>
      <c r="D1592" s="191"/>
      <c r="E1592" s="191"/>
      <c r="F1592" s="192">
        <f t="shared" si="51"/>
        <v>0</v>
      </c>
      <c r="G1592" s="187"/>
      <c r="H1592" s="179" t="str">
        <f t="shared" si="52"/>
        <v/>
      </c>
    </row>
    <row r="1593" spans="1:8" ht="18" customHeight="1">
      <c r="A1593" s="190"/>
      <c r="B1593" s="190"/>
      <c r="C1593" s="188"/>
      <c r="D1593" s="191"/>
      <c r="E1593" s="191"/>
      <c r="F1593" s="192">
        <f t="shared" si="51"/>
        <v>0</v>
      </c>
      <c r="G1593" s="187"/>
      <c r="H1593" s="179" t="str">
        <f t="shared" si="52"/>
        <v/>
      </c>
    </row>
    <row r="1594" spans="1:8" ht="18" customHeight="1">
      <c r="A1594" s="190"/>
      <c r="B1594" s="190"/>
      <c r="C1594" s="188"/>
      <c r="D1594" s="191"/>
      <c r="E1594" s="191"/>
      <c r="F1594" s="192">
        <f t="shared" si="51"/>
        <v>0</v>
      </c>
      <c r="G1594" s="187"/>
      <c r="H1594" s="179" t="str">
        <f t="shared" si="52"/>
        <v/>
      </c>
    </row>
    <row r="1595" spans="1:8" ht="18" customHeight="1">
      <c r="A1595" s="190"/>
      <c r="B1595" s="190"/>
      <c r="C1595" s="188"/>
      <c r="D1595" s="191"/>
      <c r="E1595" s="191"/>
      <c r="F1595" s="192">
        <f t="shared" si="51"/>
        <v>0</v>
      </c>
      <c r="G1595" s="187"/>
      <c r="H1595" s="179" t="str">
        <f t="shared" si="52"/>
        <v/>
      </c>
    </row>
    <row r="1596" spans="1:8" ht="18" customHeight="1">
      <c r="A1596" s="190"/>
      <c r="B1596" s="190"/>
      <c r="C1596" s="188"/>
      <c r="D1596" s="191"/>
      <c r="E1596" s="191"/>
      <c r="F1596" s="192">
        <f t="shared" si="51"/>
        <v>0</v>
      </c>
      <c r="G1596" s="187"/>
      <c r="H1596" s="179" t="str">
        <f t="shared" si="52"/>
        <v/>
      </c>
    </row>
    <row r="1597" spans="1:8" ht="18" customHeight="1">
      <c r="A1597" s="190"/>
      <c r="B1597" s="190"/>
      <c r="C1597" s="188"/>
      <c r="D1597" s="191"/>
      <c r="E1597" s="191"/>
      <c r="F1597" s="192">
        <f t="shared" si="51"/>
        <v>0</v>
      </c>
      <c r="G1597" s="187"/>
      <c r="H1597" s="179" t="str">
        <f t="shared" si="52"/>
        <v/>
      </c>
    </row>
    <row r="1598" spans="1:8" ht="18" customHeight="1">
      <c r="A1598" s="190"/>
      <c r="B1598" s="190"/>
      <c r="C1598" s="188"/>
      <c r="D1598" s="191"/>
      <c r="E1598" s="191"/>
      <c r="F1598" s="192">
        <f t="shared" si="51"/>
        <v>0</v>
      </c>
      <c r="G1598" s="187"/>
      <c r="H1598" s="179" t="str">
        <f t="shared" si="52"/>
        <v/>
      </c>
    </row>
    <row r="1599" spans="1:8" ht="18" customHeight="1">
      <c r="A1599" s="190"/>
      <c r="B1599" s="190"/>
      <c r="C1599" s="188"/>
      <c r="D1599" s="191"/>
      <c r="E1599" s="191"/>
      <c r="F1599" s="192">
        <f t="shared" si="51"/>
        <v>0</v>
      </c>
      <c r="G1599" s="187"/>
      <c r="H1599" s="179" t="str">
        <f t="shared" si="52"/>
        <v/>
      </c>
    </row>
    <row r="1600" spans="1:8" ht="18" customHeight="1">
      <c r="A1600" s="190"/>
      <c r="B1600" s="190"/>
      <c r="C1600" s="188"/>
      <c r="D1600" s="191"/>
      <c r="E1600" s="191"/>
      <c r="F1600" s="192">
        <f t="shared" si="51"/>
        <v>0</v>
      </c>
      <c r="G1600" s="187"/>
      <c r="H1600" s="179" t="str">
        <f t="shared" si="52"/>
        <v/>
      </c>
    </row>
    <row r="1601" spans="1:8" ht="18" customHeight="1">
      <c r="A1601" s="190"/>
      <c r="B1601" s="190"/>
      <c r="C1601" s="188"/>
      <c r="D1601" s="191"/>
      <c r="E1601" s="191"/>
      <c r="F1601" s="192">
        <f t="shared" si="51"/>
        <v>0</v>
      </c>
      <c r="G1601" s="187"/>
      <c r="H1601" s="179" t="str">
        <f t="shared" si="52"/>
        <v/>
      </c>
    </row>
    <row r="1602" spans="1:8" ht="18" customHeight="1">
      <c r="A1602" s="190"/>
      <c r="B1602" s="190"/>
      <c r="C1602" s="188"/>
      <c r="D1602" s="191"/>
      <c r="E1602" s="191"/>
      <c r="F1602" s="192">
        <f t="shared" si="51"/>
        <v>0</v>
      </c>
      <c r="G1602" s="187"/>
      <c r="H1602" s="179" t="str">
        <f t="shared" si="52"/>
        <v/>
      </c>
    </row>
    <row r="1603" spans="1:8" ht="18" customHeight="1">
      <c r="A1603" s="190"/>
      <c r="B1603" s="190"/>
      <c r="C1603" s="188"/>
      <c r="D1603" s="191"/>
      <c r="E1603" s="191"/>
      <c r="F1603" s="192">
        <f t="shared" si="51"/>
        <v>0</v>
      </c>
      <c r="G1603" s="187"/>
      <c r="H1603" s="179" t="str">
        <f t="shared" si="52"/>
        <v/>
      </c>
    </row>
    <row r="1604" spans="1:8" ht="18" customHeight="1">
      <c r="A1604" s="190"/>
      <c r="B1604" s="190"/>
      <c r="C1604" s="188"/>
      <c r="D1604" s="191"/>
      <c r="E1604" s="191"/>
      <c r="F1604" s="192">
        <f t="shared" si="51"/>
        <v>0</v>
      </c>
      <c r="G1604" s="187"/>
      <c r="H1604" s="179" t="str">
        <f t="shared" si="52"/>
        <v/>
      </c>
    </row>
    <row r="1605" spans="1:8" ht="18" customHeight="1">
      <c r="A1605" s="190"/>
      <c r="B1605" s="190"/>
      <c r="C1605" s="188"/>
      <c r="D1605" s="191"/>
      <c r="E1605" s="191"/>
      <c r="F1605" s="192">
        <f t="shared" si="51"/>
        <v>0</v>
      </c>
      <c r="G1605" s="187"/>
      <c r="H1605" s="179" t="str">
        <f t="shared" si="52"/>
        <v/>
      </c>
    </row>
    <row r="1606" spans="1:8" ht="18" customHeight="1">
      <c r="A1606" s="190"/>
      <c r="B1606" s="190"/>
      <c r="C1606" s="188"/>
      <c r="D1606" s="191"/>
      <c r="E1606" s="191"/>
      <c r="F1606" s="192">
        <f t="shared" si="51"/>
        <v>0</v>
      </c>
      <c r="G1606" s="187"/>
      <c r="H1606" s="179" t="str">
        <f t="shared" si="52"/>
        <v/>
      </c>
    </row>
    <row r="1607" spans="1:8" ht="18" customHeight="1">
      <c r="A1607" s="190"/>
      <c r="B1607" s="190"/>
      <c r="C1607" s="188"/>
      <c r="D1607" s="191"/>
      <c r="E1607" s="191"/>
      <c r="F1607" s="192">
        <f t="shared" si="51"/>
        <v>0</v>
      </c>
      <c r="G1607" s="187"/>
      <c r="H1607" s="179" t="str">
        <f t="shared" si="52"/>
        <v/>
      </c>
    </row>
    <row r="1608" spans="1:8" ht="18" customHeight="1">
      <c r="A1608" s="190"/>
      <c r="B1608" s="190"/>
      <c r="C1608" s="188"/>
      <c r="D1608" s="191"/>
      <c r="E1608" s="191"/>
      <c r="F1608" s="192">
        <f t="shared" si="51"/>
        <v>0</v>
      </c>
      <c r="G1608" s="187"/>
      <c r="H1608" s="179" t="str">
        <f t="shared" si="52"/>
        <v/>
      </c>
    </row>
    <row r="1609" spans="1:8" ht="18" customHeight="1">
      <c r="A1609" s="190"/>
      <c r="B1609" s="190"/>
      <c r="C1609" s="188"/>
      <c r="D1609" s="191"/>
      <c r="E1609" s="191"/>
      <c r="F1609" s="192">
        <f t="shared" si="51"/>
        <v>0</v>
      </c>
      <c r="G1609" s="187"/>
      <c r="H1609" s="179" t="str">
        <f t="shared" si="52"/>
        <v/>
      </c>
    </row>
    <row r="1610" spans="1:8" ht="18" customHeight="1">
      <c r="A1610" s="190"/>
      <c r="B1610" s="190"/>
      <c r="C1610" s="188"/>
      <c r="D1610" s="191"/>
      <c r="E1610" s="191"/>
      <c r="F1610" s="192">
        <f t="shared" si="51"/>
        <v>0</v>
      </c>
      <c r="G1610" s="187"/>
      <c r="H1610" s="179" t="str">
        <f t="shared" si="52"/>
        <v/>
      </c>
    </row>
    <row r="1611" spans="1:8" ht="18" customHeight="1">
      <c r="A1611" s="190"/>
      <c r="B1611" s="190"/>
      <c r="C1611" s="188"/>
      <c r="D1611" s="191"/>
      <c r="E1611" s="191"/>
      <c r="F1611" s="192">
        <f t="shared" si="51"/>
        <v>0</v>
      </c>
      <c r="G1611" s="187"/>
      <c r="H1611" s="179" t="str">
        <f t="shared" si="52"/>
        <v/>
      </c>
    </row>
    <row r="1612" spans="1:8" ht="18" customHeight="1">
      <c r="A1612" s="190"/>
      <c r="B1612" s="190"/>
      <c r="C1612" s="188"/>
      <c r="D1612" s="191"/>
      <c r="E1612" s="191"/>
      <c r="F1612" s="192">
        <f t="shared" si="51"/>
        <v>0</v>
      </c>
      <c r="G1612" s="187"/>
      <c r="H1612" s="179" t="str">
        <f t="shared" si="52"/>
        <v/>
      </c>
    </row>
    <row r="1613" spans="1:8" ht="18" customHeight="1">
      <c r="A1613" s="190"/>
      <c r="B1613" s="190"/>
      <c r="C1613" s="188"/>
      <c r="D1613" s="191"/>
      <c r="E1613" s="191"/>
      <c r="F1613" s="192">
        <f t="shared" si="51"/>
        <v>0</v>
      </c>
      <c r="G1613" s="187"/>
      <c r="H1613" s="179" t="str">
        <f t="shared" si="52"/>
        <v/>
      </c>
    </row>
    <row r="1614" spans="1:8" ht="18" customHeight="1">
      <c r="A1614" s="190"/>
      <c r="B1614" s="190"/>
      <c r="C1614" s="188"/>
      <c r="D1614" s="191"/>
      <c r="E1614" s="191"/>
      <c r="F1614" s="192">
        <f t="shared" si="51"/>
        <v>0</v>
      </c>
      <c r="G1614" s="187"/>
      <c r="H1614" s="179" t="str">
        <f t="shared" si="52"/>
        <v/>
      </c>
    </row>
    <row r="1615" spans="1:8" ht="18" customHeight="1">
      <c r="A1615" s="190"/>
      <c r="B1615" s="190"/>
      <c r="C1615" s="188"/>
      <c r="D1615" s="191"/>
      <c r="E1615" s="191"/>
      <c r="F1615" s="192">
        <f t="shared" si="51"/>
        <v>0</v>
      </c>
      <c r="G1615" s="187"/>
      <c r="H1615" s="179" t="str">
        <f t="shared" si="52"/>
        <v/>
      </c>
    </row>
    <row r="1616" spans="1:8" ht="18" customHeight="1">
      <c r="A1616" s="190"/>
      <c r="B1616" s="190"/>
      <c r="C1616" s="188"/>
      <c r="D1616" s="191"/>
      <c r="E1616" s="191"/>
      <c r="F1616" s="192">
        <f t="shared" si="51"/>
        <v>0</v>
      </c>
      <c r="G1616" s="187"/>
      <c r="H1616" s="179" t="str">
        <f t="shared" si="52"/>
        <v/>
      </c>
    </row>
    <row r="1617" spans="1:8" ht="18" customHeight="1">
      <c r="A1617" s="190"/>
      <c r="B1617" s="190"/>
      <c r="C1617" s="188"/>
      <c r="D1617" s="191"/>
      <c r="E1617" s="191"/>
      <c r="F1617" s="192">
        <f t="shared" si="51"/>
        <v>0</v>
      </c>
      <c r="G1617" s="187"/>
      <c r="H1617" s="179" t="str">
        <f t="shared" si="52"/>
        <v/>
      </c>
    </row>
    <row r="1618" spans="1:8" ht="18" customHeight="1">
      <c r="A1618" s="190"/>
      <c r="B1618" s="190"/>
      <c r="C1618" s="188"/>
      <c r="D1618" s="191"/>
      <c r="E1618" s="191"/>
      <c r="F1618" s="192">
        <f t="shared" si="51"/>
        <v>0</v>
      </c>
      <c r="G1618" s="187"/>
      <c r="H1618" s="179" t="str">
        <f t="shared" si="52"/>
        <v/>
      </c>
    </row>
    <row r="1619" spans="1:8" ht="18" customHeight="1">
      <c r="A1619" s="190"/>
      <c r="B1619" s="190"/>
      <c r="C1619" s="188"/>
      <c r="D1619" s="191"/>
      <c r="E1619" s="191"/>
      <c r="F1619" s="192">
        <f t="shared" si="51"/>
        <v>0</v>
      </c>
      <c r="G1619" s="187"/>
      <c r="H1619" s="179" t="str">
        <f t="shared" si="52"/>
        <v/>
      </c>
    </row>
    <row r="1620" spans="1:8" ht="18" customHeight="1">
      <c r="A1620" s="190"/>
      <c r="B1620" s="190"/>
      <c r="C1620" s="188"/>
      <c r="D1620" s="191"/>
      <c r="E1620" s="191"/>
      <c r="F1620" s="192">
        <f t="shared" si="51"/>
        <v>0</v>
      </c>
      <c r="G1620" s="187"/>
      <c r="H1620" s="179" t="str">
        <f t="shared" si="52"/>
        <v/>
      </c>
    </row>
    <row r="1621" spans="1:8" ht="18" customHeight="1">
      <c r="A1621" s="190"/>
      <c r="B1621" s="190"/>
      <c r="C1621" s="188"/>
      <c r="D1621" s="191"/>
      <c r="E1621" s="191"/>
      <c r="F1621" s="192">
        <f t="shared" ref="F1621:F1684" si="53">IF(C1621&lt;&gt;"",F1620+D1621-E1621,0)</f>
        <v>0</v>
      </c>
      <c r="G1621" s="187"/>
      <c r="H1621" s="179" t="str">
        <f t="shared" si="52"/>
        <v/>
      </c>
    </row>
    <row r="1622" spans="1:8" ht="18" customHeight="1">
      <c r="A1622" s="190"/>
      <c r="B1622" s="190"/>
      <c r="C1622" s="188"/>
      <c r="D1622" s="191"/>
      <c r="E1622" s="191"/>
      <c r="F1622" s="192">
        <f t="shared" si="53"/>
        <v>0</v>
      </c>
      <c r="G1622" s="187"/>
      <c r="H1622" s="179" t="str">
        <f t="shared" si="52"/>
        <v/>
      </c>
    </row>
    <row r="1623" spans="1:8" ht="18" customHeight="1">
      <c r="A1623" s="190"/>
      <c r="B1623" s="190"/>
      <c r="C1623" s="188"/>
      <c r="D1623" s="191"/>
      <c r="E1623" s="191"/>
      <c r="F1623" s="192">
        <f t="shared" si="53"/>
        <v>0</v>
      </c>
      <c r="G1623" s="187"/>
      <c r="H1623" s="179" t="str">
        <f t="shared" si="52"/>
        <v/>
      </c>
    </row>
    <row r="1624" spans="1:8" ht="18" customHeight="1">
      <c r="A1624" s="190"/>
      <c r="B1624" s="190"/>
      <c r="C1624" s="188"/>
      <c r="D1624" s="191"/>
      <c r="E1624" s="191"/>
      <c r="F1624" s="192">
        <f t="shared" si="53"/>
        <v>0</v>
      </c>
      <c r="G1624" s="187"/>
      <c r="H1624" s="179" t="str">
        <f t="shared" si="52"/>
        <v/>
      </c>
    </row>
    <row r="1625" spans="1:8" ht="18" customHeight="1">
      <c r="A1625" s="190"/>
      <c r="B1625" s="190"/>
      <c r="C1625" s="188"/>
      <c r="D1625" s="191"/>
      <c r="E1625" s="191"/>
      <c r="F1625" s="192">
        <f t="shared" si="53"/>
        <v>0</v>
      </c>
      <c r="G1625" s="187"/>
      <c r="H1625" s="179" t="str">
        <f t="shared" ref="H1625:H1688" si="54">IF(A1625&lt;&gt;"",MONTH(A1625),"")</f>
        <v/>
      </c>
    </row>
    <row r="1626" spans="1:8" ht="18" customHeight="1">
      <c r="A1626" s="190"/>
      <c r="B1626" s="190"/>
      <c r="C1626" s="188"/>
      <c r="D1626" s="191"/>
      <c r="E1626" s="191"/>
      <c r="F1626" s="192">
        <f t="shared" si="53"/>
        <v>0</v>
      </c>
      <c r="G1626" s="187"/>
      <c r="H1626" s="179" t="str">
        <f t="shared" si="54"/>
        <v/>
      </c>
    </row>
    <row r="1627" spans="1:8" ht="18" customHeight="1">
      <c r="A1627" s="190"/>
      <c r="B1627" s="190"/>
      <c r="C1627" s="188"/>
      <c r="D1627" s="191"/>
      <c r="E1627" s="191"/>
      <c r="F1627" s="192">
        <f t="shared" si="53"/>
        <v>0</v>
      </c>
      <c r="G1627" s="187"/>
      <c r="H1627" s="179" t="str">
        <f t="shared" si="54"/>
        <v/>
      </c>
    </row>
    <row r="1628" spans="1:8" ht="18" customHeight="1">
      <c r="A1628" s="190"/>
      <c r="B1628" s="190"/>
      <c r="C1628" s="188"/>
      <c r="D1628" s="191"/>
      <c r="E1628" s="191"/>
      <c r="F1628" s="192">
        <f t="shared" si="53"/>
        <v>0</v>
      </c>
      <c r="G1628" s="187"/>
      <c r="H1628" s="179" t="str">
        <f t="shared" si="54"/>
        <v/>
      </c>
    </row>
    <row r="1629" spans="1:8" ht="18" customHeight="1">
      <c r="A1629" s="190"/>
      <c r="B1629" s="190"/>
      <c r="C1629" s="188"/>
      <c r="D1629" s="191"/>
      <c r="E1629" s="191"/>
      <c r="F1629" s="192">
        <f t="shared" si="53"/>
        <v>0</v>
      </c>
      <c r="G1629" s="187"/>
      <c r="H1629" s="179" t="str">
        <f t="shared" si="54"/>
        <v/>
      </c>
    </row>
    <row r="1630" spans="1:8" ht="18" customHeight="1">
      <c r="A1630" s="190"/>
      <c r="B1630" s="190"/>
      <c r="C1630" s="188"/>
      <c r="D1630" s="191"/>
      <c r="E1630" s="191"/>
      <c r="F1630" s="192">
        <f t="shared" si="53"/>
        <v>0</v>
      </c>
      <c r="G1630" s="187"/>
      <c r="H1630" s="179" t="str">
        <f t="shared" si="54"/>
        <v/>
      </c>
    </row>
    <row r="1631" spans="1:8" ht="18" customHeight="1">
      <c r="A1631" s="190"/>
      <c r="B1631" s="190"/>
      <c r="C1631" s="188"/>
      <c r="D1631" s="191"/>
      <c r="E1631" s="191"/>
      <c r="F1631" s="192">
        <f t="shared" si="53"/>
        <v>0</v>
      </c>
      <c r="G1631" s="187"/>
      <c r="H1631" s="179" t="str">
        <f t="shared" si="54"/>
        <v/>
      </c>
    </row>
    <row r="1632" spans="1:8" ht="18" customHeight="1">
      <c r="A1632" s="190"/>
      <c r="B1632" s="190"/>
      <c r="C1632" s="188"/>
      <c r="D1632" s="191"/>
      <c r="E1632" s="191"/>
      <c r="F1632" s="192">
        <f t="shared" si="53"/>
        <v>0</v>
      </c>
      <c r="G1632" s="187"/>
      <c r="H1632" s="179" t="str">
        <f t="shared" si="54"/>
        <v/>
      </c>
    </row>
    <row r="1633" spans="1:8" ht="18" customHeight="1">
      <c r="A1633" s="190"/>
      <c r="B1633" s="190"/>
      <c r="C1633" s="188"/>
      <c r="D1633" s="191"/>
      <c r="E1633" s="191"/>
      <c r="F1633" s="192">
        <f t="shared" si="53"/>
        <v>0</v>
      </c>
      <c r="G1633" s="187"/>
      <c r="H1633" s="179" t="str">
        <f t="shared" si="54"/>
        <v/>
      </c>
    </row>
    <row r="1634" spans="1:8" ht="18" customHeight="1">
      <c r="A1634" s="190"/>
      <c r="B1634" s="190"/>
      <c r="C1634" s="188"/>
      <c r="D1634" s="191"/>
      <c r="E1634" s="191"/>
      <c r="F1634" s="192">
        <f t="shared" si="53"/>
        <v>0</v>
      </c>
      <c r="G1634" s="187"/>
      <c r="H1634" s="179" t="str">
        <f t="shared" si="54"/>
        <v/>
      </c>
    </row>
    <row r="1635" spans="1:8" ht="18" customHeight="1">
      <c r="A1635" s="190"/>
      <c r="B1635" s="190"/>
      <c r="C1635" s="188"/>
      <c r="D1635" s="191"/>
      <c r="E1635" s="191"/>
      <c r="F1635" s="192">
        <f t="shared" si="53"/>
        <v>0</v>
      </c>
      <c r="G1635" s="187"/>
      <c r="H1635" s="179" t="str">
        <f t="shared" si="54"/>
        <v/>
      </c>
    </row>
    <row r="1636" spans="1:8" ht="18" customHeight="1">
      <c r="A1636" s="190"/>
      <c r="B1636" s="190"/>
      <c r="C1636" s="188"/>
      <c r="D1636" s="191"/>
      <c r="E1636" s="191"/>
      <c r="F1636" s="192">
        <f t="shared" si="53"/>
        <v>0</v>
      </c>
      <c r="G1636" s="187"/>
      <c r="H1636" s="179" t="str">
        <f t="shared" si="54"/>
        <v/>
      </c>
    </row>
    <row r="1637" spans="1:8" ht="18" customHeight="1">
      <c r="A1637" s="190"/>
      <c r="B1637" s="190"/>
      <c r="C1637" s="188"/>
      <c r="D1637" s="191"/>
      <c r="E1637" s="191"/>
      <c r="F1637" s="192">
        <f t="shared" si="53"/>
        <v>0</v>
      </c>
      <c r="G1637" s="187"/>
      <c r="H1637" s="179" t="str">
        <f t="shared" si="54"/>
        <v/>
      </c>
    </row>
    <row r="1638" spans="1:8" ht="18" customHeight="1">
      <c r="A1638" s="190"/>
      <c r="B1638" s="190"/>
      <c r="C1638" s="188"/>
      <c r="D1638" s="191"/>
      <c r="E1638" s="191"/>
      <c r="F1638" s="192">
        <f t="shared" si="53"/>
        <v>0</v>
      </c>
      <c r="G1638" s="187"/>
      <c r="H1638" s="179" t="str">
        <f t="shared" si="54"/>
        <v/>
      </c>
    </row>
    <row r="1639" spans="1:8" ht="18" customHeight="1">
      <c r="A1639" s="190"/>
      <c r="B1639" s="190"/>
      <c r="C1639" s="188"/>
      <c r="D1639" s="191"/>
      <c r="E1639" s="191"/>
      <c r="F1639" s="192">
        <f t="shared" si="53"/>
        <v>0</v>
      </c>
      <c r="G1639" s="187"/>
      <c r="H1639" s="179" t="str">
        <f t="shared" si="54"/>
        <v/>
      </c>
    </row>
    <row r="1640" spans="1:8" ht="18" customHeight="1">
      <c r="A1640" s="190"/>
      <c r="B1640" s="190"/>
      <c r="C1640" s="188"/>
      <c r="D1640" s="191"/>
      <c r="E1640" s="191"/>
      <c r="F1640" s="192">
        <f t="shared" si="53"/>
        <v>0</v>
      </c>
      <c r="G1640" s="187"/>
      <c r="H1640" s="179" t="str">
        <f t="shared" si="54"/>
        <v/>
      </c>
    </row>
    <row r="1641" spans="1:8" ht="18" customHeight="1">
      <c r="A1641" s="190"/>
      <c r="B1641" s="190"/>
      <c r="C1641" s="188"/>
      <c r="D1641" s="191"/>
      <c r="E1641" s="191"/>
      <c r="F1641" s="192">
        <f t="shared" si="53"/>
        <v>0</v>
      </c>
      <c r="G1641" s="187"/>
      <c r="H1641" s="179" t="str">
        <f t="shared" si="54"/>
        <v/>
      </c>
    </row>
    <row r="1642" spans="1:8" ht="18" customHeight="1">
      <c r="A1642" s="190"/>
      <c r="B1642" s="190"/>
      <c r="C1642" s="188"/>
      <c r="D1642" s="191"/>
      <c r="E1642" s="191"/>
      <c r="F1642" s="192">
        <f t="shared" si="53"/>
        <v>0</v>
      </c>
      <c r="G1642" s="187"/>
      <c r="H1642" s="179" t="str">
        <f t="shared" si="54"/>
        <v/>
      </c>
    </row>
    <row r="1643" spans="1:8" ht="18" customHeight="1">
      <c r="A1643" s="190"/>
      <c r="B1643" s="190"/>
      <c r="C1643" s="188"/>
      <c r="D1643" s="191"/>
      <c r="E1643" s="191"/>
      <c r="F1643" s="192">
        <f t="shared" si="53"/>
        <v>0</v>
      </c>
      <c r="G1643" s="187"/>
      <c r="H1643" s="179" t="str">
        <f t="shared" si="54"/>
        <v/>
      </c>
    </row>
    <row r="1644" spans="1:8" ht="18" customHeight="1">
      <c r="A1644" s="190"/>
      <c r="B1644" s="190"/>
      <c r="C1644" s="188"/>
      <c r="D1644" s="191"/>
      <c r="E1644" s="191"/>
      <c r="F1644" s="192">
        <f t="shared" si="53"/>
        <v>0</v>
      </c>
      <c r="G1644" s="187"/>
      <c r="H1644" s="179" t="str">
        <f t="shared" si="54"/>
        <v/>
      </c>
    </row>
    <row r="1645" spans="1:8" ht="18" customHeight="1">
      <c r="A1645" s="190"/>
      <c r="B1645" s="190"/>
      <c r="C1645" s="188"/>
      <c r="D1645" s="191"/>
      <c r="E1645" s="191"/>
      <c r="F1645" s="192">
        <f t="shared" si="53"/>
        <v>0</v>
      </c>
      <c r="G1645" s="187"/>
      <c r="H1645" s="179" t="str">
        <f t="shared" si="54"/>
        <v/>
      </c>
    </row>
    <row r="1646" spans="1:8" ht="18" customHeight="1">
      <c r="A1646" s="190"/>
      <c r="B1646" s="190"/>
      <c r="C1646" s="188"/>
      <c r="D1646" s="191"/>
      <c r="E1646" s="191"/>
      <c r="F1646" s="192">
        <f t="shared" si="53"/>
        <v>0</v>
      </c>
      <c r="G1646" s="187"/>
      <c r="H1646" s="179" t="str">
        <f t="shared" si="54"/>
        <v/>
      </c>
    </row>
    <row r="1647" spans="1:8" ht="18" customHeight="1">
      <c r="A1647" s="190"/>
      <c r="B1647" s="190"/>
      <c r="C1647" s="188"/>
      <c r="D1647" s="191"/>
      <c r="E1647" s="191"/>
      <c r="F1647" s="192">
        <f t="shared" si="53"/>
        <v>0</v>
      </c>
      <c r="G1647" s="187"/>
      <c r="H1647" s="179" t="str">
        <f t="shared" si="54"/>
        <v/>
      </c>
    </row>
    <row r="1648" spans="1:8" ht="18" customHeight="1">
      <c r="A1648" s="190"/>
      <c r="B1648" s="190"/>
      <c r="C1648" s="188"/>
      <c r="D1648" s="191"/>
      <c r="E1648" s="191"/>
      <c r="F1648" s="192">
        <f t="shared" si="53"/>
        <v>0</v>
      </c>
      <c r="G1648" s="187"/>
      <c r="H1648" s="179" t="str">
        <f t="shared" si="54"/>
        <v/>
      </c>
    </row>
    <row r="1649" spans="1:8" ht="18" customHeight="1">
      <c r="A1649" s="190"/>
      <c r="B1649" s="190"/>
      <c r="C1649" s="188"/>
      <c r="D1649" s="191"/>
      <c r="E1649" s="191"/>
      <c r="F1649" s="192">
        <f t="shared" si="53"/>
        <v>0</v>
      </c>
      <c r="G1649" s="187"/>
      <c r="H1649" s="179" t="str">
        <f t="shared" si="54"/>
        <v/>
      </c>
    </row>
    <row r="1650" spans="1:8" ht="18" customHeight="1">
      <c r="A1650" s="190"/>
      <c r="B1650" s="190"/>
      <c r="C1650" s="188"/>
      <c r="D1650" s="191"/>
      <c r="E1650" s="191"/>
      <c r="F1650" s="192">
        <f t="shared" si="53"/>
        <v>0</v>
      </c>
      <c r="G1650" s="187"/>
      <c r="H1650" s="179" t="str">
        <f t="shared" si="54"/>
        <v/>
      </c>
    </row>
    <row r="1651" spans="1:8" ht="18" customHeight="1">
      <c r="A1651" s="190"/>
      <c r="B1651" s="190"/>
      <c r="C1651" s="188"/>
      <c r="D1651" s="191"/>
      <c r="E1651" s="191"/>
      <c r="F1651" s="192">
        <f t="shared" si="53"/>
        <v>0</v>
      </c>
      <c r="G1651" s="187"/>
      <c r="H1651" s="179" t="str">
        <f t="shared" si="54"/>
        <v/>
      </c>
    </row>
    <row r="1652" spans="1:8" ht="18" customHeight="1">
      <c r="A1652" s="190"/>
      <c r="B1652" s="190"/>
      <c r="C1652" s="188"/>
      <c r="D1652" s="191"/>
      <c r="E1652" s="191"/>
      <c r="F1652" s="192">
        <f t="shared" si="53"/>
        <v>0</v>
      </c>
      <c r="G1652" s="187"/>
      <c r="H1652" s="179" t="str">
        <f t="shared" si="54"/>
        <v/>
      </c>
    </row>
    <row r="1653" spans="1:8" ht="18" customHeight="1">
      <c r="A1653" s="190"/>
      <c r="B1653" s="190"/>
      <c r="C1653" s="188"/>
      <c r="D1653" s="191"/>
      <c r="E1653" s="191"/>
      <c r="F1653" s="192">
        <f t="shared" si="53"/>
        <v>0</v>
      </c>
      <c r="G1653" s="187"/>
      <c r="H1653" s="179" t="str">
        <f t="shared" si="54"/>
        <v/>
      </c>
    </row>
    <row r="1654" spans="1:8" ht="18" customHeight="1">
      <c r="A1654" s="190"/>
      <c r="B1654" s="190"/>
      <c r="C1654" s="188"/>
      <c r="D1654" s="191"/>
      <c r="E1654" s="191"/>
      <c r="F1654" s="192">
        <f t="shared" si="53"/>
        <v>0</v>
      </c>
      <c r="G1654" s="187"/>
      <c r="H1654" s="179" t="str">
        <f t="shared" si="54"/>
        <v/>
      </c>
    </row>
    <row r="1655" spans="1:8" ht="18" customHeight="1">
      <c r="A1655" s="190"/>
      <c r="B1655" s="190"/>
      <c r="C1655" s="188"/>
      <c r="D1655" s="191"/>
      <c r="E1655" s="191"/>
      <c r="F1655" s="192">
        <f t="shared" si="53"/>
        <v>0</v>
      </c>
      <c r="G1655" s="187"/>
      <c r="H1655" s="179" t="str">
        <f t="shared" si="54"/>
        <v/>
      </c>
    </row>
    <row r="1656" spans="1:8" ht="18" customHeight="1">
      <c r="A1656" s="190"/>
      <c r="B1656" s="190"/>
      <c r="C1656" s="188"/>
      <c r="D1656" s="191"/>
      <c r="E1656" s="191"/>
      <c r="F1656" s="192">
        <f t="shared" si="53"/>
        <v>0</v>
      </c>
      <c r="G1656" s="187"/>
      <c r="H1656" s="179" t="str">
        <f t="shared" si="54"/>
        <v/>
      </c>
    </row>
    <row r="1657" spans="1:8" ht="18" customHeight="1">
      <c r="A1657" s="190"/>
      <c r="B1657" s="190"/>
      <c r="C1657" s="188"/>
      <c r="D1657" s="191"/>
      <c r="E1657" s="191"/>
      <c r="F1657" s="192">
        <f t="shared" si="53"/>
        <v>0</v>
      </c>
      <c r="G1657" s="187"/>
      <c r="H1657" s="179" t="str">
        <f t="shared" si="54"/>
        <v/>
      </c>
    </row>
    <row r="1658" spans="1:8" ht="18" customHeight="1">
      <c r="A1658" s="190"/>
      <c r="B1658" s="190"/>
      <c r="C1658" s="188"/>
      <c r="D1658" s="191"/>
      <c r="E1658" s="191"/>
      <c r="F1658" s="192">
        <f t="shared" si="53"/>
        <v>0</v>
      </c>
      <c r="G1658" s="187"/>
      <c r="H1658" s="179" t="str">
        <f t="shared" si="54"/>
        <v/>
      </c>
    </row>
    <row r="1659" spans="1:8" ht="18" customHeight="1">
      <c r="A1659" s="190"/>
      <c r="B1659" s="190"/>
      <c r="C1659" s="188"/>
      <c r="D1659" s="191"/>
      <c r="E1659" s="191"/>
      <c r="F1659" s="192">
        <f t="shared" si="53"/>
        <v>0</v>
      </c>
      <c r="G1659" s="187"/>
      <c r="H1659" s="179" t="str">
        <f t="shared" si="54"/>
        <v/>
      </c>
    </row>
    <row r="1660" spans="1:8" ht="18" customHeight="1">
      <c r="A1660" s="190"/>
      <c r="B1660" s="190"/>
      <c r="C1660" s="188"/>
      <c r="D1660" s="191"/>
      <c r="E1660" s="191"/>
      <c r="F1660" s="192">
        <f t="shared" si="53"/>
        <v>0</v>
      </c>
      <c r="G1660" s="187"/>
      <c r="H1660" s="179" t="str">
        <f t="shared" si="54"/>
        <v/>
      </c>
    </row>
    <row r="1661" spans="1:8" ht="18" customHeight="1">
      <c r="A1661" s="190"/>
      <c r="B1661" s="190"/>
      <c r="C1661" s="188"/>
      <c r="D1661" s="191"/>
      <c r="E1661" s="191"/>
      <c r="F1661" s="192">
        <f t="shared" si="53"/>
        <v>0</v>
      </c>
      <c r="G1661" s="187"/>
      <c r="H1661" s="179" t="str">
        <f t="shared" si="54"/>
        <v/>
      </c>
    </row>
    <row r="1662" spans="1:8" ht="18" customHeight="1">
      <c r="A1662" s="190"/>
      <c r="B1662" s="190"/>
      <c r="C1662" s="188"/>
      <c r="D1662" s="191"/>
      <c r="E1662" s="191"/>
      <c r="F1662" s="192">
        <f t="shared" si="53"/>
        <v>0</v>
      </c>
      <c r="G1662" s="187"/>
      <c r="H1662" s="179" t="str">
        <f t="shared" si="54"/>
        <v/>
      </c>
    </row>
    <row r="1663" spans="1:8" ht="18" customHeight="1">
      <c r="A1663" s="190"/>
      <c r="B1663" s="190"/>
      <c r="C1663" s="188"/>
      <c r="D1663" s="191"/>
      <c r="E1663" s="191"/>
      <c r="F1663" s="192">
        <f t="shared" si="53"/>
        <v>0</v>
      </c>
      <c r="G1663" s="187"/>
      <c r="H1663" s="179" t="str">
        <f t="shared" si="54"/>
        <v/>
      </c>
    </row>
    <row r="1664" spans="1:8" ht="18" customHeight="1">
      <c r="A1664" s="190"/>
      <c r="B1664" s="190"/>
      <c r="C1664" s="188"/>
      <c r="D1664" s="191"/>
      <c r="E1664" s="191"/>
      <c r="F1664" s="192">
        <f t="shared" si="53"/>
        <v>0</v>
      </c>
      <c r="G1664" s="187"/>
      <c r="H1664" s="179" t="str">
        <f t="shared" si="54"/>
        <v/>
      </c>
    </row>
    <row r="1665" spans="1:8" ht="18" customHeight="1">
      <c r="A1665" s="190"/>
      <c r="B1665" s="190"/>
      <c r="C1665" s="188"/>
      <c r="D1665" s="191"/>
      <c r="E1665" s="191"/>
      <c r="F1665" s="192">
        <f t="shared" si="53"/>
        <v>0</v>
      </c>
      <c r="G1665" s="187"/>
      <c r="H1665" s="179" t="str">
        <f t="shared" si="54"/>
        <v/>
      </c>
    </row>
    <row r="1666" spans="1:8" ht="18" customHeight="1">
      <c r="A1666" s="190"/>
      <c r="B1666" s="190"/>
      <c r="C1666" s="188"/>
      <c r="D1666" s="191"/>
      <c r="E1666" s="191"/>
      <c r="F1666" s="192">
        <f t="shared" si="53"/>
        <v>0</v>
      </c>
      <c r="G1666" s="187"/>
      <c r="H1666" s="179" t="str">
        <f t="shared" si="54"/>
        <v/>
      </c>
    </row>
    <row r="1667" spans="1:8" ht="18" customHeight="1">
      <c r="A1667" s="190"/>
      <c r="B1667" s="190"/>
      <c r="C1667" s="188"/>
      <c r="D1667" s="191"/>
      <c r="E1667" s="191"/>
      <c r="F1667" s="192">
        <f t="shared" si="53"/>
        <v>0</v>
      </c>
      <c r="G1667" s="187"/>
      <c r="H1667" s="179" t="str">
        <f t="shared" si="54"/>
        <v/>
      </c>
    </row>
    <row r="1668" spans="1:8" ht="18" customHeight="1">
      <c r="A1668" s="190"/>
      <c r="B1668" s="190"/>
      <c r="C1668" s="188"/>
      <c r="D1668" s="191"/>
      <c r="E1668" s="191"/>
      <c r="F1668" s="192">
        <f t="shared" si="53"/>
        <v>0</v>
      </c>
      <c r="G1668" s="187"/>
      <c r="H1668" s="179" t="str">
        <f t="shared" si="54"/>
        <v/>
      </c>
    </row>
    <row r="1669" spans="1:8" ht="18" customHeight="1">
      <c r="A1669" s="190"/>
      <c r="B1669" s="190"/>
      <c r="C1669" s="188"/>
      <c r="D1669" s="191"/>
      <c r="E1669" s="191"/>
      <c r="F1669" s="192">
        <f t="shared" si="53"/>
        <v>0</v>
      </c>
      <c r="G1669" s="187"/>
      <c r="H1669" s="179" t="str">
        <f t="shared" si="54"/>
        <v/>
      </c>
    </row>
    <row r="1670" spans="1:8" ht="18" customHeight="1">
      <c r="A1670" s="190"/>
      <c r="B1670" s="190"/>
      <c r="C1670" s="188"/>
      <c r="D1670" s="191"/>
      <c r="E1670" s="191"/>
      <c r="F1670" s="192">
        <f t="shared" si="53"/>
        <v>0</v>
      </c>
      <c r="G1670" s="187"/>
      <c r="H1670" s="179" t="str">
        <f t="shared" si="54"/>
        <v/>
      </c>
    </row>
    <row r="1671" spans="1:8" ht="18" customHeight="1">
      <c r="A1671" s="190"/>
      <c r="B1671" s="190"/>
      <c r="C1671" s="188"/>
      <c r="D1671" s="191"/>
      <c r="E1671" s="191"/>
      <c r="F1671" s="192">
        <f t="shared" si="53"/>
        <v>0</v>
      </c>
      <c r="G1671" s="187"/>
      <c r="H1671" s="179" t="str">
        <f t="shared" si="54"/>
        <v/>
      </c>
    </row>
    <row r="1672" spans="1:8" ht="18" customHeight="1">
      <c r="A1672" s="190"/>
      <c r="B1672" s="190"/>
      <c r="C1672" s="188"/>
      <c r="D1672" s="191"/>
      <c r="E1672" s="191"/>
      <c r="F1672" s="192">
        <f t="shared" si="53"/>
        <v>0</v>
      </c>
      <c r="G1672" s="187"/>
      <c r="H1672" s="179" t="str">
        <f t="shared" si="54"/>
        <v/>
      </c>
    </row>
    <row r="1673" spans="1:8" ht="18" customHeight="1">
      <c r="A1673" s="190"/>
      <c r="B1673" s="190"/>
      <c r="C1673" s="188"/>
      <c r="D1673" s="191"/>
      <c r="E1673" s="191"/>
      <c r="F1673" s="192">
        <f t="shared" si="53"/>
        <v>0</v>
      </c>
      <c r="G1673" s="187"/>
      <c r="H1673" s="179" t="str">
        <f t="shared" si="54"/>
        <v/>
      </c>
    </row>
    <row r="1674" spans="1:8" ht="18" customHeight="1">
      <c r="A1674" s="190"/>
      <c r="B1674" s="190"/>
      <c r="C1674" s="188"/>
      <c r="D1674" s="191"/>
      <c r="E1674" s="191"/>
      <c r="F1674" s="192">
        <f t="shared" si="53"/>
        <v>0</v>
      </c>
      <c r="G1674" s="187"/>
      <c r="H1674" s="179" t="str">
        <f t="shared" si="54"/>
        <v/>
      </c>
    </row>
    <row r="1675" spans="1:8" ht="18" customHeight="1">
      <c r="A1675" s="190"/>
      <c r="B1675" s="190"/>
      <c r="C1675" s="188"/>
      <c r="D1675" s="191"/>
      <c r="E1675" s="191"/>
      <c r="F1675" s="192">
        <f t="shared" si="53"/>
        <v>0</v>
      </c>
      <c r="G1675" s="187"/>
      <c r="H1675" s="179" t="str">
        <f t="shared" si="54"/>
        <v/>
      </c>
    </row>
    <row r="1676" spans="1:8" ht="18" customHeight="1">
      <c r="A1676" s="190"/>
      <c r="B1676" s="190"/>
      <c r="C1676" s="188"/>
      <c r="D1676" s="191"/>
      <c r="E1676" s="191"/>
      <c r="F1676" s="192">
        <f t="shared" si="53"/>
        <v>0</v>
      </c>
      <c r="G1676" s="187"/>
      <c r="H1676" s="179" t="str">
        <f t="shared" si="54"/>
        <v/>
      </c>
    </row>
    <row r="1677" spans="1:8" ht="18" customHeight="1">
      <c r="A1677" s="190"/>
      <c r="B1677" s="190"/>
      <c r="C1677" s="188"/>
      <c r="D1677" s="191"/>
      <c r="E1677" s="191"/>
      <c r="F1677" s="192">
        <f t="shared" si="53"/>
        <v>0</v>
      </c>
      <c r="G1677" s="187"/>
      <c r="H1677" s="179" t="str">
        <f t="shared" si="54"/>
        <v/>
      </c>
    </row>
    <row r="1678" spans="1:8" ht="18" customHeight="1">
      <c r="A1678" s="190"/>
      <c r="B1678" s="190"/>
      <c r="C1678" s="188"/>
      <c r="D1678" s="191"/>
      <c r="E1678" s="191"/>
      <c r="F1678" s="192">
        <f t="shared" si="53"/>
        <v>0</v>
      </c>
      <c r="G1678" s="187"/>
      <c r="H1678" s="179" t="str">
        <f t="shared" si="54"/>
        <v/>
      </c>
    </row>
    <row r="1679" spans="1:8" ht="18" customHeight="1">
      <c r="A1679" s="190"/>
      <c r="B1679" s="190"/>
      <c r="C1679" s="188"/>
      <c r="D1679" s="191"/>
      <c r="E1679" s="191"/>
      <c r="F1679" s="192">
        <f t="shared" si="53"/>
        <v>0</v>
      </c>
      <c r="G1679" s="187"/>
      <c r="H1679" s="179" t="str">
        <f t="shared" si="54"/>
        <v/>
      </c>
    </row>
    <row r="1680" spans="1:8" ht="18" customHeight="1">
      <c r="A1680" s="190"/>
      <c r="B1680" s="190"/>
      <c r="C1680" s="188"/>
      <c r="D1680" s="191"/>
      <c r="E1680" s="191"/>
      <c r="F1680" s="192">
        <f t="shared" si="53"/>
        <v>0</v>
      </c>
      <c r="G1680" s="187"/>
      <c r="H1680" s="179" t="str">
        <f t="shared" si="54"/>
        <v/>
      </c>
    </row>
    <row r="1681" spans="1:8" ht="18" customHeight="1">
      <c r="A1681" s="190"/>
      <c r="B1681" s="190"/>
      <c r="C1681" s="188"/>
      <c r="D1681" s="191"/>
      <c r="E1681" s="191"/>
      <c r="F1681" s="192">
        <f t="shared" si="53"/>
        <v>0</v>
      </c>
      <c r="G1681" s="187"/>
      <c r="H1681" s="179" t="str">
        <f t="shared" si="54"/>
        <v/>
      </c>
    </row>
    <row r="1682" spans="1:8" ht="18" customHeight="1">
      <c r="A1682" s="190"/>
      <c r="B1682" s="190"/>
      <c r="C1682" s="188"/>
      <c r="D1682" s="191"/>
      <c r="E1682" s="191"/>
      <c r="F1682" s="192">
        <f t="shared" si="53"/>
        <v>0</v>
      </c>
      <c r="G1682" s="187"/>
      <c r="H1682" s="179" t="str">
        <f t="shared" si="54"/>
        <v/>
      </c>
    </row>
    <row r="1683" spans="1:8" ht="18" customHeight="1">
      <c r="A1683" s="190"/>
      <c r="B1683" s="190"/>
      <c r="C1683" s="188"/>
      <c r="D1683" s="191"/>
      <c r="E1683" s="191"/>
      <c r="F1683" s="192">
        <f t="shared" si="53"/>
        <v>0</v>
      </c>
      <c r="G1683" s="187"/>
      <c r="H1683" s="179" t="str">
        <f t="shared" si="54"/>
        <v/>
      </c>
    </row>
    <row r="1684" spans="1:8" ht="18" customHeight="1">
      <c r="A1684" s="190"/>
      <c r="B1684" s="190"/>
      <c r="C1684" s="188"/>
      <c r="D1684" s="191"/>
      <c r="E1684" s="191"/>
      <c r="F1684" s="192">
        <f t="shared" si="53"/>
        <v>0</v>
      </c>
      <c r="G1684" s="187"/>
      <c r="H1684" s="179" t="str">
        <f t="shared" si="54"/>
        <v/>
      </c>
    </row>
    <row r="1685" spans="1:8" ht="18" customHeight="1">
      <c r="A1685" s="190"/>
      <c r="B1685" s="190"/>
      <c r="C1685" s="188"/>
      <c r="D1685" s="191"/>
      <c r="E1685" s="191"/>
      <c r="F1685" s="192">
        <f t="shared" ref="F1685:F1748" si="55">IF(C1685&lt;&gt;"",F1684+D1685-E1685,0)</f>
        <v>0</v>
      </c>
      <c r="G1685" s="187"/>
      <c r="H1685" s="179" t="str">
        <f t="shared" si="54"/>
        <v/>
      </c>
    </row>
    <row r="1686" spans="1:8" ht="18" customHeight="1">
      <c r="A1686" s="190"/>
      <c r="B1686" s="190"/>
      <c r="C1686" s="188"/>
      <c r="D1686" s="191"/>
      <c r="E1686" s="191"/>
      <c r="F1686" s="192">
        <f t="shared" si="55"/>
        <v>0</v>
      </c>
      <c r="G1686" s="187"/>
      <c r="H1686" s="179" t="str">
        <f t="shared" si="54"/>
        <v/>
      </c>
    </row>
    <row r="1687" spans="1:8" ht="18" customHeight="1">
      <c r="A1687" s="190"/>
      <c r="B1687" s="190"/>
      <c r="C1687" s="188"/>
      <c r="D1687" s="191"/>
      <c r="E1687" s="191"/>
      <c r="F1687" s="192">
        <f t="shared" si="55"/>
        <v>0</v>
      </c>
      <c r="G1687" s="187"/>
      <c r="H1687" s="179" t="str">
        <f t="shared" si="54"/>
        <v/>
      </c>
    </row>
    <row r="1688" spans="1:8" ht="18" customHeight="1">
      <c r="A1688" s="190"/>
      <c r="B1688" s="190"/>
      <c r="C1688" s="188"/>
      <c r="D1688" s="191"/>
      <c r="E1688" s="191"/>
      <c r="F1688" s="192">
        <f t="shared" si="55"/>
        <v>0</v>
      </c>
      <c r="G1688" s="187"/>
      <c r="H1688" s="179" t="str">
        <f t="shared" si="54"/>
        <v/>
      </c>
    </row>
    <row r="1689" spans="1:8" ht="18" customHeight="1">
      <c r="A1689" s="190"/>
      <c r="B1689" s="190"/>
      <c r="C1689" s="188"/>
      <c r="D1689" s="191"/>
      <c r="E1689" s="191"/>
      <c r="F1689" s="192">
        <f t="shared" si="55"/>
        <v>0</v>
      </c>
      <c r="G1689" s="187"/>
      <c r="H1689" s="179" t="str">
        <f t="shared" ref="H1689" si="56">IF(A1689&lt;&gt;"",MONTH(A1689),"")</f>
        <v/>
      </c>
    </row>
    <row r="1690" spans="1:8" ht="18" customHeight="1">
      <c r="A1690" s="190"/>
      <c r="B1690" s="190"/>
      <c r="C1690" s="188"/>
      <c r="D1690" s="191"/>
      <c r="E1690" s="191"/>
      <c r="F1690" s="192">
        <f t="shared" si="55"/>
        <v>0</v>
      </c>
      <c r="G1690" s="187"/>
    </row>
    <row r="1691" spans="1:8" ht="18" customHeight="1">
      <c r="A1691" s="190"/>
      <c r="B1691" s="190"/>
      <c r="C1691" s="188"/>
      <c r="D1691" s="191"/>
      <c r="E1691" s="191"/>
      <c r="F1691" s="192">
        <f t="shared" si="55"/>
        <v>0</v>
      </c>
      <c r="G1691" s="187"/>
    </row>
    <row r="1692" spans="1:8" ht="18" customHeight="1">
      <c r="A1692" s="190"/>
      <c r="B1692" s="190"/>
      <c r="C1692" s="188"/>
      <c r="D1692" s="191"/>
      <c r="E1692" s="191"/>
      <c r="F1692" s="192">
        <f t="shared" si="55"/>
        <v>0</v>
      </c>
      <c r="G1692" s="187"/>
    </row>
    <row r="1693" spans="1:8" ht="18" customHeight="1">
      <c r="A1693" s="190"/>
      <c r="B1693" s="190"/>
      <c r="C1693" s="188"/>
      <c r="D1693" s="191"/>
      <c r="E1693" s="191"/>
      <c r="F1693" s="192">
        <f t="shared" si="55"/>
        <v>0</v>
      </c>
      <c r="G1693" s="187"/>
    </row>
    <row r="1694" spans="1:8" ht="18" customHeight="1">
      <c r="A1694" s="190"/>
      <c r="B1694" s="190"/>
      <c r="C1694" s="188"/>
      <c r="D1694" s="191"/>
      <c r="E1694" s="191"/>
      <c r="F1694" s="192">
        <f t="shared" si="55"/>
        <v>0</v>
      </c>
      <c r="G1694" s="187"/>
    </row>
    <row r="1695" spans="1:8" ht="18" customHeight="1">
      <c r="A1695" s="190"/>
      <c r="B1695" s="190"/>
      <c r="C1695" s="188"/>
      <c r="D1695" s="191"/>
      <c r="E1695" s="191"/>
      <c r="F1695" s="192">
        <f t="shared" si="55"/>
        <v>0</v>
      </c>
      <c r="G1695" s="187"/>
    </row>
    <row r="1696" spans="1:8" ht="18" customHeight="1">
      <c r="A1696" s="190"/>
      <c r="B1696" s="190"/>
      <c r="C1696" s="188"/>
      <c r="D1696" s="191"/>
      <c r="E1696" s="191"/>
      <c r="F1696" s="192">
        <f t="shared" si="55"/>
        <v>0</v>
      </c>
      <c r="G1696" s="187"/>
    </row>
    <row r="1697" spans="1:7" ht="18" customHeight="1">
      <c r="A1697" s="190"/>
      <c r="B1697" s="190"/>
      <c r="C1697" s="188"/>
      <c r="D1697" s="191"/>
      <c r="E1697" s="191"/>
      <c r="F1697" s="192">
        <f t="shared" si="55"/>
        <v>0</v>
      </c>
      <c r="G1697" s="187"/>
    </row>
    <row r="1698" spans="1:7" ht="18" customHeight="1">
      <c r="A1698" s="190"/>
      <c r="B1698" s="190"/>
      <c r="C1698" s="188"/>
      <c r="D1698" s="191"/>
      <c r="E1698" s="191"/>
      <c r="F1698" s="192">
        <f t="shared" si="55"/>
        <v>0</v>
      </c>
      <c r="G1698" s="187"/>
    </row>
    <row r="1699" spans="1:7" ht="18" customHeight="1">
      <c r="A1699" s="190"/>
      <c r="B1699" s="190"/>
      <c r="C1699" s="188"/>
      <c r="D1699" s="191"/>
      <c r="E1699" s="191"/>
      <c r="F1699" s="192">
        <f t="shared" si="55"/>
        <v>0</v>
      </c>
      <c r="G1699" s="187"/>
    </row>
    <row r="1700" spans="1:7" ht="18" customHeight="1">
      <c r="A1700" s="190"/>
      <c r="B1700" s="190"/>
      <c r="C1700" s="188"/>
      <c r="D1700" s="191"/>
      <c r="E1700" s="191"/>
      <c r="F1700" s="192">
        <f t="shared" si="55"/>
        <v>0</v>
      </c>
      <c r="G1700" s="187"/>
    </row>
    <row r="1701" spans="1:7" ht="18" customHeight="1">
      <c r="A1701" s="190"/>
      <c r="B1701" s="190"/>
      <c r="C1701" s="188"/>
      <c r="D1701" s="191"/>
      <c r="E1701" s="191"/>
      <c r="F1701" s="192">
        <f t="shared" si="55"/>
        <v>0</v>
      </c>
      <c r="G1701" s="187"/>
    </row>
    <row r="1702" spans="1:7" ht="18" customHeight="1">
      <c r="A1702" s="190"/>
      <c r="B1702" s="190"/>
      <c r="C1702" s="188"/>
      <c r="D1702" s="191"/>
      <c r="E1702" s="191"/>
      <c r="F1702" s="192">
        <f t="shared" si="55"/>
        <v>0</v>
      </c>
      <c r="G1702" s="187"/>
    </row>
    <row r="1703" spans="1:7" ht="18" customHeight="1">
      <c r="A1703" s="190"/>
      <c r="B1703" s="190"/>
      <c r="C1703" s="188"/>
      <c r="D1703" s="191"/>
      <c r="E1703" s="191"/>
      <c r="F1703" s="192">
        <f t="shared" si="55"/>
        <v>0</v>
      </c>
      <c r="G1703" s="187"/>
    </row>
    <row r="1704" spans="1:7" ht="18" customHeight="1">
      <c r="A1704" s="190"/>
      <c r="B1704" s="190"/>
      <c r="C1704" s="188"/>
      <c r="D1704" s="191"/>
      <c r="E1704" s="191"/>
      <c r="F1704" s="192">
        <f t="shared" si="55"/>
        <v>0</v>
      </c>
      <c r="G1704" s="187"/>
    </row>
    <row r="1705" spans="1:7" ht="18" customHeight="1">
      <c r="A1705" s="190"/>
      <c r="B1705" s="190"/>
      <c r="C1705" s="188"/>
      <c r="D1705" s="191"/>
      <c r="E1705" s="191"/>
      <c r="F1705" s="192">
        <f t="shared" si="55"/>
        <v>0</v>
      </c>
      <c r="G1705" s="187"/>
    </row>
    <row r="1706" spans="1:7" ht="18" customHeight="1">
      <c r="A1706" s="190"/>
      <c r="B1706" s="190"/>
      <c r="C1706" s="188"/>
      <c r="D1706" s="191"/>
      <c r="E1706" s="191"/>
      <c r="F1706" s="192">
        <f t="shared" si="55"/>
        <v>0</v>
      </c>
      <c r="G1706" s="187"/>
    </row>
    <row r="1707" spans="1:7" ht="18" customHeight="1">
      <c r="A1707" s="190"/>
      <c r="B1707" s="190"/>
      <c r="C1707" s="188"/>
      <c r="D1707" s="191"/>
      <c r="E1707" s="191"/>
      <c r="F1707" s="192">
        <f t="shared" si="55"/>
        <v>0</v>
      </c>
      <c r="G1707" s="187"/>
    </row>
    <row r="1708" spans="1:7" ht="18" customHeight="1">
      <c r="A1708" s="190"/>
      <c r="B1708" s="190"/>
      <c r="C1708" s="188"/>
      <c r="D1708" s="191"/>
      <c r="E1708" s="191"/>
      <c r="F1708" s="192">
        <f t="shared" si="55"/>
        <v>0</v>
      </c>
      <c r="G1708" s="187"/>
    </row>
    <row r="1709" spans="1:7" ht="18" customHeight="1">
      <c r="A1709" s="190"/>
      <c r="B1709" s="190"/>
      <c r="C1709" s="188"/>
      <c r="D1709" s="191"/>
      <c r="E1709" s="191"/>
      <c r="F1709" s="192">
        <f t="shared" si="55"/>
        <v>0</v>
      </c>
      <c r="G1709" s="187"/>
    </row>
    <row r="1710" spans="1:7" ht="18" customHeight="1">
      <c r="A1710" s="190"/>
      <c r="B1710" s="190"/>
      <c r="C1710" s="188"/>
      <c r="D1710" s="191"/>
      <c r="E1710" s="191"/>
      <c r="F1710" s="192">
        <f t="shared" si="55"/>
        <v>0</v>
      </c>
      <c r="G1710" s="187"/>
    </row>
    <row r="1711" spans="1:7" ht="18" customHeight="1">
      <c r="A1711" s="190"/>
      <c r="B1711" s="190"/>
      <c r="C1711" s="188"/>
      <c r="D1711" s="191"/>
      <c r="E1711" s="191"/>
      <c r="F1711" s="192">
        <f t="shared" si="55"/>
        <v>0</v>
      </c>
      <c r="G1711" s="187"/>
    </row>
    <row r="1712" spans="1:7" ht="18" customHeight="1">
      <c r="A1712" s="190"/>
      <c r="B1712" s="190"/>
      <c r="C1712" s="188"/>
      <c r="D1712" s="191"/>
      <c r="E1712" s="191"/>
      <c r="F1712" s="192">
        <f t="shared" si="55"/>
        <v>0</v>
      </c>
      <c r="G1712" s="187"/>
    </row>
    <row r="1713" spans="1:7" ht="18" customHeight="1">
      <c r="A1713" s="190"/>
      <c r="B1713" s="190"/>
      <c r="C1713" s="188"/>
      <c r="D1713" s="191"/>
      <c r="E1713" s="191"/>
      <c r="F1713" s="192">
        <f t="shared" si="55"/>
        <v>0</v>
      </c>
      <c r="G1713" s="187"/>
    </row>
    <row r="1714" spans="1:7" ht="18" customHeight="1">
      <c r="A1714" s="190"/>
      <c r="B1714" s="190"/>
      <c r="C1714" s="188"/>
      <c r="D1714" s="191"/>
      <c r="E1714" s="191"/>
      <c r="F1714" s="192">
        <f t="shared" si="55"/>
        <v>0</v>
      </c>
      <c r="G1714" s="187"/>
    </row>
    <row r="1715" spans="1:7" ht="18" customHeight="1">
      <c r="A1715" s="190"/>
      <c r="B1715" s="190"/>
      <c r="C1715" s="188"/>
      <c r="D1715" s="191"/>
      <c r="E1715" s="191"/>
      <c r="F1715" s="192">
        <f t="shared" si="55"/>
        <v>0</v>
      </c>
      <c r="G1715" s="187"/>
    </row>
    <row r="1716" spans="1:7" ht="18" customHeight="1">
      <c r="A1716" s="190"/>
      <c r="B1716" s="190"/>
      <c r="C1716" s="188"/>
      <c r="D1716" s="191"/>
      <c r="E1716" s="191"/>
      <c r="F1716" s="192">
        <f t="shared" si="55"/>
        <v>0</v>
      </c>
      <c r="G1716" s="187"/>
    </row>
    <row r="1717" spans="1:7" ht="18" customHeight="1">
      <c r="A1717" s="190"/>
      <c r="B1717" s="190"/>
      <c r="C1717" s="188"/>
      <c r="D1717" s="191"/>
      <c r="E1717" s="191"/>
      <c r="F1717" s="192">
        <f t="shared" si="55"/>
        <v>0</v>
      </c>
      <c r="G1717" s="187"/>
    </row>
    <row r="1718" spans="1:7" ht="18" customHeight="1">
      <c r="A1718" s="190"/>
      <c r="B1718" s="190"/>
      <c r="C1718" s="188"/>
      <c r="D1718" s="191"/>
      <c r="E1718" s="191"/>
      <c r="F1718" s="192">
        <f t="shared" si="55"/>
        <v>0</v>
      </c>
      <c r="G1718" s="187"/>
    </row>
    <row r="1719" spans="1:7" ht="18" customHeight="1">
      <c r="A1719" s="190"/>
      <c r="B1719" s="190"/>
      <c r="C1719" s="188"/>
      <c r="D1719" s="191"/>
      <c r="E1719" s="191"/>
      <c r="F1719" s="192">
        <f t="shared" si="55"/>
        <v>0</v>
      </c>
      <c r="G1719" s="187"/>
    </row>
    <row r="1720" spans="1:7" ht="18" customHeight="1">
      <c r="A1720" s="190"/>
      <c r="B1720" s="190"/>
      <c r="C1720" s="188"/>
      <c r="D1720" s="191"/>
      <c r="E1720" s="191"/>
      <c r="F1720" s="192">
        <f t="shared" si="55"/>
        <v>0</v>
      </c>
      <c r="G1720" s="187"/>
    </row>
    <row r="1721" spans="1:7" ht="18" customHeight="1">
      <c r="A1721" s="190"/>
      <c r="B1721" s="190"/>
      <c r="C1721" s="188"/>
      <c r="D1721" s="191"/>
      <c r="E1721" s="191"/>
      <c r="F1721" s="192">
        <f t="shared" si="55"/>
        <v>0</v>
      </c>
      <c r="G1721" s="187"/>
    </row>
    <row r="1722" spans="1:7" ht="18" customHeight="1">
      <c r="A1722" s="190"/>
      <c r="B1722" s="190"/>
      <c r="C1722" s="188"/>
      <c r="D1722" s="191"/>
      <c r="E1722" s="191"/>
      <c r="F1722" s="192">
        <f t="shared" si="55"/>
        <v>0</v>
      </c>
      <c r="G1722" s="187"/>
    </row>
    <row r="1723" spans="1:7" ht="18" customHeight="1">
      <c r="A1723" s="190"/>
      <c r="B1723" s="190"/>
      <c r="C1723" s="188"/>
      <c r="D1723" s="191"/>
      <c r="E1723" s="191"/>
      <c r="F1723" s="192">
        <f t="shared" si="55"/>
        <v>0</v>
      </c>
      <c r="G1723" s="187"/>
    </row>
    <row r="1724" spans="1:7" ht="18" customHeight="1">
      <c r="A1724" s="190"/>
      <c r="B1724" s="190"/>
      <c r="C1724" s="188"/>
      <c r="D1724" s="191"/>
      <c r="E1724" s="191"/>
      <c r="F1724" s="192">
        <f t="shared" si="55"/>
        <v>0</v>
      </c>
      <c r="G1724" s="187"/>
    </row>
    <row r="1725" spans="1:7" ht="18" customHeight="1">
      <c r="A1725" s="190"/>
      <c r="B1725" s="190"/>
      <c r="C1725" s="188"/>
      <c r="D1725" s="191"/>
      <c r="E1725" s="191"/>
      <c r="F1725" s="192">
        <f t="shared" si="55"/>
        <v>0</v>
      </c>
      <c r="G1725" s="187"/>
    </row>
    <row r="1726" spans="1:7" ht="18" customHeight="1">
      <c r="A1726" s="190"/>
      <c r="B1726" s="190"/>
      <c r="C1726" s="188"/>
      <c r="D1726" s="191"/>
      <c r="E1726" s="191"/>
      <c r="F1726" s="192">
        <f t="shared" si="55"/>
        <v>0</v>
      </c>
      <c r="G1726" s="187"/>
    </row>
    <row r="1727" spans="1:7" ht="18" customHeight="1">
      <c r="A1727" s="190"/>
      <c r="B1727" s="190"/>
      <c r="C1727" s="188"/>
      <c r="D1727" s="191"/>
      <c r="E1727" s="191"/>
      <c r="F1727" s="192">
        <f t="shared" si="55"/>
        <v>0</v>
      </c>
      <c r="G1727" s="187"/>
    </row>
    <row r="1728" spans="1:7" ht="18" customHeight="1">
      <c r="A1728" s="190"/>
      <c r="B1728" s="190"/>
      <c r="C1728" s="188"/>
      <c r="D1728" s="191"/>
      <c r="E1728" s="191"/>
      <c r="F1728" s="192">
        <f t="shared" si="55"/>
        <v>0</v>
      </c>
      <c r="G1728" s="187"/>
    </row>
    <row r="1729" spans="1:7" ht="18" customHeight="1">
      <c r="A1729" s="190"/>
      <c r="B1729" s="190"/>
      <c r="C1729" s="188"/>
      <c r="D1729" s="191"/>
      <c r="E1729" s="191"/>
      <c r="F1729" s="192">
        <f t="shared" si="55"/>
        <v>0</v>
      </c>
      <c r="G1729" s="187"/>
    </row>
    <row r="1730" spans="1:7" ht="18" customHeight="1">
      <c r="A1730" s="190"/>
      <c r="B1730" s="190"/>
      <c r="C1730" s="188"/>
      <c r="D1730" s="191"/>
      <c r="E1730" s="191"/>
      <c r="F1730" s="192">
        <f t="shared" si="55"/>
        <v>0</v>
      </c>
      <c r="G1730" s="187"/>
    </row>
    <row r="1731" spans="1:7" ht="18" customHeight="1">
      <c r="A1731" s="190"/>
      <c r="B1731" s="190"/>
      <c r="C1731" s="188"/>
      <c r="D1731" s="191"/>
      <c r="E1731" s="191"/>
      <c r="F1731" s="192">
        <f t="shared" si="55"/>
        <v>0</v>
      </c>
      <c r="G1731" s="187"/>
    </row>
    <row r="1732" spans="1:7" ht="18" customHeight="1">
      <c r="A1732" s="190"/>
      <c r="B1732" s="190"/>
      <c r="C1732" s="188"/>
      <c r="D1732" s="191"/>
      <c r="E1732" s="191"/>
      <c r="F1732" s="192">
        <f t="shared" si="55"/>
        <v>0</v>
      </c>
      <c r="G1732" s="187"/>
    </row>
    <row r="1733" spans="1:7" ht="18" customHeight="1">
      <c r="A1733" s="190"/>
      <c r="B1733" s="190"/>
      <c r="C1733" s="188"/>
      <c r="D1733" s="191"/>
      <c r="E1733" s="191"/>
      <c r="F1733" s="192">
        <f t="shared" si="55"/>
        <v>0</v>
      </c>
      <c r="G1733" s="187"/>
    </row>
    <row r="1734" spans="1:7" ht="18" customHeight="1">
      <c r="A1734" s="190"/>
      <c r="B1734" s="190"/>
      <c r="C1734" s="188"/>
      <c r="D1734" s="191"/>
      <c r="E1734" s="191"/>
      <c r="F1734" s="192">
        <f t="shared" si="55"/>
        <v>0</v>
      </c>
      <c r="G1734" s="187"/>
    </row>
    <row r="1735" spans="1:7" ht="18" customHeight="1">
      <c r="A1735" s="190"/>
      <c r="B1735" s="190"/>
      <c r="C1735" s="188"/>
      <c r="D1735" s="191"/>
      <c r="E1735" s="191"/>
      <c r="F1735" s="192">
        <f t="shared" si="55"/>
        <v>0</v>
      </c>
      <c r="G1735" s="187"/>
    </row>
    <row r="1736" spans="1:7" ht="18" customHeight="1">
      <c r="A1736" s="190"/>
      <c r="B1736" s="190"/>
      <c r="C1736" s="188"/>
      <c r="D1736" s="191"/>
      <c r="E1736" s="191"/>
      <c r="F1736" s="192">
        <f t="shared" si="55"/>
        <v>0</v>
      </c>
      <c r="G1736" s="187"/>
    </row>
    <row r="1737" spans="1:7" ht="18" customHeight="1">
      <c r="A1737" s="190"/>
      <c r="B1737" s="190"/>
      <c r="C1737" s="188"/>
      <c r="D1737" s="191"/>
      <c r="E1737" s="191"/>
      <c r="F1737" s="192">
        <f t="shared" si="55"/>
        <v>0</v>
      </c>
      <c r="G1737" s="187"/>
    </row>
    <row r="1738" spans="1:7" ht="18" customHeight="1">
      <c r="A1738" s="190"/>
      <c r="B1738" s="190"/>
      <c r="C1738" s="188"/>
      <c r="D1738" s="191"/>
      <c r="E1738" s="191"/>
      <c r="F1738" s="192">
        <f t="shared" si="55"/>
        <v>0</v>
      </c>
      <c r="G1738" s="187"/>
    </row>
    <row r="1739" spans="1:7" ht="18" customHeight="1">
      <c r="A1739" s="190"/>
      <c r="B1739" s="190"/>
      <c r="C1739" s="188"/>
      <c r="D1739" s="191"/>
      <c r="E1739" s="191"/>
      <c r="F1739" s="192">
        <f t="shared" si="55"/>
        <v>0</v>
      </c>
      <c r="G1739" s="187"/>
    </row>
    <row r="1740" spans="1:7" ht="18" customHeight="1">
      <c r="A1740" s="190"/>
      <c r="B1740" s="190"/>
      <c r="C1740" s="188"/>
      <c r="D1740" s="191"/>
      <c r="E1740" s="191"/>
      <c r="F1740" s="192">
        <f t="shared" si="55"/>
        <v>0</v>
      </c>
      <c r="G1740" s="187"/>
    </row>
    <row r="1741" spans="1:7" ht="18" customHeight="1">
      <c r="A1741" s="190"/>
      <c r="B1741" s="190"/>
      <c r="C1741" s="188"/>
      <c r="D1741" s="191"/>
      <c r="E1741" s="191"/>
      <c r="F1741" s="192">
        <f t="shared" si="55"/>
        <v>0</v>
      </c>
      <c r="G1741" s="187"/>
    </row>
    <row r="1742" spans="1:7" ht="18" customHeight="1">
      <c r="A1742" s="190"/>
      <c r="B1742" s="190"/>
      <c r="C1742" s="188"/>
      <c r="D1742" s="191"/>
      <c r="E1742" s="191"/>
      <c r="F1742" s="192">
        <f t="shared" si="55"/>
        <v>0</v>
      </c>
      <c r="G1742" s="187"/>
    </row>
    <row r="1743" spans="1:7" ht="18" customHeight="1">
      <c r="A1743" s="190"/>
      <c r="B1743" s="190"/>
      <c r="C1743" s="188"/>
      <c r="D1743" s="191"/>
      <c r="E1743" s="191"/>
      <c r="F1743" s="192">
        <f t="shared" si="55"/>
        <v>0</v>
      </c>
      <c r="G1743" s="187"/>
    </row>
    <row r="1744" spans="1:7" ht="18" customHeight="1">
      <c r="A1744" s="190"/>
      <c r="B1744" s="190"/>
      <c r="C1744" s="188"/>
      <c r="D1744" s="191"/>
      <c r="E1744" s="191"/>
      <c r="F1744" s="192">
        <f t="shared" si="55"/>
        <v>0</v>
      </c>
      <c r="G1744" s="187"/>
    </row>
    <row r="1745" spans="1:7" ht="18" customHeight="1">
      <c r="A1745" s="190"/>
      <c r="B1745" s="190"/>
      <c r="C1745" s="188"/>
      <c r="D1745" s="191"/>
      <c r="E1745" s="191"/>
      <c r="F1745" s="192">
        <f t="shared" si="55"/>
        <v>0</v>
      </c>
      <c r="G1745" s="187"/>
    </row>
    <row r="1746" spans="1:7" ht="18" customHeight="1">
      <c r="A1746" s="190"/>
      <c r="B1746" s="190"/>
      <c r="C1746" s="188"/>
      <c r="D1746" s="191"/>
      <c r="E1746" s="191"/>
      <c r="F1746" s="192">
        <f t="shared" si="55"/>
        <v>0</v>
      </c>
      <c r="G1746" s="187"/>
    </row>
    <row r="1747" spans="1:7" ht="18" customHeight="1">
      <c r="A1747" s="190"/>
      <c r="B1747" s="190"/>
      <c r="C1747" s="188"/>
      <c r="D1747" s="191"/>
      <c r="E1747" s="191"/>
      <c r="F1747" s="192">
        <f t="shared" si="55"/>
        <v>0</v>
      </c>
      <c r="G1747" s="187"/>
    </row>
    <row r="1748" spans="1:7" ht="18" customHeight="1">
      <c r="A1748" s="190"/>
      <c r="B1748" s="190"/>
      <c r="C1748" s="188"/>
      <c r="D1748" s="191"/>
      <c r="E1748" s="191"/>
      <c r="F1748" s="192">
        <f t="shared" si="55"/>
        <v>0</v>
      </c>
      <c r="G1748" s="187"/>
    </row>
    <row r="1749" spans="1:7" ht="18" customHeight="1">
      <c r="A1749" s="190"/>
      <c r="B1749" s="190"/>
      <c r="C1749" s="188"/>
      <c r="D1749" s="191"/>
      <c r="E1749" s="191"/>
      <c r="F1749" s="192">
        <f t="shared" ref="F1749:F1812" si="57">IF(C1749&lt;&gt;"",F1748+D1749-E1749,0)</f>
        <v>0</v>
      </c>
      <c r="G1749" s="187"/>
    </row>
    <row r="1750" spans="1:7" ht="18" customHeight="1">
      <c r="A1750" s="190"/>
      <c r="B1750" s="190"/>
      <c r="C1750" s="188"/>
      <c r="D1750" s="191"/>
      <c r="E1750" s="191"/>
      <c r="F1750" s="192">
        <f t="shared" si="57"/>
        <v>0</v>
      </c>
      <c r="G1750" s="187"/>
    </row>
    <row r="1751" spans="1:7" ht="18" customHeight="1">
      <c r="A1751" s="190"/>
      <c r="B1751" s="190"/>
      <c r="C1751" s="188"/>
      <c r="D1751" s="191"/>
      <c r="E1751" s="191"/>
      <c r="F1751" s="192">
        <f t="shared" si="57"/>
        <v>0</v>
      </c>
      <c r="G1751" s="187"/>
    </row>
    <row r="1752" spans="1:7" ht="18" customHeight="1">
      <c r="A1752" s="190"/>
      <c r="B1752" s="190"/>
      <c r="C1752" s="188"/>
      <c r="D1752" s="191"/>
      <c r="E1752" s="191"/>
      <c r="F1752" s="192">
        <f t="shared" si="57"/>
        <v>0</v>
      </c>
      <c r="G1752" s="187"/>
    </row>
    <row r="1753" spans="1:7" ht="18" customHeight="1">
      <c r="A1753" s="190"/>
      <c r="B1753" s="190"/>
      <c r="C1753" s="188"/>
      <c r="D1753" s="191"/>
      <c r="E1753" s="191"/>
      <c r="F1753" s="192">
        <f t="shared" si="57"/>
        <v>0</v>
      </c>
      <c r="G1753" s="187"/>
    </row>
    <row r="1754" spans="1:7" ht="18" customHeight="1">
      <c r="A1754" s="190"/>
      <c r="B1754" s="190"/>
      <c r="C1754" s="188"/>
      <c r="D1754" s="191"/>
      <c r="E1754" s="191"/>
      <c r="F1754" s="192">
        <f t="shared" si="57"/>
        <v>0</v>
      </c>
      <c r="G1754" s="187"/>
    </row>
    <row r="1755" spans="1:7" ht="18" customHeight="1">
      <c r="A1755" s="190"/>
      <c r="B1755" s="190"/>
      <c r="C1755" s="188"/>
      <c r="D1755" s="191"/>
      <c r="E1755" s="191"/>
      <c r="F1755" s="192">
        <f t="shared" si="57"/>
        <v>0</v>
      </c>
      <c r="G1755" s="187"/>
    </row>
    <row r="1756" spans="1:7" ht="18" customHeight="1">
      <c r="A1756" s="190"/>
      <c r="B1756" s="190"/>
      <c r="C1756" s="188"/>
      <c r="D1756" s="191"/>
      <c r="E1756" s="191"/>
      <c r="F1756" s="192">
        <f t="shared" si="57"/>
        <v>0</v>
      </c>
      <c r="G1756" s="187"/>
    </row>
    <row r="1757" spans="1:7" ht="18" customHeight="1">
      <c r="A1757" s="190"/>
      <c r="B1757" s="190"/>
      <c r="C1757" s="188"/>
      <c r="D1757" s="191"/>
      <c r="E1757" s="191"/>
      <c r="F1757" s="192">
        <f t="shared" si="57"/>
        <v>0</v>
      </c>
      <c r="G1757" s="187"/>
    </row>
    <row r="1758" spans="1:7" ht="18" customHeight="1">
      <c r="A1758" s="190"/>
      <c r="B1758" s="190"/>
      <c r="C1758" s="188"/>
      <c r="D1758" s="191"/>
      <c r="E1758" s="191"/>
      <c r="F1758" s="192">
        <f t="shared" si="57"/>
        <v>0</v>
      </c>
      <c r="G1758" s="187"/>
    </row>
    <row r="1759" spans="1:7" ht="18" customHeight="1">
      <c r="A1759" s="190"/>
      <c r="B1759" s="190"/>
      <c r="C1759" s="188"/>
      <c r="D1759" s="191"/>
      <c r="E1759" s="191"/>
      <c r="F1759" s="192">
        <f t="shared" si="57"/>
        <v>0</v>
      </c>
      <c r="G1759" s="187"/>
    </row>
    <row r="1760" spans="1:7" ht="18" customHeight="1">
      <c r="A1760" s="190"/>
      <c r="B1760" s="190"/>
      <c r="C1760" s="188"/>
      <c r="D1760" s="191"/>
      <c r="E1760" s="191"/>
      <c r="F1760" s="192">
        <f t="shared" si="57"/>
        <v>0</v>
      </c>
      <c r="G1760" s="187"/>
    </row>
    <row r="1761" spans="1:7" ht="18" customHeight="1">
      <c r="A1761" s="190"/>
      <c r="B1761" s="190"/>
      <c r="C1761" s="188"/>
      <c r="D1761" s="191"/>
      <c r="E1761" s="191"/>
      <c r="F1761" s="192">
        <f t="shared" si="57"/>
        <v>0</v>
      </c>
      <c r="G1761" s="187"/>
    </row>
    <row r="1762" spans="1:7" ht="18" customHeight="1">
      <c r="A1762" s="190"/>
      <c r="B1762" s="190"/>
      <c r="C1762" s="188"/>
      <c r="D1762" s="191"/>
      <c r="E1762" s="191"/>
      <c r="F1762" s="192">
        <f t="shared" si="57"/>
        <v>0</v>
      </c>
      <c r="G1762" s="187"/>
    </row>
    <row r="1763" spans="1:7" ht="18" customHeight="1">
      <c r="A1763" s="190"/>
      <c r="B1763" s="190"/>
      <c r="C1763" s="188"/>
      <c r="D1763" s="191"/>
      <c r="E1763" s="191"/>
      <c r="F1763" s="192">
        <f t="shared" si="57"/>
        <v>0</v>
      </c>
      <c r="G1763" s="187"/>
    </row>
    <row r="1764" spans="1:7" ht="18" customHeight="1">
      <c r="A1764" s="190"/>
      <c r="B1764" s="190"/>
      <c r="C1764" s="188"/>
      <c r="D1764" s="191"/>
      <c r="E1764" s="191"/>
      <c r="F1764" s="192">
        <f t="shared" si="57"/>
        <v>0</v>
      </c>
      <c r="G1764" s="187"/>
    </row>
    <row r="1765" spans="1:7" ht="18" customHeight="1">
      <c r="A1765" s="190"/>
      <c r="B1765" s="190"/>
      <c r="C1765" s="188"/>
      <c r="D1765" s="191"/>
      <c r="E1765" s="191"/>
      <c r="F1765" s="192">
        <f t="shared" si="57"/>
        <v>0</v>
      </c>
      <c r="G1765" s="187"/>
    </row>
    <row r="1766" spans="1:7" ht="18" customHeight="1">
      <c r="A1766" s="190"/>
      <c r="B1766" s="190"/>
      <c r="C1766" s="188"/>
      <c r="D1766" s="191"/>
      <c r="E1766" s="191"/>
      <c r="F1766" s="192">
        <f t="shared" si="57"/>
        <v>0</v>
      </c>
      <c r="G1766" s="187"/>
    </row>
    <row r="1767" spans="1:7" ht="18" customHeight="1">
      <c r="A1767" s="190"/>
      <c r="B1767" s="190"/>
      <c r="C1767" s="188"/>
      <c r="D1767" s="191"/>
      <c r="E1767" s="191"/>
      <c r="F1767" s="192">
        <f t="shared" si="57"/>
        <v>0</v>
      </c>
      <c r="G1767" s="187"/>
    </row>
    <row r="1768" spans="1:7" ht="18" customHeight="1">
      <c r="A1768" s="190"/>
      <c r="B1768" s="190"/>
      <c r="C1768" s="188"/>
      <c r="D1768" s="191"/>
      <c r="E1768" s="191"/>
      <c r="F1768" s="192">
        <f t="shared" si="57"/>
        <v>0</v>
      </c>
      <c r="G1768" s="187"/>
    </row>
    <row r="1769" spans="1:7" ht="18" customHeight="1">
      <c r="A1769" s="190"/>
      <c r="B1769" s="190"/>
      <c r="C1769" s="188"/>
      <c r="D1769" s="191"/>
      <c r="E1769" s="191"/>
      <c r="F1769" s="192">
        <f t="shared" si="57"/>
        <v>0</v>
      </c>
      <c r="G1769" s="187"/>
    </row>
    <row r="1770" spans="1:7" ht="18" customHeight="1">
      <c r="A1770" s="190"/>
      <c r="B1770" s="190"/>
      <c r="C1770" s="188"/>
      <c r="D1770" s="191"/>
      <c r="E1770" s="191"/>
      <c r="F1770" s="192">
        <f t="shared" si="57"/>
        <v>0</v>
      </c>
      <c r="G1770" s="187"/>
    </row>
    <row r="1771" spans="1:7" ht="18" customHeight="1">
      <c r="A1771" s="190"/>
      <c r="B1771" s="190"/>
      <c r="C1771" s="188"/>
      <c r="D1771" s="191"/>
      <c r="E1771" s="191"/>
      <c r="F1771" s="192">
        <f t="shared" si="57"/>
        <v>0</v>
      </c>
      <c r="G1771" s="187"/>
    </row>
    <row r="1772" spans="1:7" ht="18" customHeight="1">
      <c r="A1772" s="190"/>
      <c r="B1772" s="190"/>
      <c r="C1772" s="188"/>
      <c r="D1772" s="191"/>
      <c r="E1772" s="191"/>
      <c r="F1772" s="192">
        <f t="shared" si="57"/>
        <v>0</v>
      </c>
      <c r="G1772" s="187"/>
    </row>
    <row r="1773" spans="1:7" ht="18" customHeight="1">
      <c r="A1773" s="190"/>
      <c r="B1773" s="190"/>
      <c r="C1773" s="188"/>
      <c r="D1773" s="191"/>
      <c r="E1773" s="191"/>
      <c r="F1773" s="192">
        <f t="shared" si="57"/>
        <v>0</v>
      </c>
      <c r="G1773" s="187"/>
    </row>
    <row r="1774" spans="1:7" ht="18" customHeight="1">
      <c r="A1774" s="190"/>
      <c r="B1774" s="190"/>
      <c r="C1774" s="188"/>
      <c r="D1774" s="191"/>
      <c r="E1774" s="191"/>
      <c r="F1774" s="192">
        <f t="shared" si="57"/>
        <v>0</v>
      </c>
      <c r="G1774" s="187"/>
    </row>
    <row r="1775" spans="1:7" ht="18" customHeight="1">
      <c r="A1775" s="190"/>
      <c r="B1775" s="190"/>
      <c r="C1775" s="188"/>
      <c r="D1775" s="191"/>
      <c r="E1775" s="191"/>
      <c r="F1775" s="192">
        <f t="shared" si="57"/>
        <v>0</v>
      </c>
      <c r="G1775" s="187"/>
    </row>
    <row r="1776" spans="1:7" ht="18" customHeight="1">
      <c r="A1776" s="190"/>
      <c r="B1776" s="190"/>
      <c r="C1776" s="188"/>
      <c r="D1776" s="191"/>
      <c r="E1776" s="191"/>
      <c r="F1776" s="192">
        <f t="shared" si="57"/>
        <v>0</v>
      </c>
      <c r="G1776" s="187"/>
    </row>
    <row r="1777" spans="1:7" ht="18" customHeight="1">
      <c r="A1777" s="190"/>
      <c r="B1777" s="190"/>
      <c r="C1777" s="188"/>
      <c r="D1777" s="191"/>
      <c r="E1777" s="191"/>
      <c r="F1777" s="192">
        <f t="shared" si="57"/>
        <v>0</v>
      </c>
      <c r="G1777" s="187"/>
    </row>
    <row r="1778" spans="1:7" ht="18" customHeight="1">
      <c r="A1778" s="190"/>
      <c r="B1778" s="190"/>
      <c r="C1778" s="188"/>
      <c r="D1778" s="191"/>
      <c r="E1778" s="191"/>
      <c r="F1778" s="192">
        <f t="shared" si="57"/>
        <v>0</v>
      </c>
      <c r="G1778" s="187"/>
    </row>
    <row r="1779" spans="1:7" ht="18" customHeight="1">
      <c r="A1779" s="190"/>
      <c r="B1779" s="190"/>
      <c r="C1779" s="188"/>
      <c r="D1779" s="191"/>
      <c r="E1779" s="191"/>
      <c r="F1779" s="192">
        <f t="shared" si="57"/>
        <v>0</v>
      </c>
      <c r="G1779" s="187"/>
    </row>
    <row r="1780" spans="1:7" ht="18" customHeight="1">
      <c r="A1780" s="190"/>
      <c r="B1780" s="190"/>
      <c r="C1780" s="188"/>
      <c r="D1780" s="191"/>
      <c r="E1780" s="191"/>
      <c r="F1780" s="192">
        <f t="shared" si="57"/>
        <v>0</v>
      </c>
      <c r="G1780" s="187"/>
    </row>
    <row r="1781" spans="1:7" ht="18" customHeight="1">
      <c r="A1781" s="190"/>
      <c r="B1781" s="190"/>
      <c r="C1781" s="188"/>
      <c r="D1781" s="191"/>
      <c r="E1781" s="191"/>
      <c r="F1781" s="192">
        <f t="shared" si="57"/>
        <v>0</v>
      </c>
      <c r="G1781" s="187"/>
    </row>
    <row r="1782" spans="1:7" ht="18" customHeight="1">
      <c r="A1782" s="190"/>
      <c r="B1782" s="190"/>
      <c r="C1782" s="188"/>
      <c r="D1782" s="191"/>
      <c r="E1782" s="191"/>
      <c r="F1782" s="192">
        <f t="shared" si="57"/>
        <v>0</v>
      </c>
      <c r="G1782" s="187"/>
    </row>
    <row r="1783" spans="1:7" ht="18" customHeight="1">
      <c r="A1783" s="190"/>
      <c r="B1783" s="190"/>
      <c r="C1783" s="188"/>
      <c r="D1783" s="191"/>
      <c r="E1783" s="191"/>
      <c r="F1783" s="192">
        <f t="shared" si="57"/>
        <v>0</v>
      </c>
      <c r="G1783" s="187"/>
    </row>
    <row r="1784" spans="1:7" ht="18" customHeight="1">
      <c r="A1784" s="190"/>
      <c r="B1784" s="190"/>
      <c r="C1784" s="188"/>
      <c r="D1784" s="191"/>
      <c r="E1784" s="191"/>
      <c r="F1784" s="192">
        <f t="shared" si="57"/>
        <v>0</v>
      </c>
      <c r="G1784" s="187"/>
    </row>
    <row r="1785" spans="1:7" ht="18" customHeight="1">
      <c r="A1785" s="190"/>
      <c r="B1785" s="190"/>
      <c r="C1785" s="188"/>
      <c r="D1785" s="191"/>
      <c r="E1785" s="191"/>
      <c r="F1785" s="192">
        <f t="shared" si="57"/>
        <v>0</v>
      </c>
      <c r="G1785" s="187"/>
    </row>
    <row r="1786" spans="1:7" ht="18" customHeight="1">
      <c r="A1786" s="190"/>
      <c r="B1786" s="190"/>
      <c r="C1786" s="188"/>
      <c r="D1786" s="191"/>
      <c r="E1786" s="191"/>
      <c r="F1786" s="192">
        <f t="shared" si="57"/>
        <v>0</v>
      </c>
      <c r="G1786" s="187"/>
    </row>
    <row r="1787" spans="1:7" ht="18" customHeight="1">
      <c r="A1787" s="190"/>
      <c r="B1787" s="190"/>
      <c r="C1787" s="188"/>
      <c r="D1787" s="191"/>
      <c r="E1787" s="191"/>
      <c r="F1787" s="192">
        <f t="shared" si="57"/>
        <v>0</v>
      </c>
      <c r="G1787" s="187"/>
    </row>
    <row r="1788" spans="1:7" ht="18" customHeight="1">
      <c r="A1788" s="190"/>
      <c r="B1788" s="190"/>
      <c r="C1788" s="188"/>
      <c r="D1788" s="191"/>
      <c r="E1788" s="191"/>
      <c r="F1788" s="192">
        <f t="shared" si="57"/>
        <v>0</v>
      </c>
      <c r="G1788" s="187"/>
    </row>
    <row r="1789" spans="1:7" ht="18" customHeight="1">
      <c r="A1789" s="190"/>
      <c r="B1789" s="190"/>
      <c r="C1789" s="188"/>
      <c r="D1789" s="191"/>
      <c r="E1789" s="191"/>
      <c r="F1789" s="192">
        <f t="shared" si="57"/>
        <v>0</v>
      </c>
      <c r="G1789" s="187"/>
    </row>
    <row r="1790" spans="1:7" ht="18" customHeight="1">
      <c r="A1790" s="190"/>
      <c r="B1790" s="190"/>
      <c r="C1790" s="188"/>
      <c r="D1790" s="191"/>
      <c r="E1790" s="191"/>
      <c r="F1790" s="192">
        <f t="shared" si="57"/>
        <v>0</v>
      </c>
      <c r="G1790" s="187"/>
    </row>
    <row r="1791" spans="1:7" ht="18" customHeight="1">
      <c r="A1791" s="190"/>
      <c r="B1791" s="190"/>
      <c r="C1791" s="188"/>
      <c r="D1791" s="191"/>
      <c r="E1791" s="191"/>
      <c r="F1791" s="192">
        <f t="shared" si="57"/>
        <v>0</v>
      </c>
      <c r="G1791" s="187"/>
    </row>
    <row r="1792" spans="1:7" ht="18" customHeight="1">
      <c r="A1792" s="190"/>
      <c r="B1792" s="190"/>
      <c r="C1792" s="188"/>
      <c r="D1792" s="191"/>
      <c r="E1792" s="191"/>
      <c r="F1792" s="192">
        <f t="shared" si="57"/>
        <v>0</v>
      </c>
      <c r="G1792" s="187"/>
    </row>
    <row r="1793" spans="1:7" ht="18" customHeight="1">
      <c r="A1793" s="190"/>
      <c r="B1793" s="190"/>
      <c r="C1793" s="188"/>
      <c r="D1793" s="191"/>
      <c r="E1793" s="191"/>
      <c r="F1793" s="192">
        <f t="shared" si="57"/>
        <v>0</v>
      </c>
      <c r="G1793" s="187"/>
    </row>
    <row r="1794" spans="1:7" ht="18" customHeight="1">
      <c r="A1794" s="190"/>
      <c r="B1794" s="190"/>
      <c r="C1794" s="188"/>
      <c r="D1794" s="191"/>
      <c r="E1794" s="191"/>
      <c r="F1794" s="192">
        <f t="shared" si="57"/>
        <v>0</v>
      </c>
      <c r="G1794" s="187"/>
    </row>
    <row r="1795" spans="1:7" ht="18" customHeight="1">
      <c r="A1795" s="190"/>
      <c r="B1795" s="190"/>
      <c r="C1795" s="188"/>
      <c r="D1795" s="191"/>
      <c r="E1795" s="191"/>
      <c r="F1795" s="192">
        <f t="shared" si="57"/>
        <v>0</v>
      </c>
      <c r="G1795" s="187"/>
    </row>
    <row r="1796" spans="1:7" ht="18" customHeight="1">
      <c r="A1796" s="190"/>
      <c r="B1796" s="190"/>
      <c r="C1796" s="188"/>
      <c r="D1796" s="191"/>
      <c r="E1796" s="191"/>
      <c r="F1796" s="192">
        <f t="shared" si="57"/>
        <v>0</v>
      </c>
      <c r="G1796" s="187"/>
    </row>
    <row r="1797" spans="1:7" ht="18" customHeight="1">
      <c r="A1797" s="190"/>
      <c r="B1797" s="190"/>
      <c r="C1797" s="188"/>
      <c r="D1797" s="191"/>
      <c r="E1797" s="191"/>
      <c r="F1797" s="192">
        <f t="shared" si="57"/>
        <v>0</v>
      </c>
      <c r="G1797" s="187"/>
    </row>
    <row r="1798" spans="1:7" ht="18" customHeight="1">
      <c r="A1798" s="190"/>
      <c r="B1798" s="190"/>
      <c r="C1798" s="188"/>
      <c r="D1798" s="191"/>
      <c r="E1798" s="191"/>
      <c r="F1798" s="192">
        <f t="shared" si="57"/>
        <v>0</v>
      </c>
      <c r="G1798" s="187"/>
    </row>
    <row r="1799" spans="1:7" ht="18" customHeight="1">
      <c r="A1799" s="190"/>
      <c r="B1799" s="190"/>
      <c r="C1799" s="188"/>
      <c r="D1799" s="191"/>
      <c r="E1799" s="191"/>
      <c r="F1799" s="192">
        <f t="shared" si="57"/>
        <v>0</v>
      </c>
      <c r="G1799" s="187"/>
    </row>
    <row r="1800" spans="1:7" ht="18" customHeight="1">
      <c r="A1800" s="190"/>
      <c r="B1800" s="190"/>
      <c r="C1800" s="188"/>
      <c r="D1800" s="191"/>
      <c r="E1800" s="191"/>
      <c r="F1800" s="192">
        <f t="shared" si="57"/>
        <v>0</v>
      </c>
      <c r="G1800" s="187"/>
    </row>
    <row r="1801" spans="1:7" ht="18" customHeight="1">
      <c r="A1801" s="190"/>
      <c r="B1801" s="190"/>
      <c r="C1801" s="188"/>
      <c r="D1801" s="191"/>
      <c r="E1801" s="191"/>
      <c r="F1801" s="192">
        <f t="shared" si="57"/>
        <v>0</v>
      </c>
      <c r="G1801" s="187"/>
    </row>
    <row r="1802" spans="1:7" ht="18" customHeight="1">
      <c r="A1802" s="190"/>
      <c r="B1802" s="190"/>
      <c r="C1802" s="188"/>
      <c r="D1802" s="191"/>
      <c r="E1802" s="191"/>
      <c r="F1802" s="192">
        <f t="shared" si="57"/>
        <v>0</v>
      </c>
      <c r="G1802" s="187"/>
    </row>
    <row r="1803" spans="1:7" ht="18" customHeight="1">
      <c r="A1803" s="190"/>
      <c r="B1803" s="190"/>
      <c r="C1803" s="188"/>
      <c r="D1803" s="191"/>
      <c r="E1803" s="191"/>
      <c r="F1803" s="192">
        <f t="shared" si="57"/>
        <v>0</v>
      </c>
      <c r="G1803" s="187"/>
    </row>
    <row r="1804" spans="1:7" ht="18" customHeight="1">
      <c r="A1804" s="190"/>
      <c r="B1804" s="190"/>
      <c r="C1804" s="188"/>
      <c r="D1804" s="191"/>
      <c r="E1804" s="191"/>
      <c r="F1804" s="192">
        <f t="shared" si="57"/>
        <v>0</v>
      </c>
      <c r="G1804" s="187"/>
    </row>
    <row r="1805" spans="1:7" ht="18" customHeight="1">
      <c r="A1805" s="190"/>
      <c r="B1805" s="190"/>
      <c r="C1805" s="188"/>
      <c r="D1805" s="191"/>
      <c r="E1805" s="191"/>
      <c r="F1805" s="192">
        <f t="shared" si="57"/>
        <v>0</v>
      </c>
      <c r="G1805" s="187"/>
    </row>
    <row r="1806" spans="1:7" ht="18" customHeight="1">
      <c r="A1806" s="190"/>
      <c r="B1806" s="190"/>
      <c r="C1806" s="188"/>
      <c r="D1806" s="191"/>
      <c r="E1806" s="191"/>
      <c r="F1806" s="192">
        <f t="shared" si="57"/>
        <v>0</v>
      </c>
      <c r="G1806" s="187"/>
    </row>
    <row r="1807" spans="1:7" ht="18" customHeight="1">
      <c r="A1807" s="190"/>
      <c r="B1807" s="190"/>
      <c r="C1807" s="188"/>
      <c r="D1807" s="191"/>
      <c r="E1807" s="191"/>
      <c r="F1807" s="192">
        <f t="shared" si="57"/>
        <v>0</v>
      </c>
      <c r="G1807" s="187"/>
    </row>
    <row r="1808" spans="1:7" ht="18" customHeight="1">
      <c r="A1808" s="190"/>
      <c r="B1808" s="190"/>
      <c r="C1808" s="188"/>
      <c r="D1808" s="191"/>
      <c r="E1808" s="191"/>
      <c r="F1808" s="192">
        <f t="shared" si="57"/>
        <v>0</v>
      </c>
      <c r="G1808" s="187"/>
    </row>
    <row r="1809" spans="1:7" ht="18" customHeight="1">
      <c r="A1809" s="190"/>
      <c r="B1809" s="190"/>
      <c r="C1809" s="188"/>
      <c r="D1809" s="191"/>
      <c r="E1809" s="191"/>
      <c r="F1809" s="192">
        <f t="shared" si="57"/>
        <v>0</v>
      </c>
      <c r="G1809" s="187"/>
    </row>
    <row r="1810" spans="1:7" ht="18" customHeight="1">
      <c r="A1810" s="190"/>
      <c r="B1810" s="190"/>
      <c r="C1810" s="188"/>
      <c r="D1810" s="191"/>
      <c r="E1810" s="191"/>
      <c r="F1810" s="192">
        <f t="shared" si="57"/>
        <v>0</v>
      </c>
      <c r="G1810" s="187"/>
    </row>
    <row r="1811" spans="1:7" ht="18" customHeight="1">
      <c r="A1811" s="190"/>
      <c r="B1811" s="190"/>
      <c r="C1811" s="188"/>
      <c r="D1811" s="191"/>
      <c r="E1811" s="191"/>
      <c r="F1811" s="192">
        <f t="shared" si="57"/>
        <v>0</v>
      </c>
      <c r="G1811" s="187"/>
    </row>
    <row r="1812" spans="1:7" ht="18" customHeight="1">
      <c r="A1812" s="190"/>
      <c r="B1812" s="190"/>
      <c r="C1812" s="188"/>
      <c r="D1812" s="191"/>
      <c r="E1812" s="191"/>
      <c r="F1812" s="192">
        <f t="shared" si="57"/>
        <v>0</v>
      </c>
      <c r="G1812" s="187"/>
    </row>
    <row r="1813" spans="1:7" ht="18" customHeight="1">
      <c r="A1813" s="190"/>
      <c r="B1813" s="190"/>
      <c r="C1813" s="188"/>
      <c r="D1813" s="191"/>
      <c r="E1813" s="191"/>
      <c r="F1813" s="192">
        <f t="shared" ref="F1813:F1820" si="58">IF(C1813&lt;&gt;"",F1812+D1813-E1813,0)</f>
        <v>0</v>
      </c>
      <c r="G1813" s="187"/>
    </row>
    <row r="1814" spans="1:7" ht="18" customHeight="1">
      <c r="A1814" s="190"/>
      <c r="B1814" s="190"/>
      <c r="C1814" s="188"/>
      <c r="D1814" s="191"/>
      <c r="E1814" s="191"/>
      <c r="F1814" s="192">
        <f t="shared" si="58"/>
        <v>0</v>
      </c>
      <c r="G1814" s="187"/>
    </row>
    <row r="1815" spans="1:7" ht="18" customHeight="1">
      <c r="A1815" s="190"/>
      <c r="B1815" s="190"/>
      <c r="C1815" s="188"/>
      <c r="D1815" s="191"/>
      <c r="E1815" s="191"/>
      <c r="F1815" s="192">
        <f t="shared" si="58"/>
        <v>0</v>
      </c>
      <c r="G1815" s="187"/>
    </row>
    <row r="1816" spans="1:7" ht="18" customHeight="1">
      <c r="A1816" s="190"/>
      <c r="B1816" s="190"/>
      <c r="C1816" s="188"/>
      <c r="D1816" s="191"/>
      <c r="E1816" s="191"/>
      <c r="F1816" s="192">
        <f t="shared" si="58"/>
        <v>0</v>
      </c>
      <c r="G1816" s="187"/>
    </row>
    <row r="1817" spans="1:7" ht="18" customHeight="1">
      <c r="A1817" s="190"/>
      <c r="B1817" s="190"/>
      <c r="C1817" s="188"/>
      <c r="D1817" s="191"/>
      <c r="E1817" s="191"/>
      <c r="F1817" s="192">
        <f t="shared" si="58"/>
        <v>0</v>
      </c>
      <c r="G1817" s="187"/>
    </row>
    <row r="1818" spans="1:7" ht="18" customHeight="1">
      <c r="A1818" s="190"/>
      <c r="B1818" s="190"/>
      <c r="C1818" s="188"/>
      <c r="D1818" s="191"/>
      <c r="E1818" s="191"/>
      <c r="F1818" s="192">
        <f t="shared" si="58"/>
        <v>0</v>
      </c>
      <c r="G1818" s="187"/>
    </row>
    <row r="1819" spans="1:7" ht="18" customHeight="1">
      <c r="A1819" s="190"/>
      <c r="B1819" s="190"/>
      <c r="C1819" s="188"/>
      <c r="D1819" s="191"/>
      <c r="E1819" s="191"/>
      <c r="F1819" s="192">
        <f t="shared" si="58"/>
        <v>0</v>
      </c>
      <c r="G1819" s="187"/>
    </row>
    <row r="1820" spans="1:7" ht="18" customHeight="1">
      <c r="A1820" s="190"/>
      <c r="B1820" s="190"/>
      <c r="C1820" s="188"/>
      <c r="D1820" s="191"/>
      <c r="E1820" s="191"/>
      <c r="F1820" s="192">
        <f t="shared" si="58"/>
        <v>0</v>
      </c>
      <c r="G1820" s="187"/>
    </row>
    <row r="1821" spans="1:7" ht="18" customHeight="1">
      <c r="A1821" s="190"/>
      <c r="B1821" s="187" t="s">
        <v>471</v>
      </c>
      <c r="C1821" s="187"/>
      <c r="D1821" s="187"/>
      <c r="E1821" s="189"/>
      <c r="F1821" s="192">
        <f>IF(C1821&lt;&gt;"",#REF!+D1821-E1821,0)</f>
        <v>0</v>
      </c>
      <c r="G1821" s="187"/>
    </row>
    <row r="1822" spans="1:7" ht="18" customHeight="1">
      <c r="A1822" s="187"/>
      <c r="B1822" s="187"/>
      <c r="C1822" s="187" t="s">
        <v>472</v>
      </c>
      <c r="D1822" s="187">
        <f>SUM(D13:D1821)</f>
        <v>42808609000</v>
      </c>
      <c r="E1822" s="189">
        <f>SUM(E13:E1821)</f>
        <v>41994696000</v>
      </c>
      <c r="F1822" s="192" t="s">
        <v>473</v>
      </c>
      <c r="G1822" s="192" t="s">
        <v>473</v>
      </c>
    </row>
    <row r="1823" spans="1:7" ht="18" customHeight="1">
      <c r="A1823" s="194"/>
      <c r="B1823" s="194"/>
      <c r="C1823" s="194" t="s">
        <v>474</v>
      </c>
      <c r="D1823" s="195" t="s">
        <v>473</v>
      </c>
      <c r="E1823" s="196" t="s">
        <v>473</v>
      </c>
      <c r="F1823" s="197">
        <f>F12+D1822-E1822</f>
        <v>840868000</v>
      </c>
      <c r="G1823" s="195" t="s">
        <v>473</v>
      </c>
    </row>
    <row r="1825" spans="1:6">
      <c r="A1825" s="198" t="s">
        <v>475</v>
      </c>
    </row>
    <row r="1826" spans="1:6">
      <c r="A1826" s="198" t="s">
        <v>476</v>
      </c>
    </row>
    <row r="1827" spans="1:6">
      <c r="F1827" s="199" t="s">
        <v>477</v>
      </c>
    </row>
    <row r="1828" spans="1:6" s="200" customFormat="1" ht="14.25">
      <c r="B1828" s="200" t="s">
        <v>478</v>
      </c>
      <c r="C1828" s="200" t="s">
        <v>479</v>
      </c>
      <c r="E1828" s="201"/>
      <c r="F1828" s="200" t="s">
        <v>480</v>
      </c>
    </row>
    <row r="1829" spans="1:6" s="202" customFormat="1">
      <c r="B1829" s="202" t="s">
        <v>481</v>
      </c>
      <c r="C1829" s="202" t="s">
        <v>481</v>
      </c>
      <c r="E1829" s="203"/>
      <c r="F1829" s="202" t="s">
        <v>482</v>
      </c>
    </row>
    <row r="1830" spans="1:6" s="202" customFormat="1">
      <c r="E1830" s="203"/>
    </row>
  </sheetData>
  <autoFilter ref="A11:H1823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3" tint="-0.499984740745262"/>
  </sheetPr>
  <dimension ref="A1:I50"/>
  <sheetViews>
    <sheetView workbookViewId="0">
      <selection activeCell="G19" sqref="G19"/>
    </sheetView>
  </sheetViews>
  <sheetFormatPr defaultRowHeight="19.5" customHeight="1"/>
  <cols>
    <col min="1" max="1" width="4.7109375" style="1" customWidth="1"/>
    <col min="2" max="2" width="39.14062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3" t="str">
        <f ca="1">"CÔNG NỢ NGUYÊN VẬT LIỆU:  " &amp; DAY(I1)&amp;"/"&amp;MONTH(I1)&amp;"/"&amp;YEAR(I1)</f>
        <v>CÔNG NỢ NGUYÊN VẬT LIỆU:  8/6/2017</v>
      </c>
      <c r="E1" s="23" t="str">
        <f ca="1">"CÔNG NỢ KHÁC - LONG AN : " &amp; DAY($I$1)&amp;"/"&amp;MONTH($I$1)&amp;"/"&amp;YEAR($I$1)</f>
        <v>CÔNG NỢ KHÁC - LONG AN : 8/6/2017</v>
      </c>
      <c r="I1" s="28">
        <f ca="1">TODAY()</f>
        <v>42894</v>
      </c>
    </row>
    <row r="2" spans="1:9" s="4" customFormat="1" ht="19.5" customHeight="1">
      <c r="A2" s="8" t="s">
        <v>0</v>
      </c>
      <c r="B2" s="271" t="s">
        <v>1</v>
      </c>
      <c r="C2" s="24" t="s">
        <v>24</v>
      </c>
      <c r="D2" s="76"/>
      <c r="E2" s="8" t="s">
        <v>0</v>
      </c>
      <c r="F2" s="271" t="s">
        <v>1</v>
      </c>
      <c r="G2" s="24" t="s">
        <v>24</v>
      </c>
    </row>
    <row r="3" spans="1:9" s="4" customFormat="1" ht="19.5" customHeight="1">
      <c r="A3" s="22">
        <f>IF(B3&lt;&gt;"",ROW()-2,"")</f>
        <v>1</v>
      </c>
      <c r="B3" s="26" t="s">
        <v>926</v>
      </c>
      <c r="C3" s="127">
        <v>62481100</v>
      </c>
      <c r="D3" s="77"/>
      <c r="E3" s="22">
        <f>IF(F3&lt;&gt;"",ROW()-2,"")</f>
        <v>1</v>
      </c>
      <c r="F3" s="118" t="s">
        <v>43</v>
      </c>
      <c r="G3" s="112"/>
      <c r="I3" s="121"/>
    </row>
    <row r="4" spans="1:9" s="14" customFormat="1" ht="19.5" customHeight="1">
      <c r="A4" s="22">
        <f t="shared" ref="A4:A13" si="0">IF(B4&lt;&gt;"",ROW()-2,"")</f>
        <v>2</v>
      </c>
      <c r="B4" s="286" t="s">
        <v>927</v>
      </c>
      <c r="C4" s="285">
        <f>'NGHỊ HÒA'!$K$134</f>
        <v>103759141.5999999</v>
      </c>
      <c r="D4" s="34"/>
      <c r="E4" s="22">
        <f t="shared" ref="E4:E13" si="1">IF(F4&lt;&gt;"",ROW()-2,"")</f>
        <v>2</v>
      </c>
      <c r="F4" s="130" t="s">
        <v>44</v>
      </c>
      <c r="G4" s="112"/>
    </row>
    <row r="5" spans="1:9" s="14" customFormat="1" ht="19.5" customHeight="1">
      <c r="A5" s="22">
        <f t="shared" si="0"/>
        <v>3</v>
      </c>
      <c r="B5" s="27" t="s">
        <v>928</v>
      </c>
      <c r="C5" s="127">
        <f>M.T.NAM!$I$30</f>
        <v>9400000</v>
      </c>
      <c r="D5" s="34"/>
      <c r="E5" s="22" t="str">
        <f t="shared" si="1"/>
        <v/>
      </c>
      <c r="F5" s="130"/>
      <c r="G5" s="112"/>
      <c r="I5" s="119"/>
    </row>
    <row r="6" spans="1:9" s="14" customFormat="1" ht="19.5" customHeight="1">
      <c r="A6" s="22">
        <f t="shared" si="0"/>
        <v>4</v>
      </c>
      <c r="B6" s="27" t="s">
        <v>929</v>
      </c>
      <c r="C6" s="127">
        <f>PHÁT!$I$337</f>
        <v>359299533</v>
      </c>
      <c r="D6" s="34"/>
      <c r="E6" s="22" t="str">
        <f t="shared" si="1"/>
        <v/>
      </c>
      <c r="F6" s="128"/>
      <c r="G6" s="126"/>
      <c r="I6" s="119"/>
    </row>
    <row r="7" spans="1:9" s="14" customFormat="1" ht="19.5" customHeight="1">
      <c r="A7" s="22">
        <f t="shared" si="0"/>
        <v>5</v>
      </c>
      <c r="B7" s="286" t="s">
        <v>1290</v>
      </c>
      <c r="C7" s="112"/>
      <c r="D7" s="34"/>
      <c r="E7" s="22" t="str">
        <f t="shared" si="1"/>
        <v/>
      </c>
      <c r="F7" s="128"/>
      <c r="G7" s="126"/>
      <c r="I7" s="119"/>
    </row>
    <row r="8" spans="1:9" s="14" customFormat="1" ht="19.5" customHeight="1">
      <c r="A8" s="22" t="str">
        <f t="shared" si="0"/>
        <v/>
      </c>
      <c r="B8" s="29"/>
      <c r="C8" s="33"/>
      <c r="D8" s="34"/>
      <c r="E8" s="22" t="str">
        <f t="shared" si="1"/>
        <v/>
      </c>
      <c r="F8" s="128"/>
      <c r="G8" s="126"/>
      <c r="I8" s="119"/>
    </row>
    <row r="9" spans="1:9" s="14" customFormat="1" ht="19.5" customHeight="1">
      <c r="A9" s="22" t="str">
        <f t="shared" si="0"/>
        <v/>
      </c>
      <c r="B9" s="286"/>
      <c r="C9" s="112"/>
      <c r="D9" s="34"/>
      <c r="E9" s="22" t="str">
        <f t="shared" si="1"/>
        <v/>
      </c>
      <c r="F9" s="128"/>
      <c r="G9" s="112"/>
      <c r="I9" s="119"/>
    </row>
    <row r="10" spans="1:9" s="14" customFormat="1" ht="19.5" customHeight="1">
      <c r="A10" s="22" t="str">
        <f t="shared" si="0"/>
        <v/>
      </c>
      <c r="B10" s="286"/>
      <c r="C10" s="112"/>
      <c r="D10" s="34"/>
      <c r="E10" s="22" t="str">
        <f t="shared" si="1"/>
        <v/>
      </c>
      <c r="F10" s="128"/>
      <c r="G10" s="126"/>
      <c r="I10" s="119"/>
    </row>
    <row r="11" spans="1:9" s="14" customFormat="1" ht="19.5" customHeight="1">
      <c r="A11" s="22" t="str">
        <f t="shared" si="0"/>
        <v/>
      </c>
      <c r="B11" s="29"/>
      <c r="C11" s="29"/>
      <c r="D11" s="34"/>
      <c r="E11" s="22" t="str">
        <f t="shared" si="1"/>
        <v/>
      </c>
      <c r="F11" s="128"/>
      <c r="G11" s="126"/>
      <c r="I11" s="119"/>
    </row>
    <row r="12" spans="1:9" s="14" customFormat="1" ht="19.5" customHeight="1">
      <c r="A12" s="22" t="str">
        <f t="shared" si="0"/>
        <v/>
      </c>
      <c r="B12" s="29"/>
      <c r="C12" s="29"/>
      <c r="D12" s="34"/>
      <c r="E12" s="22" t="str">
        <f t="shared" si="1"/>
        <v/>
      </c>
      <c r="F12" s="128"/>
      <c r="G12" s="126"/>
      <c r="I12" s="119"/>
    </row>
    <row r="13" spans="1:9" s="14" customFormat="1" ht="19.5" customHeight="1">
      <c r="A13" s="22" t="str">
        <f t="shared" si="0"/>
        <v/>
      </c>
      <c r="B13" s="287"/>
      <c r="C13" s="287"/>
      <c r="D13" s="34"/>
      <c r="E13" s="22" t="str">
        <f t="shared" si="1"/>
        <v/>
      </c>
      <c r="F13" s="128"/>
      <c r="G13" s="126"/>
      <c r="I13" s="119"/>
    </row>
    <row r="14" spans="1:9" s="16" customFormat="1" ht="19.5" customHeight="1">
      <c r="A14" s="15"/>
      <c r="B14" s="5" t="s">
        <v>3</v>
      </c>
      <c r="C14" s="273">
        <f>SUM(C3:C12)</f>
        <v>534939774.5999999</v>
      </c>
      <c r="D14" s="76"/>
      <c r="E14" s="693" t="s">
        <v>3</v>
      </c>
      <c r="F14" s="694"/>
      <c r="G14" s="25">
        <f>SUM(G3:G13)</f>
        <v>0</v>
      </c>
      <c r="I14" s="120"/>
    </row>
    <row r="15" spans="1:9" s="14" customFormat="1" ht="19.5" customHeight="1">
      <c r="A15" s="274"/>
      <c r="B15" s="275"/>
      <c r="C15" s="276"/>
      <c r="D15" s="7"/>
      <c r="E15" s="277"/>
      <c r="F15" s="277"/>
      <c r="G15" s="278"/>
      <c r="I15" s="119">
        <f>SUM(I3:I14)</f>
        <v>0</v>
      </c>
    </row>
    <row r="16" spans="1:9" s="14" customFormat="1" ht="19.5" customHeight="1">
      <c r="A16" s="23" t="str">
        <f ca="1">"CÔNG NỢ TIỀN TÀU: " &amp; DAY($I$1)&amp;"/"&amp;MONTH($I$1)&amp;"/"&amp;YEAR($I$1)</f>
        <v>CÔNG NỢ TIỀN TÀU: 8/6/2017</v>
      </c>
      <c r="B16" s="275"/>
      <c r="C16" s="276"/>
      <c r="D16" s="18"/>
      <c r="E16" s="23" t="str">
        <f ca="1">"CÔNG NỢ KHÁC - TRÀ VINH : " &amp; DAY($I$1)&amp;"/"&amp;MONTH($I$1)&amp;"/"&amp;YEAR($I$1)</f>
        <v>CÔNG NỢ KHÁC - TRÀ VINH : 8/6/2017</v>
      </c>
      <c r="F16" s="275"/>
      <c r="G16" s="276"/>
      <c r="I16" s="119"/>
    </row>
    <row r="17" spans="1:9" s="14" customFormat="1" ht="19.5" customHeight="1">
      <c r="A17" s="8" t="s">
        <v>0</v>
      </c>
      <c r="B17" s="271" t="s">
        <v>1</v>
      </c>
      <c r="C17" s="24" t="s">
        <v>24</v>
      </c>
      <c r="D17" s="21"/>
      <c r="E17" s="8" t="s">
        <v>0</v>
      </c>
      <c r="F17" s="271" t="s">
        <v>1</v>
      </c>
      <c r="G17" s="24" t="s">
        <v>24</v>
      </c>
      <c r="I17" s="119"/>
    </row>
    <row r="18" spans="1:9" s="14" customFormat="1" ht="19.5" customHeight="1">
      <c r="A18" s="22">
        <f>IF(B18&lt;&gt;"",ROW()-16,"")</f>
        <v>2</v>
      </c>
      <c r="B18" s="122" t="s">
        <v>84</v>
      </c>
      <c r="C18" s="112">
        <f>HEADWAY!$I$116</f>
        <v>0</v>
      </c>
      <c r="D18" s="21"/>
      <c r="E18" s="22">
        <v>1</v>
      </c>
      <c r="F18" s="128" t="s">
        <v>2240</v>
      </c>
      <c r="G18" s="126">
        <v>70840000</v>
      </c>
      <c r="I18" s="119"/>
    </row>
    <row r="19" spans="1:9" s="14" customFormat="1" ht="19.5" customHeight="1">
      <c r="A19" s="22">
        <f t="shared" ref="A19:A25" si="2">IF(B19&lt;&gt;"",ROW()-16,"")</f>
        <v>3</v>
      </c>
      <c r="B19" s="157" t="s">
        <v>1875</v>
      </c>
      <c r="C19" s="112">
        <f>Asia!$I$64</f>
        <v>177413939.29999995</v>
      </c>
      <c r="D19" s="21"/>
      <c r="E19" s="22">
        <v>2</v>
      </c>
      <c r="F19" s="29" t="s">
        <v>1130</v>
      </c>
      <c r="G19" s="126">
        <v>50000000</v>
      </c>
    </row>
    <row r="20" spans="1:9" s="14" customFormat="1" ht="19.5" customHeight="1">
      <c r="A20" s="22">
        <f t="shared" si="2"/>
        <v>4</v>
      </c>
      <c r="B20" s="157" t="s">
        <v>2021</v>
      </c>
      <c r="C20" s="112">
        <f>AAAS!I46</f>
        <v>54366643.5</v>
      </c>
      <c r="D20" s="21"/>
      <c r="E20" s="22">
        <v>3</v>
      </c>
      <c r="F20" s="128" t="s">
        <v>2241</v>
      </c>
      <c r="G20" s="112">
        <v>58750000</v>
      </c>
    </row>
    <row r="21" spans="1:9" s="14" customFormat="1" ht="19.5" customHeight="1">
      <c r="A21" s="22"/>
      <c r="B21" s="157" t="s">
        <v>2133</v>
      </c>
      <c r="C21" s="112">
        <f>'HOÀNG ANH'!I32</f>
        <v>0</v>
      </c>
      <c r="D21" s="21"/>
      <c r="E21" s="22">
        <v>4</v>
      </c>
      <c r="F21" s="130" t="s">
        <v>2242</v>
      </c>
      <c r="G21" s="112">
        <v>103947800</v>
      </c>
    </row>
    <row r="22" spans="1:9" s="14" customFormat="1" ht="19.5" customHeight="1">
      <c r="A22" s="22"/>
      <c r="B22" s="157" t="s">
        <v>2147</v>
      </c>
      <c r="C22" s="112">
        <f>4400000*2</f>
        <v>8800000</v>
      </c>
      <c r="D22" s="21"/>
      <c r="E22" s="22">
        <v>5</v>
      </c>
      <c r="F22" s="128" t="s">
        <v>2243</v>
      </c>
      <c r="G22" s="126">
        <v>29590000</v>
      </c>
    </row>
    <row r="23" spans="1:9" s="14" customFormat="1" ht="19.5" customHeight="1">
      <c r="A23" s="22"/>
      <c r="B23" s="157" t="s">
        <v>2151</v>
      </c>
      <c r="C23" s="112">
        <f>'ÁNH DƯƠNG'!I54</f>
        <v>727039032</v>
      </c>
      <c r="D23" s="21"/>
      <c r="E23" s="22">
        <v>6</v>
      </c>
      <c r="F23" s="128" t="s">
        <v>2244</v>
      </c>
      <c r="G23" s="126">
        <v>186899676</v>
      </c>
    </row>
    <row r="24" spans="1:9" s="14" customFormat="1" ht="19.5" customHeight="1">
      <c r="A24" s="22"/>
      <c r="B24" s="157"/>
      <c r="C24" s="112"/>
      <c r="D24" s="21"/>
      <c r="E24" s="22">
        <v>7</v>
      </c>
      <c r="F24" s="128"/>
      <c r="G24" s="126"/>
    </row>
    <row r="25" spans="1:9" s="16" customFormat="1" ht="19.5" customHeight="1">
      <c r="A25" s="22" t="str">
        <f t="shared" si="2"/>
        <v/>
      </c>
      <c r="B25" s="157"/>
      <c r="C25" s="112"/>
      <c r="D25" s="288"/>
      <c r="E25" s="22" t="str">
        <f t="shared" ref="E25" si="3">IF(F25&lt;&gt;"",ROW()-16,"")</f>
        <v/>
      </c>
      <c r="F25" s="293"/>
      <c r="G25" s="126"/>
    </row>
    <row r="26" spans="1:9" s="14" customFormat="1" ht="19.5" customHeight="1">
      <c r="A26" s="692" t="s">
        <v>3</v>
      </c>
      <c r="B26" s="692"/>
      <c r="C26" s="25">
        <f>SUM(C18:C25)</f>
        <v>967619614.79999995</v>
      </c>
      <c r="D26" s="21"/>
      <c r="E26" s="692" t="s">
        <v>3</v>
      </c>
      <c r="F26" s="692"/>
      <c r="G26" s="25">
        <f>SUM(G18:G25)</f>
        <v>500027476</v>
      </c>
    </row>
    <row r="27" spans="1:9" s="14" customFormat="1" ht="19.5" customHeight="1">
      <c r="A27" s="274"/>
      <c r="B27" s="275"/>
      <c r="C27" s="276"/>
      <c r="D27" s="21"/>
      <c r="E27" s="277"/>
      <c r="F27" s="277"/>
      <c r="G27" s="278"/>
    </row>
    <row r="28" spans="1:9" s="14" customFormat="1" ht="19.5" customHeight="1">
      <c r="A28" s="13" t="str">
        <f ca="1">"CÔNG NỢ CÁ - LONG AN: " &amp; DAY(I1)&amp;"/"&amp;MONTH(I1)&amp;"/"&amp;YEAR(I1)</f>
        <v>CÔNG NỢ CÁ - LONG AN: 8/6/2017</v>
      </c>
      <c r="B28" s="6"/>
      <c r="C28" s="7"/>
      <c r="D28" s="21"/>
      <c r="E28" s="13" t="str">
        <f ca="1">"CÔNG NỢ CÁ - TRÀ VINH: " &amp; DAY(I1)&amp;"/"&amp;MONTH(I1)&amp;"/"&amp;YEAR(I1)</f>
        <v>CÔNG NỢ CÁ - TRÀ VINH: 8/6/2017</v>
      </c>
      <c r="F28" s="17"/>
    </row>
    <row r="29" spans="1:9" s="14" customFormat="1" ht="19.5" customHeight="1">
      <c r="A29" s="8" t="s">
        <v>0</v>
      </c>
      <c r="B29" s="9" t="s">
        <v>1</v>
      </c>
      <c r="C29" s="24" t="s">
        <v>24</v>
      </c>
      <c r="D29" s="21"/>
      <c r="E29" s="8" t="s">
        <v>0</v>
      </c>
      <c r="F29" s="271" t="s">
        <v>1</v>
      </c>
      <c r="G29" s="24" t="s">
        <v>24</v>
      </c>
    </row>
    <row r="30" spans="1:9" s="14" customFormat="1" ht="19.5" customHeight="1">
      <c r="A30" s="30">
        <f t="array" ref="A30">IF(C30&lt;&gt;0,SUM(($C$30:C30&lt;&gt;0)*1),"")</f>
        <v>1</v>
      </c>
      <c r="B30" s="27" t="s">
        <v>4</v>
      </c>
      <c r="C30" s="31">
        <f>IF(ISNA(VLOOKUP(B30,[2]T.KẾT!$B$4:$C$33,2,0)),0,VLOOKUP(B30,[2]T.KẾT!$B$4:$C$33,2,0))</f>
        <v>1440442</v>
      </c>
      <c r="D30" s="21"/>
      <c r="E30" s="30" t="str">
        <f t="array" ref="E30">IF(G30&lt;&gt;0,SUM(($G$30:G30&lt;&gt;0)*1),"")</f>
        <v/>
      </c>
      <c r="F30" s="27" t="s">
        <v>1124</v>
      </c>
      <c r="G30" s="279">
        <f>IF(ISNA(VLOOKUP(F30,[2]T.KẾT!$F$4:$G$33,2,0)),0,VLOOKUP(F30,[2]T.KẾT!$F$4:$G$33,2,0))</f>
        <v>0</v>
      </c>
    </row>
    <row r="31" spans="1:9" s="14" customFormat="1" ht="19.5" customHeight="1">
      <c r="A31" s="20">
        <f t="array" ref="A31">IF(C31&lt;&gt;0,SUM(($C$30:C31&lt;&gt;0)*1),"")</f>
        <v>2</v>
      </c>
      <c r="B31" s="27" t="s">
        <v>70</v>
      </c>
      <c r="C31" s="32">
        <f>IF(ISNA(VLOOKUP(B31,[2]T.KẾT!$B$4:$C$33,2,0)),0,VLOOKUP(B31,[2]T.KẾT!$B$4:$C$33,2,0))</f>
        <v>50562</v>
      </c>
      <c r="D31" s="21"/>
      <c r="E31" s="20">
        <f t="array" ref="E31">IF(G31&lt;&gt;0,SUM(($G$30:G31&lt;&gt;0)*1),"")</f>
        <v>1</v>
      </c>
      <c r="F31" s="27" t="s">
        <v>940</v>
      </c>
      <c r="G31" s="279">
        <f>IF(ISNA(VLOOKUP(F31,[2]T.KẾT!$F$4:$G$33,2,0)),0,VLOOKUP(F31,[2]T.KẾT!$F$4:$G$33,2,0))</f>
        <v>92340</v>
      </c>
    </row>
    <row r="32" spans="1:9" s="14" customFormat="1" ht="19.5" customHeight="1">
      <c r="A32" s="20">
        <f t="array" ref="A32">IF(C32&lt;&gt;0,SUM(($C$30:C32&lt;&gt;0)*1),"")</f>
        <v>3</v>
      </c>
      <c r="B32" s="27" t="s">
        <v>5</v>
      </c>
      <c r="C32" s="32">
        <f>IF(ISNA(VLOOKUP(B32,[2]T.KẾT!$B$4:$C$33,2,0)),0,VLOOKUP(B32,[2]T.KẾT!$B$4:$C$33,2,0))</f>
        <v>79826.5</v>
      </c>
      <c r="D32" s="21"/>
      <c r="E32" s="20" t="str">
        <f t="array" ref="E32">IF(G32&lt;&gt;0,SUM(($G$30:G32&lt;&gt;0)*1),"")</f>
        <v/>
      </c>
      <c r="F32" s="27" t="s">
        <v>941</v>
      </c>
      <c r="G32" s="279">
        <f>IF(ISNA(VLOOKUP(F32,[2]T.KẾT!$F$4:$G$33,2,0)),0,VLOOKUP(F32,[2]T.KẾT!$F$4:$G$33,2,0))</f>
        <v>0</v>
      </c>
    </row>
    <row r="33" spans="1:9" s="14" customFormat="1" ht="19.5" customHeight="1">
      <c r="A33" s="20">
        <f t="array" ref="A33">IF(C33&lt;&gt;0,SUM(($C$30:C33&lt;&gt;0)*1),"")</f>
        <v>4</v>
      </c>
      <c r="B33" s="27" t="s">
        <v>939</v>
      </c>
      <c r="C33" s="32">
        <f>IF(ISNA(VLOOKUP(B33,[2]T.KẾT!$B$4:$C$33,2,0)),0,VLOOKUP(B33,[2]T.KẾT!$B$4:$C$33,2,0))</f>
        <v>466896</v>
      </c>
      <c r="D33" s="21"/>
      <c r="E33" s="20" t="str">
        <f t="array" ref="E33">IF(G33&lt;&gt;0,SUM(($G$30:G33&lt;&gt;0)*1),"")</f>
        <v/>
      </c>
      <c r="F33" s="27" t="s">
        <v>1049</v>
      </c>
      <c r="G33" s="279">
        <f>IF(ISNA(VLOOKUP(F33,[2]T.KẾT!$F$4:$G$33,2,0)),0,VLOOKUP(F33,[2]T.KẾT!$F$4:$G$33,2,0))</f>
        <v>0</v>
      </c>
    </row>
    <row r="34" spans="1:9" s="14" customFormat="1" ht="19.5" customHeight="1">
      <c r="A34" s="20">
        <f t="array" ref="A34">IF(C34&lt;&gt;0,SUM(($C$30:C34&lt;&gt;0)*1),"")</f>
        <v>5</v>
      </c>
      <c r="B34" s="27" t="s">
        <v>930</v>
      </c>
      <c r="C34" s="32">
        <f>IF(ISNA(VLOOKUP(B34,[2]T.KẾT!$B$4:$C$33,2,0)),0,VLOOKUP(B34,[2]T.KẾT!$B$4:$C$33,2,0))</f>
        <v>145985</v>
      </c>
      <c r="D34" s="21"/>
      <c r="E34" s="20" t="str">
        <f t="array" ref="E34">IF(G34&lt;&gt;0,SUM(($G$30:G34&lt;&gt;0)*1),"")</f>
        <v/>
      </c>
      <c r="F34" s="27" t="s">
        <v>1048</v>
      </c>
      <c r="G34" s="279">
        <f>IF(ISNA(VLOOKUP(F34,[2]T.KẾT!$F$4:$G$33,2,0)),0,VLOOKUP(F34,[2]T.KẾT!$F$4:$G$33,2,0))</f>
        <v>0</v>
      </c>
    </row>
    <row r="35" spans="1:9" s="14" customFormat="1" ht="19.5" customHeight="1">
      <c r="A35" s="20">
        <f t="array" ref="A35">IF(C35&lt;&gt;0,SUM(($C$30:C35&lt;&gt;0)*1),"")</f>
        <v>6</v>
      </c>
      <c r="B35" s="27" t="s">
        <v>1125</v>
      </c>
      <c r="C35" s="32">
        <f>IF(ISNA(VLOOKUP(B35,[2]T.KẾT!$B$4:$C$33,2,0)),0,VLOOKUP(B35,[2]T.KẾT!$B$4:$C$33,2,0))</f>
        <v>193050</v>
      </c>
      <c r="D35" s="21"/>
      <c r="E35" s="20" t="str">
        <f t="array" ref="E35">IF(G35&lt;&gt;0,SUM(($G$30:G35&lt;&gt;0)*1),"")</f>
        <v/>
      </c>
      <c r="F35" s="263"/>
      <c r="G35" s="279">
        <f>IF(ISNA(VLOOKUP(F35,[2]T.KẾT!$F$4:$G$33,2,0)),0,VLOOKUP(F35,[2]T.KẾT!$F$4:$G$33,2,0))</f>
        <v>0</v>
      </c>
    </row>
    <row r="36" spans="1:9" s="14" customFormat="1" ht="19.5" customHeight="1">
      <c r="A36" s="20">
        <f t="array" ref="A36">IF(C36&lt;&gt;0,SUM(($C$30:C36&lt;&gt;0)*1),"")</f>
        <v>7</v>
      </c>
      <c r="B36" s="27" t="s">
        <v>938</v>
      </c>
      <c r="C36" s="32">
        <f>IF(ISNA(VLOOKUP(B36,[2]T.KẾT!$B$4:$C$33,2,0)),0,VLOOKUP(B36,[2]T.KẾT!$B$4:$C$33,2,0))</f>
        <v>2300</v>
      </c>
      <c r="D36" s="21"/>
      <c r="E36" s="20" t="str">
        <f t="array" ref="E36">IF(G36&lt;&gt;0,SUM(($G$30:G36&lt;&gt;0)*1),"")</f>
        <v/>
      </c>
      <c r="F36" s="263"/>
      <c r="G36" s="279">
        <f>IF(ISNA(VLOOKUP(F36,[2]T.KẾT!$F$4:$G$33,2,0)),0,VLOOKUP(F36,[2]T.KẾT!$F$4:$G$33,2,0))</f>
        <v>0</v>
      </c>
    </row>
    <row r="37" spans="1:9" s="14" customFormat="1" ht="19.5" customHeight="1">
      <c r="A37" s="20" t="str">
        <f t="array" ref="A37">IF(C37&lt;&gt;0,SUM(($C$30:C37&lt;&gt;0)*1),"")</f>
        <v/>
      </c>
      <c r="B37" s="27" t="s">
        <v>1047</v>
      </c>
      <c r="C37" s="32">
        <f>IF(ISNA(VLOOKUP(B37,[2]T.KẾT!$B$4:$C$33,2,0)),0,VLOOKUP(B37,[2]T.KẾT!$B$4:$C$33,2,0))</f>
        <v>0</v>
      </c>
      <c r="D37" s="21"/>
      <c r="E37" s="20" t="str">
        <f t="array" ref="E37">IF(G37&lt;&gt;0,SUM(($G$30:G37&lt;&gt;0)*1),"")</f>
        <v/>
      </c>
      <c r="F37" s="263"/>
      <c r="G37" s="279">
        <f>IF(ISNA(VLOOKUP(F37,[2]T.KẾT!$F$4:$G$33,2,0)),0,VLOOKUP(F37,[2]T.KẾT!$F$4:$G$33,2,0))</f>
        <v>0</v>
      </c>
    </row>
    <row r="38" spans="1:9" ht="19.5" customHeight="1">
      <c r="A38" s="20">
        <f t="array" ref="A38">IF(C38&lt;&gt;0,SUM(($C$30:C38&lt;&gt;0)*1),"")</f>
        <v>8</v>
      </c>
      <c r="B38" s="27" t="s">
        <v>1126</v>
      </c>
      <c r="C38" s="32">
        <f>IF(ISNA(VLOOKUP(B38,[2]T.KẾT!$B$4:$C$33,2,0)),0,VLOOKUP(B38,[2]T.KẾT!$B$4:$C$33,2,0))</f>
        <v>137320</v>
      </c>
      <c r="D38" s="21"/>
      <c r="E38" s="20" t="str">
        <f t="array" ref="E38">IF(G38&lt;&gt;0,SUM(($G$30:G38&lt;&gt;0)*1),"")</f>
        <v/>
      </c>
      <c r="F38" s="263"/>
      <c r="G38" s="279">
        <f>IF(ISNA(VLOOKUP(F38,[2]T.KẾT!$F$4:$G$33,2,0)),0,VLOOKUP(F38,[2]T.KẾT!$F$4:$G$33,2,0))</f>
        <v>0</v>
      </c>
    </row>
    <row r="39" spans="1:9" ht="19.5" customHeight="1">
      <c r="A39" s="20">
        <f t="array" ref="A39">IF(C39&lt;&gt;0,SUM(($C$30:C39&lt;&gt;0)*1),"")</f>
        <v>9</v>
      </c>
      <c r="B39" s="27" t="s">
        <v>931</v>
      </c>
      <c r="C39" s="32">
        <f>IF(ISNA(VLOOKUP(B39,[2]T.KẾT!$B$4:$C$33,2,0)),0,VLOOKUP(B39,[2]T.KẾT!$B$4:$C$33,2,0))</f>
        <v>200670</v>
      </c>
      <c r="D39" s="21"/>
      <c r="E39" s="20" t="str">
        <f t="array" ref="E39">IF(G39&lt;&gt;0,SUM(($G$30:G39&lt;&gt;0)*1),"")</f>
        <v/>
      </c>
      <c r="F39" s="263"/>
      <c r="G39" s="279">
        <f>IF(ISNA(VLOOKUP(F39,[2]T.KẾT!$F$4:$G$33,2,0)),0,VLOOKUP(F39,[2]T.KẾT!$F$4:$G$33,2,0))</f>
        <v>0</v>
      </c>
    </row>
    <row r="40" spans="1:9" ht="19.5" customHeight="1">
      <c r="A40" s="20">
        <f t="array" ref="A40">IF(C40&lt;&gt;0,SUM(($C$30:C40&lt;&gt;0)*1),"")</f>
        <v>10</v>
      </c>
      <c r="B40" s="27" t="s">
        <v>932</v>
      </c>
      <c r="C40" s="32">
        <f>IF(ISNA(VLOOKUP(B40,[2]T.KẾT!$B$4:$C$33,2,0)),0,VLOOKUP(B40,[2]T.KẾT!$B$4:$C$33,2,0))</f>
        <v>1214932</v>
      </c>
      <c r="D40" s="21"/>
      <c r="E40" s="20" t="str">
        <f t="array" ref="E40">IF(G40&lt;&gt;0,SUM(($G$30:G40&lt;&gt;0)*1),"")</f>
        <v/>
      </c>
      <c r="F40" s="263"/>
      <c r="G40" s="279">
        <f>IF(ISNA(VLOOKUP(F40,[2]T.KẾT!$F$4:$G$33,2,0)),0,VLOOKUP(F40,[2]T.KẾT!$F$4:$G$33,2,0))</f>
        <v>0</v>
      </c>
    </row>
    <row r="41" spans="1:9" ht="19.5" customHeight="1">
      <c r="A41" s="20" t="str">
        <f t="array" ref="A41">IF(C41&lt;&gt;0,SUM(($C$30:C41&lt;&gt;0)*1),"")</f>
        <v/>
      </c>
      <c r="B41" s="27" t="s">
        <v>1127</v>
      </c>
      <c r="C41" s="32">
        <f>IF(ISNA(VLOOKUP(B41,[2]T.KẾT!$B$4:$C$33,2,0)),0,VLOOKUP(B41,[2]T.KẾT!$B$4:$C$33,2,0))</f>
        <v>0</v>
      </c>
      <c r="D41" s="21"/>
      <c r="E41" s="20" t="str">
        <f t="array" ref="E41">IF(G41&lt;&gt;0,SUM(($G$30:G41&lt;&gt;0)*1),"")</f>
        <v/>
      </c>
      <c r="F41" s="263"/>
      <c r="G41" s="279">
        <f>IF(ISNA(VLOOKUP(F41,[2]T.KẾT!$F$4:$G$33,2,0)),0,VLOOKUP(F41,[2]T.KẾT!$F$4:$G$33,2,0))</f>
        <v>0</v>
      </c>
      <c r="I41" s="28"/>
    </row>
    <row r="42" spans="1:9" ht="19.5" customHeight="1">
      <c r="A42" s="20">
        <f t="array" ref="A42">IF(C42&lt;&gt;0,SUM(($C$30:C42&lt;&gt;0)*1),"")</f>
        <v>11</v>
      </c>
      <c r="B42" s="27" t="s">
        <v>933</v>
      </c>
      <c r="C42" s="32">
        <f>IF(ISNA(VLOOKUP(B42,[2]T.KẾT!$B$4:$C$33,2,0)),0,VLOOKUP(B42,[2]T.KẾT!$B$4:$C$33,2,0))</f>
        <v>165493.6</v>
      </c>
      <c r="D42" s="21"/>
      <c r="E42" s="20" t="str">
        <f t="array" ref="E42">IF(G42&lt;&gt;0,SUM(($G$30:G42&lt;&gt;0)*1),"")</f>
        <v/>
      </c>
      <c r="F42" s="263"/>
      <c r="G42" s="279">
        <f>IF(ISNA(VLOOKUP(F42,[2]T.KẾT!$F$4:$G$33,2,0)),0,VLOOKUP(F42,[2]T.KẾT!$F$4:$G$33,2,0))</f>
        <v>0</v>
      </c>
    </row>
    <row r="43" spans="1:9" ht="19.5" customHeight="1">
      <c r="A43" s="20">
        <f t="array" ref="A43">IF(C43&lt;&gt;0,SUM(($C$30:C43&lt;&gt;0)*1),"")</f>
        <v>12</v>
      </c>
      <c r="B43" s="27" t="s">
        <v>1128</v>
      </c>
      <c r="C43" s="32">
        <f>IF(ISNA(VLOOKUP(B43,[2]T.KẾT!$B$4:$C$33,2,0)),0,VLOOKUP(B43,[2]T.KẾT!$B$4:$C$33,2,0))</f>
        <v>205324.90000000002</v>
      </c>
      <c r="D43" s="21"/>
      <c r="E43" s="20" t="str">
        <f t="array" ref="E43">IF(G43&lt;&gt;0,SUM(($G$30:G43&lt;&gt;0)*1),"")</f>
        <v/>
      </c>
      <c r="F43" s="263"/>
      <c r="G43" s="279">
        <f>IF(ISNA(VLOOKUP(F43,[2]T.KẾT!$F$4:$G$33,2,0)),0,VLOOKUP(F43,[2]T.KẾT!$F$4:$G$33,2,0))</f>
        <v>0</v>
      </c>
    </row>
    <row r="44" spans="1:9" ht="19.5" customHeight="1">
      <c r="A44" s="20">
        <f t="array" ref="A44">IF(C44&lt;&gt;0,SUM(($C$30:C44&lt;&gt;0)*1),"")</f>
        <v>13</v>
      </c>
      <c r="B44" s="27" t="s">
        <v>934</v>
      </c>
      <c r="C44" s="32">
        <f>IF(ISNA(VLOOKUP(B44,[2]T.KẾT!$B$4:$C$33,2,0)),0,VLOOKUP(B44,[2]T.KẾT!$B$4:$C$33,2,0))</f>
        <v>36338.200000000186</v>
      </c>
      <c r="D44" s="21"/>
      <c r="E44" s="20" t="str">
        <f t="array" ref="E44">IF(G44&lt;&gt;0,SUM(($G$30:G44&lt;&gt;0)*1),"")</f>
        <v/>
      </c>
      <c r="F44" s="263"/>
      <c r="G44" s="279">
        <f>IF(ISNA(VLOOKUP(F44,[2]T.KẾT!$F$4:$G$33,2,0)),0,VLOOKUP(F44,[2]T.KẾT!$F$4:$G$33,2,0))</f>
        <v>0</v>
      </c>
    </row>
    <row r="45" spans="1:9" ht="19.5" customHeight="1">
      <c r="A45" s="20">
        <f t="array" ref="A45">IF(C45&lt;&gt;0,SUM(($C$30:C45&lt;&gt;0)*1),"")</f>
        <v>14</v>
      </c>
      <c r="B45" s="27" t="s">
        <v>935</v>
      </c>
      <c r="C45" s="32">
        <f>IF(ISNA(VLOOKUP(B45,[2]T.KẾT!$B$4:$C$33,2,0)),0,VLOOKUP(B45,[2]T.KẾT!$B$4:$C$33,2,0))</f>
        <v>801305.29999999981</v>
      </c>
      <c r="D45" s="21"/>
      <c r="E45" s="20" t="str">
        <f t="array" ref="E45">IF(G45&lt;&gt;0,SUM(($G$30:G45&lt;&gt;0)*1),"")</f>
        <v/>
      </c>
      <c r="F45" s="263"/>
      <c r="G45" s="279">
        <f>IF(ISNA(VLOOKUP(F45,[2]T.KẾT!$F$4:$G$33,2,0)),0,VLOOKUP(F45,[2]T.KẾT!$F$4:$G$33,2,0))</f>
        <v>0</v>
      </c>
    </row>
    <row r="46" spans="1:9" ht="19.5" customHeight="1">
      <c r="A46" s="20">
        <f t="array" ref="A46">IF(C46&lt;&gt;0,SUM(($C$30:C46&lt;&gt;0)*1),"")</f>
        <v>15</v>
      </c>
      <c r="B46" s="27" t="s">
        <v>936</v>
      </c>
      <c r="C46" s="32">
        <f>IF(ISNA(VLOOKUP(B46,[2]T.KẾT!$B$4:$C$33,2,0)),0,VLOOKUP(B46,[2]T.KẾT!$B$4:$C$33,2,0))</f>
        <v>44996</v>
      </c>
      <c r="D46" s="21"/>
      <c r="E46" s="20"/>
      <c r="F46" s="263"/>
      <c r="G46" s="279">
        <f>IF(ISNA(VLOOKUP(F46,[2]T.KẾT!$F$4:$G$33,2,0)),0,VLOOKUP(F46,[2]T.KẾT!$F$4:$G$33,2,0))</f>
        <v>0</v>
      </c>
    </row>
    <row r="47" spans="1:9" ht="19.5" customHeight="1">
      <c r="A47" s="20">
        <f t="array" ref="A47">IF(C47&lt;&gt;0,SUM(($C$30:C47&lt;&gt;0)*1),"")</f>
        <v>16</v>
      </c>
      <c r="B47" s="27" t="s">
        <v>937</v>
      </c>
      <c r="C47" s="32">
        <f>IF(ISNA(VLOOKUP(B47,[2]T.KẾT!$B$4:$C$33,2,0)),0,VLOOKUP(B47,[2]T.KẾT!$B$4:$C$33,2,0))</f>
        <v>212100</v>
      </c>
      <c r="D47" s="21"/>
      <c r="E47" s="20"/>
      <c r="F47" s="263"/>
      <c r="G47" s="279">
        <f>IF(ISNA(VLOOKUP(F47,[2]T.KẾT!$F$4:$G$33,2,0)),0,VLOOKUP(F47,[2]T.KẾT!$F$4:$G$33,2,0))</f>
        <v>0</v>
      </c>
    </row>
    <row r="48" spans="1:9" ht="19.5" customHeight="1">
      <c r="A48" s="20" t="str">
        <f t="array" ref="A48">IF(C48&lt;&gt;0,SUM(($C$30:C48&lt;&gt;0)*1),"")</f>
        <v/>
      </c>
      <c r="B48" s="27"/>
      <c r="C48" s="32">
        <f>IF(ISNA(VLOOKUP(B48,[2]T.KẾT!$B$4:$C$33,2,0)),0,VLOOKUP(B48,[2]T.KẾT!$B$4:$C$33,2,0))</f>
        <v>0</v>
      </c>
      <c r="E48" s="20" t="str">
        <f t="array" ref="E48">IF(G48&lt;&gt;0,SUM(($G$30:G48&lt;&gt;0)*1),"")</f>
        <v/>
      </c>
      <c r="F48" s="263"/>
      <c r="G48" s="279">
        <f>IF(ISNA(VLOOKUP(F48,[2]T.KẾT!$F$4:$G$33,2,0)),0,VLOOKUP(F48,[2]T.KẾT!$F$4:$G$33,2,0))</f>
        <v>0</v>
      </c>
    </row>
    <row r="49" spans="1:7" ht="19.5" customHeight="1">
      <c r="A49" s="692" t="s">
        <v>3</v>
      </c>
      <c r="B49" s="692"/>
      <c r="C49" s="10">
        <f>SUM(C30:C48)</f>
        <v>5397541.5</v>
      </c>
      <c r="E49" s="692" t="s">
        <v>3</v>
      </c>
      <c r="F49" s="692"/>
      <c r="G49" s="10">
        <f>SUM(G30:G48)</f>
        <v>92340</v>
      </c>
    </row>
    <row r="50" spans="1:7" ht="19.5" customHeight="1">
      <c r="A50" s="11"/>
      <c r="B50" s="11"/>
      <c r="C50" s="12"/>
      <c r="E50" s="23"/>
      <c r="F50" s="75"/>
      <c r="G50" s="35"/>
    </row>
  </sheetData>
  <mergeCells count="5">
    <mergeCell ref="E49:F49"/>
    <mergeCell ref="A49:B49"/>
    <mergeCell ref="E14:F14"/>
    <mergeCell ref="A26:B26"/>
    <mergeCell ref="E26:F26"/>
  </mergeCells>
  <phoneticPr fontId="4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9"/>
  <sheetViews>
    <sheetView workbookViewId="0">
      <selection activeCell="G17" sqref="G17"/>
    </sheetView>
  </sheetViews>
  <sheetFormatPr defaultRowHeight="17.25"/>
  <cols>
    <col min="1" max="1" width="9.140625" style="295"/>
    <col min="2" max="2" width="26.85546875" style="300" customWidth="1"/>
    <col min="3" max="3" width="20.7109375" style="295" customWidth="1"/>
    <col min="4" max="4" width="15.140625" style="300" customWidth="1"/>
    <col min="5" max="5" width="17.7109375" style="300" customWidth="1"/>
    <col min="6" max="6" width="17.85546875" style="295" customWidth="1"/>
    <col min="7" max="16384" width="9.140625" style="300"/>
  </cols>
  <sheetData>
    <row r="1" spans="1:6">
      <c r="B1" s="296"/>
      <c r="C1" s="297"/>
      <c r="D1" s="298"/>
      <c r="E1" s="298"/>
      <c r="F1" s="299"/>
    </row>
    <row r="2" spans="1:6" s="301" customFormat="1">
      <c r="A2" s="695" t="s">
        <v>0</v>
      </c>
      <c r="B2" s="695" t="s">
        <v>1</v>
      </c>
      <c r="C2" s="695" t="s">
        <v>1294</v>
      </c>
      <c r="D2" s="697" t="s">
        <v>2</v>
      </c>
      <c r="E2" s="698"/>
      <c r="F2" s="699"/>
    </row>
    <row r="3" spans="1:6" s="301" customFormat="1" ht="37.5" customHeight="1">
      <c r="A3" s="696"/>
      <c r="B3" s="696"/>
      <c r="C3" s="696"/>
      <c r="D3" s="302" t="s">
        <v>1295</v>
      </c>
      <c r="E3" s="302" t="s">
        <v>1296</v>
      </c>
      <c r="F3" s="303" t="s">
        <v>1297</v>
      </c>
    </row>
    <row r="4" spans="1:6" ht="21.75" customHeight="1">
      <c r="A4" s="304">
        <v>1</v>
      </c>
      <c r="B4" s="305" t="s">
        <v>1298</v>
      </c>
      <c r="C4" s="306" t="s">
        <v>1299</v>
      </c>
      <c r="D4" s="307">
        <f>100000+88638.21</f>
        <v>188638.21000000002</v>
      </c>
      <c r="E4" s="308"/>
      <c r="F4" s="309">
        <v>0.02</v>
      </c>
    </row>
    <row r="5" spans="1:6" ht="21.75" customHeight="1">
      <c r="A5" s="310">
        <v>2</v>
      </c>
      <c r="B5" s="311" t="s">
        <v>1300</v>
      </c>
      <c r="C5" s="312"/>
      <c r="D5" s="313">
        <v>60000</v>
      </c>
      <c r="E5" s="314"/>
      <c r="F5" s="315" t="s">
        <v>1301</v>
      </c>
    </row>
    <row r="6" spans="1:6" ht="21.75" customHeight="1">
      <c r="A6" s="310">
        <v>3</v>
      </c>
      <c r="B6" s="311" t="s">
        <v>1302</v>
      </c>
      <c r="C6" s="312"/>
      <c r="D6" s="313"/>
      <c r="E6" s="314">
        <v>1400000000</v>
      </c>
      <c r="F6" s="315" t="s">
        <v>1303</v>
      </c>
    </row>
    <row r="7" spans="1:6" ht="21.75" customHeight="1">
      <c r="A7" s="310">
        <v>4</v>
      </c>
      <c r="B7" s="311" t="s">
        <v>7</v>
      </c>
      <c r="C7" s="312">
        <v>40364</v>
      </c>
      <c r="D7" s="313"/>
      <c r="E7" s="314">
        <v>150000000</v>
      </c>
      <c r="F7" s="316">
        <v>0.02</v>
      </c>
    </row>
    <row r="8" spans="1:6" ht="21.75" customHeight="1">
      <c r="A8" s="310">
        <v>5</v>
      </c>
      <c r="B8" s="311" t="s">
        <v>1304</v>
      </c>
      <c r="C8" s="312">
        <v>42202</v>
      </c>
      <c r="D8" s="313"/>
      <c r="E8" s="314">
        <v>1000000000</v>
      </c>
      <c r="F8" s="317">
        <v>1.4999999999999999E-2</v>
      </c>
    </row>
    <row r="9" spans="1:6" ht="21.75" customHeight="1">
      <c r="A9" s="310">
        <v>6</v>
      </c>
      <c r="B9" s="311" t="s">
        <v>6</v>
      </c>
      <c r="C9" s="312" t="s">
        <v>1305</v>
      </c>
      <c r="D9" s="313"/>
      <c r="E9" s="314">
        <v>700000000</v>
      </c>
      <c r="F9" s="317">
        <v>1.4999999999999999E-2</v>
      </c>
    </row>
    <row r="10" spans="1:6" ht="21.75" customHeight="1">
      <c r="A10" s="310">
        <v>7</v>
      </c>
      <c r="B10" s="311" t="s">
        <v>8</v>
      </c>
      <c r="C10" s="312" t="s">
        <v>1306</v>
      </c>
      <c r="D10" s="313"/>
      <c r="E10" s="314">
        <v>2500000000</v>
      </c>
      <c r="F10" s="317">
        <v>1.4999999999999999E-2</v>
      </c>
    </row>
    <row r="11" spans="1:6" ht="21.75" customHeight="1">
      <c r="A11" s="310">
        <v>8</v>
      </c>
      <c r="B11" s="311" t="s">
        <v>1307</v>
      </c>
      <c r="C11" s="312"/>
      <c r="D11" s="313"/>
      <c r="E11" s="314">
        <v>1300000000</v>
      </c>
      <c r="F11" s="317">
        <v>1.4999999999999999E-2</v>
      </c>
    </row>
    <row r="12" spans="1:6" ht="21.75" customHeight="1">
      <c r="A12" s="310">
        <v>9</v>
      </c>
      <c r="B12" s="311" t="s">
        <v>1308</v>
      </c>
      <c r="C12" s="312" t="s">
        <v>1309</v>
      </c>
      <c r="D12" s="313"/>
      <c r="E12" s="314">
        <v>700000000</v>
      </c>
      <c r="F12" s="317">
        <v>0.01</v>
      </c>
    </row>
    <row r="13" spans="1:6" ht="21.75" customHeight="1">
      <c r="A13" s="310">
        <v>10</v>
      </c>
      <c r="B13" s="311" t="s">
        <v>1310</v>
      </c>
      <c r="C13" s="312" t="s">
        <v>1311</v>
      </c>
      <c r="D13" s="313"/>
      <c r="E13" s="314">
        <v>300000000</v>
      </c>
      <c r="F13" s="317">
        <v>0.01</v>
      </c>
    </row>
    <row r="14" spans="1:6" ht="21.75" customHeight="1">
      <c r="A14" s="310">
        <v>11</v>
      </c>
      <c r="B14" s="311" t="s">
        <v>1312</v>
      </c>
      <c r="C14" s="312">
        <v>42429</v>
      </c>
      <c r="D14" s="313"/>
      <c r="E14" s="314">
        <v>500000000</v>
      </c>
      <c r="F14" s="317">
        <v>0.02</v>
      </c>
    </row>
    <row r="15" spans="1:6" ht="21.75" customHeight="1">
      <c r="A15" s="310">
        <v>12</v>
      </c>
      <c r="B15" s="318" t="s">
        <v>1313</v>
      </c>
      <c r="C15" s="319">
        <v>42388</v>
      </c>
      <c r="D15" s="320"/>
      <c r="E15" s="321">
        <v>500000000</v>
      </c>
      <c r="F15" s="317">
        <v>0.03</v>
      </c>
    </row>
    <row r="16" spans="1:6" ht="21.75" customHeight="1">
      <c r="A16" s="310">
        <v>13</v>
      </c>
      <c r="B16" s="318" t="s">
        <v>1314</v>
      </c>
      <c r="C16" s="319" t="s">
        <v>1410</v>
      </c>
      <c r="D16" s="320"/>
      <c r="E16" s="321">
        <f>200000000+500000000</f>
        <v>700000000</v>
      </c>
      <c r="F16" s="317">
        <v>1.4999999999999999E-2</v>
      </c>
    </row>
    <row r="17" spans="1:6" ht="21.75" customHeight="1">
      <c r="A17" s="310">
        <v>14</v>
      </c>
      <c r="B17" s="318" t="s">
        <v>1315</v>
      </c>
      <c r="C17" s="319"/>
      <c r="D17" s="320"/>
      <c r="E17" s="321">
        <v>1900000000</v>
      </c>
      <c r="F17" s="322"/>
    </row>
    <row r="18" spans="1:6" ht="21.75" customHeight="1">
      <c r="A18" s="310"/>
      <c r="B18" s="323"/>
      <c r="C18" s="324"/>
      <c r="D18" s="325"/>
      <c r="E18" s="326"/>
      <c r="F18" s="327"/>
    </row>
    <row r="19" spans="1:6" s="331" customFormat="1" ht="21.75" customHeight="1">
      <c r="A19" s="700" t="s">
        <v>1316</v>
      </c>
      <c r="B19" s="701"/>
      <c r="C19" s="702"/>
      <c r="D19" s="328">
        <f>SUM(D4:D18)</f>
        <v>248638.21000000002</v>
      </c>
      <c r="E19" s="329">
        <f>SUM(E4:E18)</f>
        <v>11650000000</v>
      </c>
      <c r="F19" s="330"/>
    </row>
  </sheetData>
  <mergeCells count="5">
    <mergeCell ref="A2:A3"/>
    <mergeCell ref="B2:B3"/>
    <mergeCell ref="C2:C3"/>
    <mergeCell ref="D2:F2"/>
    <mergeCell ref="A19:C19"/>
  </mergeCells>
  <pageMargins left="0.3" right="0.3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J181"/>
  <sheetViews>
    <sheetView topLeftCell="A5" zoomScale="95" workbookViewId="0">
      <pane ySplit="7" topLeftCell="A147" activePane="bottomLeft" state="frozen"/>
      <selection activeCell="A5" sqref="A5"/>
      <selection pane="bottomLeft" activeCell="I161" sqref="I161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26.85546875" style="57" customWidth="1"/>
    <col min="4" max="4" width="11" style="57" customWidth="1"/>
    <col min="5" max="5" width="11.7109375" style="55" customWidth="1"/>
    <col min="6" max="6" width="16.85546875" style="55" customWidth="1"/>
    <col min="7" max="7" width="15.85546875" style="55" customWidth="1"/>
    <col min="8" max="8" width="16.5703125" style="55" customWidth="1"/>
    <col min="9" max="9" width="14.5703125" style="55" customWidth="1"/>
    <col min="10" max="10" width="13.7109375" style="50" customWidth="1"/>
    <col min="11" max="16384" width="10.28515625" style="47"/>
  </cols>
  <sheetData>
    <row r="1" spans="1:10" s="37" customFormat="1" ht="18" customHeight="1">
      <c r="A1" s="36" t="s">
        <v>9</v>
      </c>
      <c r="C1" s="38"/>
      <c r="D1" s="38"/>
      <c r="E1" s="113"/>
      <c r="F1" s="39"/>
      <c r="G1" s="39"/>
      <c r="H1" s="39"/>
      <c r="J1" s="41"/>
    </row>
    <row r="2" spans="1:10" s="37" customFormat="1" ht="18" customHeight="1">
      <c r="A2" s="708" t="s">
        <v>10</v>
      </c>
      <c r="B2" s="708"/>
      <c r="C2" s="38"/>
      <c r="D2" s="38"/>
      <c r="E2" s="113"/>
      <c r="F2" s="39"/>
      <c r="G2" s="39"/>
      <c r="H2" s="39"/>
      <c r="J2" s="41"/>
    </row>
    <row r="3" spans="1:10" s="37" customFormat="1" ht="18" customHeight="1">
      <c r="A3" s="36" t="s">
        <v>11</v>
      </c>
      <c r="B3" s="40"/>
      <c r="C3" s="38"/>
      <c r="D3" s="38"/>
      <c r="E3" s="113"/>
      <c r="F3" s="39"/>
      <c r="G3" s="39"/>
      <c r="H3" s="39"/>
      <c r="J3" s="41"/>
    </row>
    <row r="4" spans="1:10" s="41" customFormat="1" ht="9" customHeight="1">
      <c r="C4" s="42"/>
      <c r="D4" s="42"/>
      <c r="E4" s="114"/>
      <c r="F4" s="43"/>
      <c r="G4" s="43"/>
      <c r="H4" s="43"/>
    </row>
    <row r="5" spans="1:10" s="44" customFormat="1" ht="29.25" customHeight="1">
      <c r="A5" s="710" t="s">
        <v>12</v>
      </c>
      <c r="B5" s="710"/>
      <c r="C5" s="710"/>
      <c r="D5" s="710"/>
      <c r="E5" s="710"/>
      <c r="F5" s="710"/>
      <c r="G5" s="710"/>
      <c r="H5" s="710"/>
      <c r="I5" s="710"/>
      <c r="J5" s="81"/>
    </row>
    <row r="6" spans="1:10" ht="9" hidden="1" customHeight="1">
      <c r="A6" s="711"/>
      <c r="B6" s="711"/>
      <c r="C6" s="711"/>
      <c r="D6" s="711"/>
      <c r="E6" s="711"/>
      <c r="F6" s="711"/>
      <c r="G6" s="711"/>
      <c r="H6" s="711"/>
      <c r="I6" s="711"/>
    </row>
    <row r="7" spans="1:10" s="49" customFormat="1" ht="18" hidden="1" customHeight="1">
      <c r="A7" s="48"/>
      <c r="B7" s="51"/>
      <c r="C7" s="53"/>
      <c r="D7" s="53"/>
      <c r="E7" s="51"/>
      <c r="F7" s="51"/>
      <c r="G7" s="51"/>
      <c r="H7" s="51"/>
      <c r="I7" s="51"/>
      <c r="J7" s="50"/>
    </row>
    <row r="8" spans="1:10" s="49" customFormat="1" ht="18" hidden="1" customHeight="1">
      <c r="A8" s="48"/>
      <c r="B8" s="51"/>
      <c r="C8" s="53"/>
      <c r="D8" s="53"/>
      <c r="E8" s="51"/>
      <c r="F8" s="51"/>
      <c r="G8" s="51"/>
      <c r="H8" s="51"/>
      <c r="I8" s="51"/>
      <c r="J8" s="50"/>
    </row>
    <row r="9" spans="1:10" s="49" customFormat="1" ht="18" hidden="1" customHeight="1">
      <c r="A9" s="48"/>
      <c r="B9" s="51"/>
      <c r="C9" s="53"/>
      <c r="D9" s="53"/>
      <c r="E9" s="51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40</v>
      </c>
      <c r="B11" s="59" t="s">
        <v>25</v>
      </c>
      <c r="C11" s="59" t="s">
        <v>14</v>
      </c>
      <c r="D11" s="59" t="s">
        <v>58</v>
      </c>
      <c r="E11" s="115" t="s">
        <v>59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50" customFormat="1" ht="18" customHeight="1">
      <c r="A12" s="703" t="s">
        <v>41</v>
      </c>
      <c r="B12" s="704"/>
      <c r="C12" s="705"/>
      <c r="D12" s="109"/>
      <c r="E12" s="116"/>
      <c r="F12" s="78"/>
      <c r="G12" s="78"/>
      <c r="H12" s="78"/>
      <c r="I12" s="79">
        <v>219374481</v>
      </c>
      <c r="J12" s="95"/>
    </row>
    <row r="13" spans="1:10" ht="18" customHeight="1">
      <c r="A13" s="64">
        <v>41067</v>
      </c>
      <c r="B13" s="73">
        <v>3056</v>
      </c>
      <c r="C13" s="73" t="s">
        <v>42</v>
      </c>
      <c r="D13" s="73"/>
      <c r="E13" s="63"/>
      <c r="F13" s="63">
        <v>883106</v>
      </c>
      <c r="G13" s="63"/>
      <c r="H13" s="63"/>
      <c r="I13" s="63">
        <f>IF(C13&lt;&gt;"",I12+F13+G13-H13,0)</f>
        <v>220257587</v>
      </c>
      <c r="J13" s="83"/>
    </row>
    <row r="14" spans="1:10" ht="18" customHeight="1">
      <c r="A14" s="64">
        <v>41071</v>
      </c>
      <c r="B14" s="73">
        <v>3087</v>
      </c>
      <c r="C14" s="73" t="s">
        <v>42</v>
      </c>
      <c r="D14" s="73"/>
      <c r="E14" s="63"/>
      <c r="F14" s="63">
        <v>2676080</v>
      </c>
      <c r="G14" s="63"/>
      <c r="H14" s="63"/>
      <c r="I14" s="63">
        <f t="shared" ref="I14:I60" si="0">IF(C14&lt;&gt;"",I13+F14+G14-H14,0)</f>
        <v>222933667</v>
      </c>
      <c r="J14" s="83"/>
    </row>
    <row r="15" spans="1:10" ht="18" customHeight="1">
      <c r="A15" s="64">
        <v>41078</v>
      </c>
      <c r="B15" s="73"/>
      <c r="C15" s="96" t="s">
        <v>17</v>
      </c>
      <c r="D15" s="96"/>
      <c r="E15" s="117"/>
      <c r="F15" s="63"/>
      <c r="G15" s="63"/>
      <c r="H15" s="63">
        <v>200000000</v>
      </c>
      <c r="I15" s="63">
        <f t="shared" si="0"/>
        <v>22933667</v>
      </c>
      <c r="J15" s="83"/>
    </row>
    <row r="16" spans="1:10" ht="18" customHeight="1">
      <c r="A16" s="64">
        <v>41090</v>
      </c>
      <c r="B16" s="73">
        <v>3210</v>
      </c>
      <c r="C16" s="73" t="s">
        <v>42</v>
      </c>
      <c r="D16" s="73"/>
      <c r="E16" s="63"/>
      <c r="F16" s="63">
        <v>195019268</v>
      </c>
      <c r="G16" s="63"/>
      <c r="H16" s="63"/>
      <c r="I16" s="63">
        <f t="shared" si="0"/>
        <v>217952935</v>
      </c>
      <c r="J16" s="83"/>
    </row>
    <row r="17" spans="1:10" ht="18" customHeight="1">
      <c r="A17" s="64">
        <v>41121</v>
      </c>
      <c r="B17" s="80">
        <v>3488</v>
      </c>
      <c r="C17" s="73" t="s">
        <v>42</v>
      </c>
      <c r="D17" s="73"/>
      <c r="E17" s="63"/>
      <c r="F17" s="63">
        <v>144006550</v>
      </c>
      <c r="G17" s="63"/>
      <c r="H17" s="63"/>
      <c r="I17" s="63">
        <f t="shared" si="0"/>
        <v>361959485</v>
      </c>
      <c r="J17" s="706" t="s">
        <v>29</v>
      </c>
    </row>
    <row r="18" spans="1:10" ht="18" customHeight="1">
      <c r="A18" s="64">
        <v>41102</v>
      </c>
      <c r="B18" s="80">
        <v>3280</v>
      </c>
      <c r="C18" s="73" t="s">
        <v>42</v>
      </c>
      <c r="D18" s="73"/>
      <c r="E18" s="63"/>
      <c r="F18" s="63"/>
      <c r="G18" s="63"/>
      <c r="H18" s="63"/>
      <c r="I18" s="63">
        <f t="shared" si="0"/>
        <v>361959485</v>
      </c>
      <c r="J18" s="707"/>
    </row>
    <row r="19" spans="1:10" ht="18" customHeight="1">
      <c r="A19" s="64">
        <v>41106</v>
      </c>
      <c r="B19" s="80">
        <v>3311</v>
      </c>
      <c r="C19" s="73" t="s">
        <v>42</v>
      </c>
      <c r="D19" s="73"/>
      <c r="E19" s="63"/>
      <c r="F19" s="63">
        <v>15304235</v>
      </c>
      <c r="G19" s="63"/>
      <c r="H19" s="63"/>
      <c r="I19" s="63">
        <f t="shared" si="0"/>
        <v>377263720</v>
      </c>
      <c r="J19" s="83"/>
    </row>
    <row r="20" spans="1:10" ht="18" customHeight="1">
      <c r="A20" s="64">
        <v>41113</v>
      </c>
      <c r="B20" s="80">
        <v>3363</v>
      </c>
      <c r="C20" s="73" t="s">
        <v>42</v>
      </c>
      <c r="D20" s="73"/>
      <c r="E20" s="63"/>
      <c r="F20" s="63">
        <v>14921786</v>
      </c>
      <c r="G20" s="63"/>
      <c r="H20" s="63"/>
      <c r="I20" s="63">
        <f t="shared" si="0"/>
        <v>392185506</v>
      </c>
      <c r="J20" s="83"/>
    </row>
    <row r="21" spans="1:10" ht="18" customHeight="1">
      <c r="A21" s="64">
        <v>41115</v>
      </c>
      <c r="B21" s="80"/>
      <c r="C21" s="96" t="s">
        <v>17</v>
      </c>
      <c r="D21" s="96"/>
      <c r="E21" s="117"/>
      <c r="F21" s="63"/>
      <c r="G21" s="63"/>
      <c r="H21" s="63">
        <v>200000000</v>
      </c>
      <c r="I21" s="63">
        <f t="shared" si="0"/>
        <v>192185506</v>
      </c>
      <c r="J21" s="83"/>
    </row>
    <row r="22" spans="1:10" ht="18" customHeight="1">
      <c r="A22" s="64">
        <v>41121</v>
      </c>
      <c r="B22" s="80">
        <v>3436</v>
      </c>
      <c r="C22" s="73" t="s">
        <v>42</v>
      </c>
      <c r="D22" s="73"/>
      <c r="E22" s="63"/>
      <c r="F22" s="63">
        <v>156380198</v>
      </c>
      <c r="G22" s="63"/>
      <c r="H22" s="63"/>
      <c r="I22" s="63">
        <f t="shared" si="0"/>
        <v>348565704</v>
      </c>
      <c r="J22" s="83"/>
    </row>
    <row r="23" spans="1:10" ht="18" customHeight="1">
      <c r="A23" s="64">
        <v>41131</v>
      </c>
      <c r="B23" s="80"/>
      <c r="C23" s="96" t="s">
        <v>17</v>
      </c>
      <c r="D23" s="96"/>
      <c r="E23" s="117"/>
      <c r="F23" s="63"/>
      <c r="G23" s="63"/>
      <c r="H23" s="63">
        <v>150000000</v>
      </c>
      <c r="I23" s="63">
        <f t="shared" si="0"/>
        <v>198565704</v>
      </c>
      <c r="J23" s="83"/>
    </row>
    <row r="24" spans="1:10" ht="18" customHeight="1">
      <c r="A24" s="64">
        <v>41158</v>
      </c>
      <c r="B24" s="80"/>
      <c r="C24" s="96" t="s">
        <v>17</v>
      </c>
      <c r="D24" s="96"/>
      <c r="E24" s="117"/>
      <c r="F24" s="63"/>
      <c r="G24" s="63"/>
      <c r="H24" s="63">
        <v>100000000</v>
      </c>
      <c r="I24" s="63">
        <f t="shared" si="0"/>
        <v>98565704</v>
      </c>
      <c r="J24" s="83"/>
    </row>
    <row r="25" spans="1:10" ht="18" customHeight="1">
      <c r="A25" s="64">
        <v>41152</v>
      </c>
      <c r="B25" s="80" t="s">
        <v>30</v>
      </c>
      <c r="C25" s="73" t="s">
        <v>42</v>
      </c>
      <c r="D25" s="73"/>
      <c r="E25" s="63"/>
      <c r="F25" s="63">
        <v>312454577</v>
      </c>
      <c r="G25" s="63"/>
      <c r="H25" s="63"/>
      <c r="I25" s="63">
        <f t="shared" si="0"/>
        <v>411020281</v>
      </c>
      <c r="J25" s="83"/>
    </row>
    <row r="26" spans="1:10" ht="18" customHeight="1">
      <c r="A26" s="64">
        <v>41164</v>
      </c>
      <c r="B26" s="80"/>
      <c r="C26" s="96" t="s">
        <v>17</v>
      </c>
      <c r="D26" s="96"/>
      <c r="E26" s="117"/>
      <c r="F26" s="63"/>
      <c r="G26" s="63"/>
      <c r="H26" s="63">
        <v>98565704</v>
      </c>
      <c r="I26" s="63">
        <f t="shared" si="0"/>
        <v>312454577</v>
      </c>
      <c r="J26" s="83"/>
    </row>
    <row r="27" spans="1:10" ht="18" customHeight="1">
      <c r="A27" s="64">
        <v>41193</v>
      </c>
      <c r="B27" s="80"/>
      <c r="C27" s="96" t="s">
        <v>17</v>
      </c>
      <c r="D27" s="96"/>
      <c r="E27" s="117"/>
      <c r="F27" s="63"/>
      <c r="G27" s="63"/>
      <c r="H27" s="63">
        <v>200000000</v>
      </c>
      <c r="I27" s="63">
        <f t="shared" si="0"/>
        <v>112454577</v>
      </c>
      <c r="J27" s="83"/>
    </row>
    <row r="28" spans="1:10" ht="18" customHeight="1">
      <c r="A28" s="64">
        <v>41264</v>
      </c>
      <c r="B28" s="80"/>
      <c r="C28" s="96" t="s">
        <v>17</v>
      </c>
      <c r="D28" s="96"/>
      <c r="E28" s="117"/>
      <c r="F28" s="63"/>
      <c r="G28" s="63"/>
      <c r="H28" s="63">
        <v>100000000</v>
      </c>
      <c r="I28" s="63">
        <f t="shared" si="0"/>
        <v>12454577</v>
      </c>
      <c r="J28" s="83"/>
    </row>
    <row r="29" spans="1:10" ht="18" customHeight="1">
      <c r="A29" s="64">
        <v>41182</v>
      </c>
      <c r="B29" s="80" t="s">
        <v>31</v>
      </c>
      <c r="C29" s="73" t="s">
        <v>42</v>
      </c>
      <c r="D29" s="73"/>
      <c r="E29" s="63"/>
      <c r="F29" s="63">
        <v>160909426</v>
      </c>
      <c r="G29" s="63"/>
      <c r="H29" s="63"/>
      <c r="I29" s="63">
        <f t="shared" si="0"/>
        <v>173364003</v>
      </c>
      <c r="J29" s="83"/>
    </row>
    <row r="30" spans="1:10" ht="18" customHeight="1">
      <c r="A30" s="64">
        <v>41347</v>
      </c>
      <c r="B30" s="80"/>
      <c r="C30" s="96" t="s">
        <v>17</v>
      </c>
      <c r="D30" s="96"/>
      <c r="E30" s="117"/>
      <c r="F30" s="63"/>
      <c r="G30" s="63"/>
      <c r="H30" s="63">
        <v>100000000</v>
      </c>
      <c r="I30" s="63">
        <f t="shared" si="0"/>
        <v>73364003</v>
      </c>
      <c r="J30" s="83"/>
    </row>
    <row r="31" spans="1:10" ht="18" customHeight="1">
      <c r="A31" s="64">
        <v>41213</v>
      </c>
      <c r="B31" s="80" t="s">
        <v>32</v>
      </c>
      <c r="C31" s="73" t="s">
        <v>42</v>
      </c>
      <c r="D31" s="73"/>
      <c r="E31" s="63"/>
      <c r="F31" s="63">
        <v>3920609</v>
      </c>
      <c r="G31" s="63"/>
      <c r="H31" s="63"/>
      <c r="I31" s="63">
        <f t="shared" si="0"/>
        <v>77284612</v>
      </c>
      <c r="J31" s="83"/>
    </row>
    <row r="32" spans="1:10" ht="18" customHeight="1">
      <c r="A32" s="64">
        <v>41243</v>
      </c>
      <c r="B32" s="80" t="s">
        <v>33</v>
      </c>
      <c r="C32" s="73" t="s">
        <v>42</v>
      </c>
      <c r="D32" s="73"/>
      <c r="E32" s="63"/>
      <c r="F32" s="63">
        <v>162825176</v>
      </c>
      <c r="G32" s="63"/>
      <c r="H32" s="63"/>
      <c r="I32" s="63">
        <f t="shared" si="0"/>
        <v>240109788</v>
      </c>
      <c r="J32" s="83"/>
    </row>
    <row r="33" spans="1:10" ht="18" customHeight="1">
      <c r="A33" s="64">
        <v>41038</v>
      </c>
      <c r="B33" s="80"/>
      <c r="C33" s="96" t="s">
        <v>17</v>
      </c>
      <c r="D33" s="96"/>
      <c r="E33" s="117"/>
      <c r="F33" s="63"/>
      <c r="G33" s="63"/>
      <c r="H33" s="63">
        <v>100000000</v>
      </c>
      <c r="I33" s="63">
        <f t="shared" si="0"/>
        <v>140109788</v>
      </c>
      <c r="J33" s="83"/>
    </row>
    <row r="34" spans="1:10" ht="18" customHeight="1">
      <c r="A34" s="64">
        <v>41274</v>
      </c>
      <c r="B34" s="80" t="s">
        <v>34</v>
      </c>
      <c r="C34" s="73" t="s">
        <v>42</v>
      </c>
      <c r="D34" s="73"/>
      <c r="E34" s="63"/>
      <c r="F34" s="63">
        <v>14806541</v>
      </c>
      <c r="G34" s="63"/>
      <c r="H34" s="63"/>
      <c r="I34" s="63">
        <f t="shared" si="0"/>
        <v>154916329</v>
      </c>
      <c r="J34" s="83"/>
    </row>
    <row r="35" spans="1:10" ht="18" customHeight="1">
      <c r="A35" s="64">
        <v>41305</v>
      </c>
      <c r="B35" s="80" t="s">
        <v>35</v>
      </c>
      <c r="C35" s="73" t="s">
        <v>42</v>
      </c>
      <c r="D35" s="73"/>
      <c r="E35" s="63"/>
      <c r="F35" s="63">
        <v>1667083</v>
      </c>
      <c r="G35" s="63"/>
      <c r="H35" s="63"/>
      <c r="I35" s="63">
        <f t="shared" si="0"/>
        <v>156583412</v>
      </c>
      <c r="J35" s="83"/>
    </row>
    <row r="36" spans="1:10" ht="18" customHeight="1">
      <c r="A36" s="64">
        <v>41333</v>
      </c>
      <c r="B36" s="80" t="s">
        <v>36</v>
      </c>
      <c r="C36" s="73" t="s">
        <v>42</v>
      </c>
      <c r="D36" s="73"/>
      <c r="E36" s="63"/>
      <c r="F36" s="63">
        <v>318965</v>
      </c>
      <c r="G36" s="63"/>
      <c r="H36" s="63"/>
      <c r="I36" s="63">
        <f t="shared" si="0"/>
        <v>156902377</v>
      </c>
      <c r="J36" s="83"/>
    </row>
    <row r="37" spans="1:10" ht="18" customHeight="1">
      <c r="A37" s="64">
        <v>41364</v>
      </c>
      <c r="B37" s="80" t="s">
        <v>37</v>
      </c>
      <c r="C37" s="73" t="s">
        <v>42</v>
      </c>
      <c r="D37" s="73"/>
      <c r="E37" s="63"/>
      <c r="F37" s="63">
        <f>56103474+5</f>
        <v>56103479</v>
      </c>
      <c r="G37" s="63"/>
      <c r="H37" s="63"/>
      <c r="I37" s="63">
        <f t="shared" si="0"/>
        <v>213005856</v>
      </c>
      <c r="J37" s="83"/>
    </row>
    <row r="38" spans="1:10" ht="18" customHeight="1">
      <c r="A38" s="64">
        <v>41429</v>
      </c>
      <c r="B38" s="80"/>
      <c r="C38" s="96" t="s">
        <v>17</v>
      </c>
      <c r="D38" s="96"/>
      <c r="E38" s="117"/>
      <c r="F38" s="63"/>
      <c r="G38" s="63"/>
      <c r="H38" s="63">
        <v>154916329</v>
      </c>
      <c r="I38" s="63">
        <f t="shared" si="0"/>
        <v>58089527</v>
      </c>
      <c r="J38" s="83"/>
    </row>
    <row r="39" spans="1:10" ht="18" customHeight="1">
      <c r="A39" s="64">
        <v>41393</v>
      </c>
      <c r="B39" s="80" t="s">
        <v>38</v>
      </c>
      <c r="C39" s="73" t="s">
        <v>42</v>
      </c>
      <c r="D39" s="73"/>
      <c r="E39" s="63"/>
      <c r="F39" s="63">
        <v>35045781</v>
      </c>
      <c r="G39" s="63"/>
      <c r="H39" s="63"/>
      <c r="I39" s="63">
        <f t="shared" si="0"/>
        <v>93135308</v>
      </c>
      <c r="J39" s="83"/>
    </row>
    <row r="40" spans="1:10" ht="18" customHeight="1">
      <c r="A40" s="64">
        <v>41425</v>
      </c>
      <c r="B40" s="80" t="s">
        <v>39</v>
      </c>
      <c r="C40" s="73" t="s">
        <v>42</v>
      </c>
      <c r="D40" s="73"/>
      <c r="E40" s="63"/>
      <c r="F40" s="63">
        <v>30912134</v>
      </c>
      <c r="G40" s="63"/>
      <c r="H40" s="63"/>
      <c r="I40" s="63">
        <f t="shared" si="0"/>
        <v>124047442</v>
      </c>
      <c r="J40" s="83"/>
    </row>
    <row r="41" spans="1:10" ht="18" customHeight="1">
      <c r="A41" s="64">
        <v>41455</v>
      </c>
      <c r="B41" s="80"/>
      <c r="C41" s="73" t="s">
        <v>42</v>
      </c>
      <c r="D41" s="73"/>
      <c r="E41" s="63"/>
      <c r="F41" s="63">
        <v>14242360</v>
      </c>
      <c r="G41" s="63"/>
      <c r="H41" s="63"/>
      <c r="I41" s="63">
        <f t="shared" si="0"/>
        <v>138289802</v>
      </c>
      <c r="J41" s="83"/>
    </row>
    <row r="42" spans="1:10" ht="18" customHeight="1">
      <c r="A42" s="64">
        <v>41465</v>
      </c>
      <c r="B42" s="80"/>
      <c r="C42" s="96" t="s">
        <v>17</v>
      </c>
      <c r="D42" s="96"/>
      <c r="E42" s="117"/>
      <c r="F42" s="63"/>
      <c r="G42" s="63"/>
      <c r="H42" s="63">
        <v>50000000</v>
      </c>
      <c r="I42" s="63">
        <f t="shared" si="0"/>
        <v>88289802</v>
      </c>
      <c r="J42" s="83"/>
    </row>
    <row r="43" spans="1:10" ht="18" customHeight="1">
      <c r="A43" s="64">
        <v>41514</v>
      </c>
      <c r="B43" s="80"/>
      <c r="C43" s="96" t="s">
        <v>17</v>
      </c>
      <c r="D43" s="96"/>
      <c r="E43" s="117"/>
      <c r="F43" s="63"/>
      <c r="G43" s="63"/>
      <c r="H43" s="63">
        <v>74047442</v>
      </c>
      <c r="I43" s="63">
        <f t="shared" si="0"/>
        <v>14242360</v>
      </c>
      <c r="J43" s="83"/>
    </row>
    <row r="44" spans="1:10" ht="18" customHeight="1">
      <c r="A44" s="64">
        <v>41486</v>
      </c>
      <c r="B44" s="89" t="s">
        <v>55</v>
      </c>
      <c r="C44" s="73" t="s">
        <v>42</v>
      </c>
      <c r="D44" s="111">
        <v>5485</v>
      </c>
      <c r="E44" s="110">
        <v>6000</v>
      </c>
      <c r="F44" s="63">
        <f>D44*E44</f>
        <v>32910000</v>
      </c>
      <c r="G44" s="63">
        <f>ROUND(F44*10%,0)</f>
        <v>3291000</v>
      </c>
      <c r="H44" s="63"/>
      <c r="I44" s="63">
        <f t="shared" si="0"/>
        <v>50443360</v>
      </c>
      <c r="J44" s="83" t="s">
        <v>60</v>
      </c>
    </row>
    <row r="45" spans="1:10" ht="18" customHeight="1">
      <c r="A45" s="64"/>
      <c r="B45" s="73"/>
      <c r="C45" s="73" t="s">
        <v>42</v>
      </c>
      <c r="D45" s="111">
        <v>1</v>
      </c>
      <c r="E45" s="110">
        <v>2000000</v>
      </c>
      <c r="F45" s="63">
        <f>D45*E45</f>
        <v>2000000</v>
      </c>
      <c r="G45" s="63">
        <f t="shared" ref="G45:G108" si="1">ROUND(F45*10%,0)</f>
        <v>200000</v>
      </c>
      <c r="H45" s="63"/>
      <c r="I45" s="63">
        <f t="shared" si="0"/>
        <v>52643360</v>
      </c>
      <c r="J45" s="83" t="s">
        <v>61</v>
      </c>
    </row>
    <row r="46" spans="1:10" ht="18" customHeight="1">
      <c r="A46" s="64"/>
      <c r="B46" s="73"/>
      <c r="C46" s="71" t="s">
        <v>56</v>
      </c>
      <c r="D46" s="111">
        <v>5.4850000000000003</v>
      </c>
      <c r="E46" s="110">
        <v>82000</v>
      </c>
      <c r="F46" s="63">
        <f>D46*E46</f>
        <v>449770</v>
      </c>
      <c r="G46" s="63">
        <f t="shared" si="1"/>
        <v>44977</v>
      </c>
      <c r="H46" s="63"/>
      <c r="I46" s="63">
        <f t="shared" si="0"/>
        <v>53138107</v>
      </c>
      <c r="J46" s="83" t="s">
        <v>60</v>
      </c>
    </row>
    <row r="47" spans="1:10" ht="18" customHeight="1">
      <c r="A47" s="64"/>
      <c r="B47" s="73"/>
      <c r="C47" s="71" t="s">
        <v>57</v>
      </c>
      <c r="D47" s="111">
        <v>5.4850000000000003</v>
      </c>
      <c r="E47" s="110">
        <v>20828</v>
      </c>
      <c r="F47" s="63">
        <f>D47*E47</f>
        <v>114241.58</v>
      </c>
      <c r="G47" s="63">
        <f t="shared" si="1"/>
        <v>11424</v>
      </c>
      <c r="H47" s="63"/>
      <c r="I47" s="63">
        <f t="shared" si="0"/>
        <v>53263772.579999998</v>
      </c>
      <c r="J47" s="83" t="s">
        <v>60</v>
      </c>
    </row>
    <row r="48" spans="1:10" ht="18" customHeight="1">
      <c r="A48" s="64">
        <v>41586</v>
      </c>
      <c r="B48" s="80"/>
      <c r="C48" s="96" t="s">
        <v>17</v>
      </c>
      <c r="D48" s="96"/>
      <c r="E48" s="117"/>
      <c r="F48" s="63"/>
      <c r="G48" s="63">
        <f t="shared" si="1"/>
        <v>0</v>
      </c>
      <c r="H48" s="63">
        <f>I47</f>
        <v>53263772.579999998</v>
      </c>
      <c r="I48" s="63">
        <f t="shared" si="0"/>
        <v>0</v>
      </c>
      <c r="J48" s="83"/>
    </row>
    <row r="49" spans="1:10" ht="18" customHeight="1">
      <c r="A49" s="64">
        <v>41517</v>
      </c>
      <c r="B49" s="89" t="s">
        <v>63</v>
      </c>
      <c r="C49" s="73" t="s">
        <v>42</v>
      </c>
      <c r="D49" s="71"/>
      <c r="E49" s="63"/>
      <c r="F49" s="63">
        <v>13803800</v>
      </c>
      <c r="G49" s="63">
        <f t="shared" si="1"/>
        <v>1380380</v>
      </c>
      <c r="H49" s="63"/>
      <c r="I49" s="63">
        <f t="shared" si="0"/>
        <v>15184180</v>
      </c>
      <c r="J49" s="83"/>
    </row>
    <row r="50" spans="1:10" ht="18" customHeight="1">
      <c r="A50" s="64">
        <v>41547</v>
      </c>
      <c r="B50" s="89" t="s">
        <v>64</v>
      </c>
      <c r="C50" s="73" t="s">
        <v>42</v>
      </c>
      <c r="D50" s="71">
        <v>2406</v>
      </c>
      <c r="E50" s="63">
        <v>6000</v>
      </c>
      <c r="F50" s="63">
        <f>D50*E50</f>
        <v>14436000</v>
      </c>
      <c r="G50" s="63">
        <f t="shared" si="1"/>
        <v>1443600</v>
      </c>
      <c r="H50" s="63"/>
      <c r="I50" s="63">
        <f t="shared" si="0"/>
        <v>31063780</v>
      </c>
      <c r="J50" s="83"/>
    </row>
    <row r="51" spans="1:10" ht="18" customHeight="1">
      <c r="A51" s="64"/>
      <c r="B51" s="73"/>
      <c r="C51" s="73" t="s">
        <v>42</v>
      </c>
      <c r="D51" s="71">
        <v>150</v>
      </c>
      <c r="E51" s="63">
        <v>12000</v>
      </c>
      <c r="F51" s="63">
        <f>D51*E51</f>
        <v>1800000</v>
      </c>
      <c r="G51" s="63">
        <f t="shared" si="1"/>
        <v>180000</v>
      </c>
      <c r="H51" s="63"/>
      <c r="I51" s="63">
        <f t="shared" si="0"/>
        <v>33043780</v>
      </c>
      <c r="J51" s="83"/>
    </row>
    <row r="52" spans="1:10" ht="18" customHeight="1">
      <c r="A52" s="64"/>
      <c r="B52" s="73"/>
      <c r="C52" s="71" t="s">
        <v>56</v>
      </c>
      <c r="D52" s="71">
        <v>2556</v>
      </c>
      <c r="E52" s="63">
        <v>120</v>
      </c>
      <c r="F52" s="63">
        <f>D52*E52</f>
        <v>306720</v>
      </c>
      <c r="G52" s="63">
        <f t="shared" si="1"/>
        <v>30672</v>
      </c>
      <c r="H52" s="63"/>
      <c r="I52" s="63">
        <f t="shared" si="0"/>
        <v>33381172</v>
      </c>
      <c r="J52" s="83"/>
    </row>
    <row r="53" spans="1:10" ht="18" customHeight="1">
      <c r="A53" s="64">
        <v>41577</v>
      </c>
      <c r="B53" s="89" t="s">
        <v>67</v>
      </c>
      <c r="C53" s="73" t="s">
        <v>42</v>
      </c>
      <c r="D53" s="71"/>
      <c r="E53" s="63"/>
      <c r="F53" s="63">
        <v>4000000</v>
      </c>
      <c r="G53" s="63">
        <f t="shared" si="1"/>
        <v>400000</v>
      </c>
      <c r="H53" s="63"/>
      <c r="I53" s="63">
        <f t="shared" si="0"/>
        <v>37781172</v>
      </c>
      <c r="J53" s="83"/>
    </row>
    <row r="54" spans="1:10" ht="18" customHeight="1">
      <c r="A54" s="64">
        <v>41608</v>
      </c>
      <c r="B54" s="89"/>
      <c r="C54" s="73" t="s">
        <v>42</v>
      </c>
      <c r="D54" s="71"/>
      <c r="E54" s="63"/>
      <c r="F54" s="63">
        <v>18142400</v>
      </c>
      <c r="G54" s="63">
        <f t="shared" si="1"/>
        <v>1814240</v>
      </c>
      <c r="H54" s="63"/>
      <c r="I54" s="63">
        <f t="shared" si="0"/>
        <v>57737812</v>
      </c>
      <c r="J54" s="83"/>
    </row>
    <row r="55" spans="1:10" ht="18" customHeight="1">
      <c r="A55" s="64">
        <v>41610</v>
      </c>
      <c r="B55" s="80"/>
      <c r="C55" s="96" t="s">
        <v>17</v>
      </c>
      <c r="D55" s="96"/>
      <c r="E55" s="117"/>
      <c r="F55" s="63"/>
      <c r="G55" s="63">
        <f t="shared" si="1"/>
        <v>0</v>
      </c>
      <c r="H55" s="63">
        <v>63616212</v>
      </c>
      <c r="I55" s="63">
        <f t="shared" si="0"/>
        <v>-5878400</v>
      </c>
      <c r="J55" s="83"/>
    </row>
    <row r="56" spans="1:10" ht="18" customHeight="1">
      <c r="A56" s="64">
        <v>41639</v>
      </c>
      <c r="B56" s="73"/>
      <c r="C56" s="73" t="s">
        <v>42</v>
      </c>
      <c r="D56" s="71"/>
      <c r="E56" s="63"/>
      <c r="F56" s="63">
        <v>7344000</v>
      </c>
      <c r="G56" s="63">
        <f t="shared" si="1"/>
        <v>734400</v>
      </c>
      <c r="H56" s="63"/>
      <c r="I56" s="63">
        <f t="shared" si="0"/>
        <v>2200000</v>
      </c>
      <c r="J56" s="83"/>
    </row>
    <row r="57" spans="1:10" ht="18" customHeight="1">
      <c r="A57" s="64">
        <v>41650</v>
      </c>
      <c r="B57" s="73"/>
      <c r="C57" s="73" t="s">
        <v>42</v>
      </c>
      <c r="D57" s="71"/>
      <c r="E57" s="63"/>
      <c r="F57" s="63">
        <v>20694308</v>
      </c>
      <c r="G57" s="63">
        <f t="shared" si="1"/>
        <v>2069431</v>
      </c>
      <c r="H57" s="63"/>
      <c r="I57" s="63">
        <f t="shared" si="0"/>
        <v>24963739</v>
      </c>
      <c r="J57" s="83"/>
    </row>
    <row r="58" spans="1:10" ht="18" customHeight="1">
      <c r="A58" s="64">
        <v>41653</v>
      </c>
      <c r="B58" s="80"/>
      <c r="C58" s="96" t="s">
        <v>17</v>
      </c>
      <c r="D58" s="96"/>
      <c r="E58" s="117"/>
      <c r="F58" s="63"/>
      <c r="G58" s="63">
        <f t="shared" si="1"/>
        <v>0</v>
      </c>
      <c r="H58" s="63">
        <f>I57</f>
        <v>24963739</v>
      </c>
      <c r="I58" s="63">
        <f t="shared" si="0"/>
        <v>0</v>
      </c>
      <c r="J58" s="83"/>
    </row>
    <row r="59" spans="1:10" ht="18" customHeight="1">
      <c r="A59" s="64">
        <v>41659</v>
      </c>
      <c r="B59" s="73"/>
      <c r="C59" s="71" t="s">
        <v>73</v>
      </c>
      <c r="D59" s="71"/>
      <c r="E59" s="63"/>
      <c r="F59" s="63">
        <v>25090320</v>
      </c>
      <c r="G59" s="63">
        <f t="shared" si="1"/>
        <v>2509032</v>
      </c>
      <c r="H59" s="63"/>
      <c r="I59" s="63">
        <f t="shared" si="0"/>
        <v>27599352</v>
      </c>
      <c r="J59" s="83"/>
    </row>
    <row r="60" spans="1:10" ht="18" customHeight="1">
      <c r="A60" s="64">
        <v>41659</v>
      </c>
      <c r="B60" s="73"/>
      <c r="C60" s="71" t="s">
        <v>56</v>
      </c>
      <c r="D60" s="71"/>
      <c r="E60" s="63"/>
      <c r="F60" s="63">
        <v>501806</v>
      </c>
      <c r="G60" s="63">
        <f t="shared" si="1"/>
        <v>50181</v>
      </c>
      <c r="H60" s="63"/>
      <c r="I60" s="63">
        <f t="shared" si="0"/>
        <v>28151339</v>
      </c>
      <c r="J60" s="83"/>
    </row>
    <row r="61" spans="1:10" ht="18" customHeight="1">
      <c r="A61" s="64">
        <v>41683</v>
      </c>
      <c r="B61" s="80"/>
      <c r="C61" s="96" t="s">
        <v>17</v>
      </c>
      <c r="D61" s="96"/>
      <c r="E61" s="117"/>
      <c r="F61" s="63"/>
      <c r="G61" s="63">
        <f t="shared" si="1"/>
        <v>0</v>
      </c>
      <c r="H61" s="63">
        <f>I60</f>
        <v>28151339</v>
      </c>
      <c r="I61" s="63">
        <f t="shared" ref="I61:I77" si="2">IF(C61&lt;&gt;"",I60+F61+G61-H61,0)</f>
        <v>0</v>
      </c>
      <c r="J61" s="83"/>
    </row>
    <row r="62" spans="1:10" ht="18" customHeight="1">
      <c r="A62" s="65">
        <v>41668</v>
      </c>
      <c r="B62" s="123"/>
      <c r="C62" s="71" t="s">
        <v>76</v>
      </c>
      <c r="D62" s="124"/>
      <c r="E62" s="125"/>
      <c r="F62" s="66">
        <v>189816</v>
      </c>
      <c r="G62" s="63">
        <f t="shared" si="1"/>
        <v>18982</v>
      </c>
      <c r="H62" s="66"/>
      <c r="I62" s="63">
        <f t="shared" si="2"/>
        <v>208798</v>
      </c>
      <c r="J62" s="82"/>
    </row>
    <row r="63" spans="1:10" ht="18" customHeight="1">
      <c r="A63" s="65">
        <v>41668</v>
      </c>
      <c r="B63" s="123"/>
      <c r="C63" s="71" t="s">
        <v>56</v>
      </c>
      <c r="D63" s="124"/>
      <c r="E63" s="125"/>
      <c r="F63" s="66">
        <v>88240</v>
      </c>
      <c r="G63" s="63">
        <f t="shared" si="1"/>
        <v>8824</v>
      </c>
      <c r="H63" s="66"/>
      <c r="I63" s="63">
        <f t="shared" si="2"/>
        <v>305862</v>
      </c>
      <c r="J63" s="82"/>
    </row>
    <row r="64" spans="1:10" ht="18" customHeight="1">
      <c r="A64" s="65">
        <v>41687</v>
      </c>
      <c r="B64" s="123"/>
      <c r="C64" s="71" t="s">
        <v>73</v>
      </c>
      <c r="D64" s="124"/>
      <c r="E64" s="125"/>
      <c r="F64" s="66">
        <f>10800000+1728000</f>
        <v>12528000</v>
      </c>
      <c r="G64" s="63">
        <f t="shared" si="1"/>
        <v>1252800</v>
      </c>
      <c r="H64" s="66"/>
      <c r="I64" s="63">
        <f t="shared" si="2"/>
        <v>14086662</v>
      </c>
      <c r="J64" s="82"/>
    </row>
    <row r="65" spans="1:10" ht="18" customHeight="1">
      <c r="A65" s="65">
        <v>41687</v>
      </c>
      <c r="B65" s="123"/>
      <c r="C65" s="71" t="s">
        <v>56</v>
      </c>
      <c r="D65" s="124"/>
      <c r="E65" s="125"/>
      <c r="F65" s="66">
        <v>233280</v>
      </c>
      <c r="G65" s="63">
        <f t="shared" si="1"/>
        <v>23328</v>
      </c>
      <c r="H65" s="66"/>
      <c r="I65" s="63">
        <f t="shared" si="2"/>
        <v>14343270</v>
      </c>
      <c r="J65" s="82"/>
    </row>
    <row r="66" spans="1:10" ht="18" customHeight="1">
      <c r="A66" s="64">
        <v>41690</v>
      </c>
      <c r="B66" s="80"/>
      <c r="C66" s="96" t="s">
        <v>17</v>
      </c>
      <c r="D66" s="96"/>
      <c r="E66" s="117"/>
      <c r="F66" s="63"/>
      <c r="G66" s="63">
        <f t="shared" si="1"/>
        <v>0</v>
      </c>
      <c r="H66" s="63">
        <f>I65</f>
        <v>14343270</v>
      </c>
      <c r="I66" s="63">
        <f t="shared" si="2"/>
        <v>0</v>
      </c>
      <c r="J66" s="83"/>
    </row>
    <row r="67" spans="1:10" ht="18" customHeight="1">
      <c r="A67" s="65">
        <v>41703</v>
      </c>
      <c r="B67" s="123"/>
      <c r="C67" s="71" t="s">
        <v>73</v>
      </c>
      <c r="D67" s="124"/>
      <c r="E67" s="125"/>
      <c r="F67" s="66">
        <v>11700000</v>
      </c>
      <c r="G67" s="63">
        <f t="shared" si="1"/>
        <v>1170000</v>
      </c>
      <c r="H67" s="66"/>
      <c r="I67" s="63">
        <f t="shared" si="2"/>
        <v>12870000</v>
      </c>
      <c r="J67" s="82"/>
    </row>
    <row r="68" spans="1:10" ht="18" customHeight="1">
      <c r="A68" s="65">
        <v>41703</v>
      </c>
      <c r="B68" s="123"/>
      <c r="C68" s="71" t="s">
        <v>73</v>
      </c>
      <c r="D68" s="124"/>
      <c r="E68" s="125"/>
      <c r="F68" s="66">
        <v>96000</v>
      </c>
      <c r="G68" s="63">
        <f t="shared" si="1"/>
        <v>9600</v>
      </c>
      <c r="H68" s="66"/>
      <c r="I68" s="63">
        <f t="shared" si="2"/>
        <v>12975600</v>
      </c>
      <c r="J68" s="82"/>
    </row>
    <row r="69" spans="1:10" ht="18" customHeight="1">
      <c r="A69" s="65">
        <v>41703</v>
      </c>
      <c r="B69" s="123"/>
      <c r="C69" s="71" t="s">
        <v>56</v>
      </c>
      <c r="D69" s="124"/>
      <c r="E69" s="125"/>
      <c r="F69" s="66">
        <v>234960</v>
      </c>
      <c r="G69" s="63">
        <f t="shared" si="1"/>
        <v>23496</v>
      </c>
      <c r="H69" s="66"/>
      <c r="I69" s="63">
        <f t="shared" si="2"/>
        <v>13234056</v>
      </c>
      <c r="J69" s="82"/>
    </row>
    <row r="70" spans="1:10" ht="18" customHeight="1">
      <c r="A70" s="64">
        <v>41715</v>
      </c>
      <c r="B70" s="80"/>
      <c r="C70" s="96" t="s">
        <v>17</v>
      </c>
      <c r="D70" s="96"/>
      <c r="E70" s="117"/>
      <c r="F70" s="63"/>
      <c r="G70" s="63">
        <f t="shared" si="1"/>
        <v>0</v>
      </c>
      <c r="H70" s="63">
        <f>I69</f>
        <v>13234056</v>
      </c>
      <c r="I70" s="63">
        <f t="shared" si="2"/>
        <v>0</v>
      </c>
      <c r="J70" s="83"/>
    </row>
    <row r="71" spans="1:10" ht="18" customHeight="1">
      <c r="A71" s="65">
        <v>41729</v>
      </c>
      <c r="B71" s="123"/>
      <c r="C71" s="71" t="s">
        <v>73</v>
      </c>
      <c r="D71" s="124"/>
      <c r="E71" s="125"/>
      <c r="F71" s="66">
        <v>11888640</v>
      </c>
      <c r="G71" s="63">
        <f t="shared" si="1"/>
        <v>1188864</v>
      </c>
      <c r="H71" s="66"/>
      <c r="I71" s="63">
        <f t="shared" si="2"/>
        <v>13077504</v>
      </c>
      <c r="J71" s="82"/>
    </row>
    <row r="72" spans="1:10" ht="18" customHeight="1">
      <c r="A72" s="65">
        <v>41739</v>
      </c>
      <c r="B72" s="123"/>
      <c r="C72" s="71" t="s">
        <v>73</v>
      </c>
      <c r="D72" s="124"/>
      <c r="E72" s="125"/>
      <c r="F72" s="66">
        <v>12761280</v>
      </c>
      <c r="G72" s="63">
        <f t="shared" si="1"/>
        <v>1276128</v>
      </c>
      <c r="H72" s="66"/>
      <c r="I72" s="63">
        <f t="shared" si="2"/>
        <v>27114912</v>
      </c>
      <c r="J72" s="82"/>
    </row>
    <row r="73" spans="1:10" ht="18" customHeight="1">
      <c r="A73" s="64">
        <v>41746</v>
      </c>
      <c r="B73" s="80"/>
      <c r="C73" s="96" t="s">
        <v>17</v>
      </c>
      <c r="D73" s="96"/>
      <c r="E73" s="117"/>
      <c r="F73" s="63"/>
      <c r="G73" s="63">
        <f t="shared" si="1"/>
        <v>0</v>
      </c>
      <c r="H73" s="63">
        <f>I72</f>
        <v>27114912</v>
      </c>
      <c r="I73" s="63">
        <f t="shared" si="2"/>
        <v>0</v>
      </c>
      <c r="J73" s="83"/>
    </row>
    <row r="74" spans="1:10" ht="18" customHeight="1">
      <c r="A74" s="65">
        <v>41790</v>
      </c>
      <c r="B74" s="123"/>
      <c r="C74" s="71" t="s">
        <v>73</v>
      </c>
      <c r="D74" s="124"/>
      <c r="E74" s="125"/>
      <c r="F74" s="66">
        <v>10098000</v>
      </c>
      <c r="G74" s="63">
        <f t="shared" si="1"/>
        <v>1009800</v>
      </c>
      <c r="H74" s="66"/>
      <c r="I74" s="63">
        <f t="shared" si="2"/>
        <v>11107800</v>
      </c>
      <c r="J74" s="82"/>
    </row>
    <row r="75" spans="1:10" ht="18" customHeight="1">
      <c r="A75" s="64">
        <v>41803</v>
      </c>
      <c r="B75" s="80"/>
      <c r="C75" s="96" t="s">
        <v>17</v>
      </c>
      <c r="D75" s="96"/>
      <c r="E75" s="117"/>
      <c r="F75" s="63"/>
      <c r="G75" s="63">
        <f t="shared" si="1"/>
        <v>0</v>
      </c>
      <c r="H75" s="63">
        <f>I74</f>
        <v>11107800</v>
      </c>
      <c r="I75" s="63">
        <f t="shared" si="2"/>
        <v>0</v>
      </c>
      <c r="J75" s="83"/>
    </row>
    <row r="76" spans="1:10" ht="18" customHeight="1">
      <c r="A76" s="65">
        <v>41812</v>
      </c>
      <c r="B76" s="123"/>
      <c r="C76" s="71" t="s">
        <v>73</v>
      </c>
      <c r="D76" s="124"/>
      <c r="E76" s="125"/>
      <c r="F76" s="66">
        <v>22491000</v>
      </c>
      <c r="G76" s="63">
        <f t="shared" si="1"/>
        <v>2249100</v>
      </c>
      <c r="H76" s="66"/>
      <c r="I76" s="63">
        <f t="shared" si="2"/>
        <v>24740100</v>
      </c>
      <c r="J76" s="82"/>
    </row>
    <row r="77" spans="1:10" ht="18" customHeight="1">
      <c r="A77" s="64">
        <v>41823</v>
      </c>
      <c r="B77" s="80"/>
      <c r="C77" s="96" t="s">
        <v>17</v>
      </c>
      <c r="D77" s="96"/>
      <c r="E77" s="117"/>
      <c r="F77" s="63"/>
      <c r="G77" s="63">
        <f t="shared" si="1"/>
        <v>0</v>
      </c>
      <c r="H77" s="63">
        <f>I76</f>
        <v>24740100</v>
      </c>
      <c r="I77" s="63">
        <f t="shared" si="2"/>
        <v>0</v>
      </c>
      <c r="J77" s="83"/>
    </row>
    <row r="78" spans="1:10" ht="18" customHeight="1">
      <c r="A78" s="65">
        <v>41820</v>
      </c>
      <c r="B78" s="123"/>
      <c r="C78" s="71" t="s">
        <v>73</v>
      </c>
      <c r="D78" s="124"/>
      <c r="E78" s="125"/>
      <c r="F78" s="66">
        <v>1454400</v>
      </c>
      <c r="G78" s="63">
        <f t="shared" si="1"/>
        <v>145440</v>
      </c>
      <c r="H78" s="66"/>
      <c r="I78" s="63">
        <f t="shared" ref="I78:I141" si="3">IF(C78&lt;&gt;"",I77+F78+G78-H78,0)</f>
        <v>1599840</v>
      </c>
      <c r="J78" s="82"/>
    </row>
    <row r="79" spans="1:10" ht="18" customHeight="1">
      <c r="A79" s="64">
        <v>41837</v>
      </c>
      <c r="B79" s="80"/>
      <c r="C79" s="96" t="s">
        <v>17</v>
      </c>
      <c r="D79" s="96"/>
      <c r="E79" s="117"/>
      <c r="F79" s="63"/>
      <c r="G79" s="63">
        <f t="shared" si="1"/>
        <v>0</v>
      </c>
      <c r="H79" s="63">
        <f>I78</f>
        <v>1599840</v>
      </c>
      <c r="I79" s="63">
        <f t="shared" si="3"/>
        <v>0</v>
      </c>
      <c r="J79" s="83"/>
    </row>
    <row r="80" spans="1:10" ht="18" customHeight="1">
      <c r="A80" s="65">
        <v>41845</v>
      </c>
      <c r="B80" s="123"/>
      <c r="C80" s="71" t="s">
        <v>73</v>
      </c>
      <c r="D80" s="124"/>
      <c r="E80" s="125"/>
      <c r="F80" s="66">
        <v>2000000</v>
      </c>
      <c r="G80" s="63">
        <f t="shared" si="1"/>
        <v>200000</v>
      </c>
      <c r="H80" s="66"/>
      <c r="I80" s="63">
        <f t="shared" si="3"/>
        <v>2200000</v>
      </c>
      <c r="J80" s="82"/>
    </row>
    <row r="81" spans="1:10" ht="18" customHeight="1">
      <c r="A81" s="65">
        <v>41841</v>
      </c>
      <c r="B81" s="123"/>
      <c r="C81" s="71" t="s">
        <v>73</v>
      </c>
      <c r="D81" s="124"/>
      <c r="E81" s="125"/>
      <c r="F81" s="66">
        <v>24483954</v>
      </c>
      <c r="G81" s="63">
        <f>ROUND(F81*10%,0)+1</f>
        <v>2448396</v>
      </c>
      <c r="H81" s="66"/>
      <c r="I81" s="63">
        <f t="shared" si="3"/>
        <v>29132350</v>
      </c>
      <c r="J81" s="82"/>
    </row>
    <row r="82" spans="1:10" ht="18" customHeight="1">
      <c r="A82" s="65">
        <v>41851</v>
      </c>
      <c r="B82" s="123"/>
      <c r="C82" s="71" t="s">
        <v>73</v>
      </c>
      <c r="D82" s="124"/>
      <c r="E82" s="125"/>
      <c r="F82" s="66">
        <v>2000000</v>
      </c>
      <c r="G82" s="63">
        <f t="shared" si="1"/>
        <v>200000</v>
      </c>
      <c r="H82" s="66"/>
      <c r="I82" s="63">
        <f t="shared" si="3"/>
        <v>31332350</v>
      </c>
      <c r="J82" s="82"/>
    </row>
    <row r="83" spans="1:10" ht="18" customHeight="1">
      <c r="A83" s="65">
        <v>41869</v>
      </c>
      <c r="B83" s="123"/>
      <c r="C83" s="71" t="s">
        <v>73</v>
      </c>
      <c r="D83" s="124"/>
      <c r="E83" s="125"/>
      <c r="F83" s="66">
        <v>2357012</v>
      </c>
      <c r="G83" s="63">
        <f t="shared" si="1"/>
        <v>235701</v>
      </c>
      <c r="H83" s="66"/>
      <c r="I83" s="63">
        <f t="shared" si="3"/>
        <v>33925063</v>
      </c>
      <c r="J83" s="82"/>
    </row>
    <row r="84" spans="1:10" ht="18" customHeight="1">
      <c r="A84" s="65">
        <v>41878</v>
      </c>
      <c r="B84" s="123"/>
      <c r="C84" s="71" t="s">
        <v>73</v>
      </c>
      <c r="D84" s="124"/>
      <c r="E84" s="125"/>
      <c r="F84" s="66">
        <v>59843412</v>
      </c>
      <c r="G84" s="63">
        <f t="shared" si="1"/>
        <v>5984341</v>
      </c>
      <c r="H84" s="66"/>
      <c r="I84" s="63">
        <f t="shared" si="3"/>
        <v>99752816</v>
      </c>
      <c r="J84" s="82"/>
    </row>
    <row r="85" spans="1:10" ht="18" customHeight="1">
      <c r="A85" s="65">
        <v>41893</v>
      </c>
      <c r="B85" s="123"/>
      <c r="C85" s="71" t="s">
        <v>73</v>
      </c>
      <c r="D85" s="124"/>
      <c r="E85" s="125"/>
      <c r="F85" s="66">
        <v>2000000</v>
      </c>
      <c r="G85" s="63">
        <f t="shared" si="1"/>
        <v>200000</v>
      </c>
      <c r="H85" s="66"/>
      <c r="I85" s="63">
        <f t="shared" si="3"/>
        <v>101952816</v>
      </c>
      <c r="J85" s="82"/>
    </row>
    <row r="86" spans="1:10" ht="18" customHeight="1">
      <c r="A86" s="65">
        <v>41900</v>
      </c>
      <c r="B86" s="123"/>
      <c r="C86" s="71" t="s">
        <v>73</v>
      </c>
      <c r="D86" s="124"/>
      <c r="E86" s="125"/>
      <c r="F86" s="66">
        <v>11500800</v>
      </c>
      <c r="G86" s="63">
        <f t="shared" si="1"/>
        <v>1150080</v>
      </c>
      <c r="H86" s="66"/>
      <c r="I86" s="63">
        <f t="shared" si="3"/>
        <v>114603696</v>
      </c>
      <c r="J86" s="82"/>
    </row>
    <row r="87" spans="1:10" ht="18" customHeight="1">
      <c r="A87" s="64">
        <v>41907</v>
      </c>
      <c r="B87" s="80"/>
      <c r="C87" s="96" t="s">
        <v>17</v>
      </c>
      <c r="D87" s="96"/>
      <c r="E87" s="117"/>
      <c r="F87" s="63"/>
      <c r="G87" s="63">
        <f t="shared" si="1"/>
        <v>0</v>
      </c>
      <c r="H87" s="63">
        <v>90000000</v>
      </c>
      <c r="I87" s="63">
        <f t="shared" si="3"/>
        <v>24603696</v>
      </c>
      <c r="J87" s="83"/>
    </row>
    <row r="88" spans="1:10" ht="18" customHeight="1">
      <c r="A88" s="65">
        <v>41918</v>
      </c>
      <c r="B88" s="123"/>
      <c r="C88" s="71" t="s">
        <v>73</v>
      </c>
      <c r="D88" s="124"/>
      <c r="E88" s="125"/>
      <c r="F88" s="66">
        <v>2000000</v>
      </c>
      <c r="G88" s="63">
        <f t="shared" si="1"/>
        <v>200000</v>
      </c>
      <c r="H88" s="66"/>
      <c r="I88" s="63">
        <f t="shared" si="3"/>
        <v>26803696</v>
      </c>
      <c r="J88" s="82"/>
    </row>
    <row r="89" spans="1:10" ht="18" customHeight="1">
      <c r="A89" s="64">
        <v>41929</v>
      </c>
      <c r="B89" s="80"/>
      <c r="C89" s="96" t="s">
        <v>17</v>
      </c>
      <c r="D89" s="96"/>
      <c r="E89" s="117"/>
      <c r="F89" s="63"/>
      <c r="G89" s="63">
        <f t="shared" si="1"/>
        <v>0</v>
      </c>
      <c r="H89" s="63">
        <f>I88</f>
        <v>26803696</v>
      </c>
      <c r="I89" s="63">
        <f t="shared" si="3"/>
        <v>0</v>
      </c>
      <c r="J89" s="83"/>
    </row>
    <row r="90" spans="1:10" ht="18" customHeight="1">
      <c r="A90" s="65">
        <v>41939</v>
      </c>
      <c r="B90" s="123"/>
      <c r="C90" s="71" t="s">
        <v>73</v>
      </c>
      <c r="D90" s="124"/>
      <c r="E90" s="125"/>
      <c r="F90" s="66">
        <v>2000000</v>
      </c>
      <c r="G90" s="63">
        <f t="shared" si="1"/>
        <v>200000</v>
      </c>
      <c r="H90" s="66"/>
      <c r="I90" s="63">
        <f t="shared" si="3"/>
        <v>2200000</v>
      </c>
      <c r="J90" s="82"/>
    </row>
    <row r="91" spans="1:10" ht="18" customHeight="1">
      <c r="A91" s="65">
        <v>41951</v>
      </c>
      <c r="B91" s="123"/>
      <c r="C91" s="71" t="s">
        <v>73</v>
      </c>
      <c r="D91" s="124"/>
      <c r="E91" s="125"/>
      <c r="F91" s="66">
        <v>2000000</v>
      </c>
      <c r="G91" s="63">
        <f t="shared" si="1"/>
        <v>200000</v>
      </c>
      <c r="H91" s="66"/>
      <c r="I91" s="63">
        <f t="shared" si="3"/>
        <v>4400000</v>
      </c>
      <c r="J91" s="82"/>
    </row>
    <row r="92" spans="1:10" ht="18" customHeight="1">
      <c r="A92" s="64">
        <v>41963</v>
      </c>
      <c r="B92" s="80"/>
      <c r="C92" s="96" t="s">
        <v>17</v>
      </c>
      <c r="D92" s="96"/>
      <c r="E92" s="117"/>
      <c r="F92" s="63"/>
      <c r="G92" s="63">
        <f t="shared" si="1"/>
        <v>0</v>
      </c>
      <c r="H92" s="63">
        <f>I91</f>
        <v>4400000</v>
      </c>
      <c r="I92" s="63">
        <f t="shared" si="3"/>
        <v>0</v>
      </c>
      <c r="J92" s="83"/>
    </row>
    <row r="93" spans="1:10" ht="18" customHeight="1">
      <c r="A93" s="65">
        <v>41967</v>
      </c>
      <c r="B93" s="123"/>
      <c r="C93" s="71" t="s">
        <v>73</v>
      </c>
      <c r="D93" s="124"/>
      <c r="E93" s="125"/>
      <c r="F93" s="66">
        <v>21681920</v>
      </c>
      <c r="G93" s="63">
        <f t="shared" si="1"/>
        <v>2168192</v>
      </c>
      <c r="H93" s="66"/>
      <c r="I93" s="63">
        <f t="shared" si="3"/>
        <v>23850112</v>
      </c>
      <c r="J93" s="82"/>
    </row>
    <row r="94" spans="1:10" ht="18" customHeight="1">
      <c r="A94" s="64">
        <v>42010</v>
      </c>
      <c r="B94" s="80"/>
      <c r="C94" s="96" t="s">
        <v>17</v>
      </c>
      <c r="D94" s="96"/>
      <c r="E94" s="117"/>
      <c r="F94" s="63"/>
      <c r="G94" s="63">
        <f t="shared" si="1"/>
        <v>0</v>
      </c>
      <c r="H94" s="63">
        <f>I93</f>
        <v>23850112</v>
      </c>
      <c r="I94" s="63">
        <f t="shared" si="3"/>
        <v>0</v>
      </c>
      <c r="J94" s="83"/>
    </row>
    <row r="95" spans="1:10" ht="18" customHeight="1">
      <c r="A95" s="65">
        <v>42004</v>
      </c>
      <c r="B95" s="123"/>
      <c r="C95" s="71" t="s">
        <v>73</v>
      </c>
      <c r="D95" s="124"/>
      <c r="E95" s="125"/>
      <c r="F95" s="66">
        <v>124441299</v>
      </c>
      <c r="G95" s="63">
        <f t="shared" si="1"/>
        <v>12444130</v>
      </c>
      <c r="H95" s="66">
        <v>11090</v>
      </c>
      <c r="I95" s="63">
        <f t="shared" si="3"/>
        <v>136874339</v>
      </c>
      <c r="J95" s="82"/>
    </row>
    <row r="96" spans="1:10" ht="18" customHeight="1">
      <c r="A96" s="65">
        <v>42017</v>
      </c>
      <c r="B96" s="123"/>
      <c r="C96" s="71" t="s">
        <v>73</v>
      </c>
      <c r="D96" s="124"/>
      <c r="E96" s="125"/>
      <c r="F96" s="66">
        <v>2000000</v>
      </c>
      <c r="G96" s="63">
        <f t="shared" si="1"/>
        <v>200000</v>
      </c>
      <c r="H96" s="66"/>
      <c r="I96" s="63">
        <f t="shared" si="3"/>
        <v>139074339</v>
      </c>
      <c r="J96" s="82"/>
    </row>
    <row r="97" spans="1:10" ht="18" customHeight="1">
      <c r="A97" s="65">
        <v>42035</v>
      </c>
      <c r="B97" s="123"/>
      <c r="C97" s="71" t="s">
        <v>73</v>
      </c>
      <c r="D97" s="124"/>
      <c r="E97" s="125"/>
      <c r="F97" s="66">
        <v>95012412</v>
      </c>
      <c r="G97" s="63">
        <f t="shared" si="1"/>
        <v>9501241</v>
      </c>
      <c r="H97" s="66"/>
      <c r="I97" s="63">
        <f t="shared" si="3"/>
        <v>243587992</v>
      </c>
      <c r="J97" s="82"/>
    </row>
    <row r="98" spans="1:10" ht="18" customHeight="1">
      <c r="A98" s="65">
        <v>42046</v>
      </c>
      <c r="B98" s="123"/>
      <c r="C98" s="71" t="s">
        <v>73</v>
      </c>
      <c r="D98" s="124"/>
      <c r="E98" s="125"/>
      <c r="F98" s="66">
        <v>35619666</v>
      </c>
      <c r="G98" s="63">
        <f t="shared" si="1"/>
        <v>3561967</v>
      </c>
      <c r="H98" s="66"/>
      <c r="I98" s="63">
        <f t="shared" si="3"/>
        <v>282769625</v>
      </c>
      <c r="J98" s="82"/>
    </row>
    <row r="99" spans="1:10" ht="18" customHeight="1">
      <c r="A99" s="64">
        <v>42049</v>
      </c>
      <c r="B99" s="80"/>
      <c r="C99" s="96" t="s">
        <v>17</v>
      </c>
      <c r="D99" s="96"/>
      <c r="E99" s="117"/>
      <c r="F99" s="63"/>
      <c r="G99" s="63">
        <f t="shared" si="1"/>
        <v>0</v>
      </c>
      <c r="H99" s="63">
        <v>100000000</v>
      </c>
      <c r="I99" s="63">
        <f t="shared" si="3"/>
        <v>182769625</v>
      </c>
      <c r="J99" s="83"/>
    </row>
    <row r="100" spans="1:10" ht="18" customHeight="1">
      <c r="A100" s="64">
        <v>42063</v>
      </c>
      <c r="B100" s="80"/>
      <c r="C100" s="96" t="s">
        <v>17</v>
      </c>
      <c r="D100" s="96"/>
      <c r="E100" s="117"/>
      <c r="F100" s="63"/>
      <c r="G100" s="63">
        <f t="shared" si="1"/>
        <v>0</v>
      </c>
      <c r="H100" s="63">
        <v>100000000</v>
      </c>
      <c r="I100" s="63">
        <f t="shared" si="3"/>
        <v>82769625</v>
      </c>
      <c r="J100" s="83"/>
    </row>
    <row r="101" spans="1:10" ht="18" customHeight="1">
      <c r="A101" s="65">
        <v>42063</v>
      </c>
      <c r="B101" s="123"/>
      <c r="C101" s="71" t="s">
        <v>73</v>
      </c>
      <c r="D101" s="124"/>
      <c r="E101" s="125"/>
      <c r="F101" s="66">
        <v>66891474</v>
      </c>
      <c r="G101" s="63">
        <f t="shared" si="1"/>
        <v>6689147</v>
      </c>
      <c r="H101" s="66"/>
      <c r="I101" s="63">
        <f t="shared" si="3"/>
        <v>156350246</v>
      </c>
      <c r="J101" s="82"/>
    </row>
    <row r="102" spans="1:10" ht="18" customHeight="1">
      <c r="A102" s="65">
        <v>42072</v>
      </c>
      <c r="B102" s="123"/>
      <c r="C102" s="71" t="s">
        <v>73</v>
      </c>
      <c r="D102" s="124"/>
      <c r="E102" s="125"/>
      <c r="F102" s="66">
        <v>4372896</v>
      </c>
      <c r="G102" s="63">
        <f t="shared" si="1"/>
        <v>437290</v>
      </c>
      <c r="H102" s="66"/>
      <c r="I102" s="63">
        <f t="shared" si="3"/>
        <v>161160432</v>
      </c>
      <c r="J102" s="82"/>
    </row>
    <row r="103" spans="1:10" ht="18" customHeight="1">
      <c r="A103" s="64">
        <v>42098</v>
      </c>
      <c r="B103" s="80"/>
      <c r="C103" s="96" t="s">
        <v>17</v>
      </c>
      <c r="D103" s="96"/>
      <c r="E103" s="117"/>
      <c r="F103" s="63"/>
      <c r="G103" s="63">
        <f t="shared" si="1"/>
        <v>0</v>
      </c>
      <c r="H103" s="63">
        <v>70000000</v>
      </c>
      <c r="I103" s="63">
        <f t="shared" si="3"/>
        <v>91160432</v>
      </c>
      <c r="J103" s="83"/>
    </row>
    <row r="104" spans="1:10" ht="18" customHeight="1">
      <c r="A104" s="64">
        <v>42094</v>
      </c>
      <c r="B104" s="80"/>
      <c r="C104" s="71" t="s">
        <v>73</v>
      </c>
      <c r="D104" s="96"/>
      <c r="E104" s="117"/>
      <c r="F104" s="63">
        <v>42291714</v>
      </c>
      <c r="G104" s="63">
        <f t="shared" si="1"/>
        <v>4229171</v>
      </c>
      <c r="H104" s="63"/>
      <c r="I104" s="63">
        <f t="shared" si="3"/>
        <v>137681317</v>
      </c>
      <c r="J104" s="83"/>
    </row>
    <row r="105" spans="1:10" ht="18" customHeight="1">
      <c r="A105" s="65">
        <v>42103</v>
      </c>
      <c r="B105" s="123"/>
      <c r="C105" s="71" t="s">
        <v>73</v>
      </c>
      <c r="D105" s="124"/>
      <c r="E105" s="125"/>
      <c r="F105" s="66">
        <v>61320000</v>
      </c>
      <c r="G105" s="63">
        <f t="shared" si="1"/>
        <v>6132000</v>
      </c>
      <c r="H105" s="66"/>
      <c r="I105" s="63">
        <f t="shared" si="3"/>
        <v>205133317</v>
      </c>
      <c r="J105" s="82"/>
    </row>
    <row r="106" spans="1:10" ht="18" customHeight="1">
      <c r="A106" s="65">
        <v>42117</v>
      </c>
      <c r="B106" s="123"/>
      <c r="C106" s="71" t="s">
        <v>73</v>
      </c>
      <c r="D106" s="124"/>
      <c r="E106" s="125"/>
      <c r="F106" s="66">
        <v>13311132</v>
      </c>
      <c r="G106" s="63">
        <f t="shared" si="1"/>
        <v>1331113</v>
      </c>
      <c r="H106" s="66"/>
      <c r="I106" s="63">
        <f t="shared" si="3"/>
        <v>219775562</v>
      </c>
      <c r="J106" s="82"/>
    </row>
    <row r="107" spans="1:10" ht="18" customHeight="1">
      <c r="A107" s="64">
        <v>42159</v>
      </c>
      <c r="B107" s="80"/>
      <c r="C107" s="96" t="s">
        <v>17</v>
      </c>
      <c r="D107" s="96"/>
      <c r="E107" s="117"/>
      <c r="F107" s="63"/>
      <c r="G107" s="63">
        <f t="shared" ref="G107" si="4">ROUND(F107*10%,0)</f>
        <v>0</v>
      </c>
      <c r="H107" s="63">
        <v>100000000</v>
      </c>
      <c r="I107" s="63">
        <f t="shared" si="3"/>
        <v>119775562</v>
      </c>
      <c r="J107" s="83"/>
    </row>
    <row r="108" spans="1:10" ht="18" customHeight="1">
      <c r="A108" s="65">
        <v>42170</v>
      </c>
      <c r="B108" s="123"/>
      <c r="C108" s="96" t="s">
        <v>17</v>
      </c>
      <c r="D108" s="124"/>
      <c r="E108" s="125"/>
      <c r="F108" s="66"/>
      <c r="G108" s="63">
        <f t="shared" si="1"/>
        <v>0</v>
      </c>
      <c r="H108" s="66">
        <v>100000000</v>
      </c>
      <c r="I108" s="63">
        <f t="shared" si="3"/>
        <v>19775562</v>
      </c>
      <c r="J108" s="82"/>
    </row>
    <row r="109" spans="1:10" ht="18" customHeight="1">
      <c r="A109" s="65">
        <v>42185</v>
      </c>
      <c r="B109" s="123"/>
      <c r="C109" s="71" t="s">
        <v>73</v>
      </c>
      <c r="D109" s="124"/>
      <c r="E109" s="125"/>
      <c r="F109" s="66">
        <v>34033083</v>
      </c>
      <c r="G109" s="63">
        <f t="shared" ref="G109:G117" si="5">ROUND(F109*10%,0)</f>
        <v>3403308</v>
      </c>
      <c r="H109" s="66"/>
      <c r="I109" s="63">
        <f t="shared" si="3"/>
        <v>57211953</v>
      </c>
      <c r="J109" s="82"/>
    </row>
    <row r="110" spans="1:10" ht="18" customHeight="1">
      <c r="A110" s="65">
        <v>42185</v>
      </c>
      <c r="B110" s="123"/>
      <c r="C110" s="71" t="s">
        <v>73</v>
      </c>
      <c r="D110" s="124"/>
      <c r="E110" s="125"/>
      <c r="F110" s="66">
        <v>2000000</v>
      </c>
      <c r="G110" s="63">
        <f t="shared" si="5"/>
        <v>200000</v>
      </c>
      <c r="H110" s="66"/>
      <c r="I110" s="63">
        <f t="shared" si="3"/>
        <v>59411953</v>
      </c>
      <c r="J110" s="82"/>
    </row>
    <row r="111" spans="1:10" ht="18" customHeight="1">
      <c r="A111" s="65">
        <v>42213</v>
      </c>
      <c r="B111" s="123"/>
      <c r="C111" s="96" t="s">
        <v>17</v>
      </c>
      <c r="D111" s="124"/>
      <c r="E111" s="125"/>
      <c r="F111" s="66"/>
      <c r="G111" s="63">
        <f t="shared" si="5"/>
        <v>0</v>
      </c>
      <c r="H111" s="66">
        <v>66157153</v>
      </c>
      <c r="I111" s="63">
        <f t="shared" si="3"/>
        <v>-6745200</v>
      </c>
      <c r="J111" s="82"/>
    </row>
    <row r="112" spans="1:10" ht="18" customHeight="1">
      <c r="A112" s="65">
        <v>42216</v>
      </c>
      <c r="B112" s="123"/>
      <c r="C112" s="71" t="s">
        <v>73</v>
      </c>
      <c r="D112" s="124"/>
      <c r="E112" s="125"/>
      <c r="F112" s="66">
        <v>2000000</v>
      </c>
      <c r="G112" s="63">
        <f t="shared" ref="G112" si="6">ROUND(F112*10%,0)</f>
        <v>200000</v>
      </c>
      <c r="H112" s="66"/>
      <c r="I112" s="63">
        <f t="shared" si="3"/>
        <v>-4545200</v>
      </c>
      <c r="J112" s="82"/>
    </row>
    <row r="113" spans="1:10" ht="18" customHeight="1">
      <c r="A113" s="65">
        <v>42246</v>
      </c>
      <c r="B113" s="123"/>
      <c r="C113" s="71" t="s">
        <v>73</v>
      </c>
      <c r="D113" s="124"/>
      <c r="E113" s="125"/>
      <c r="F113" s="66">
        <v>2000000</v>
      </c>
      <c r="G113" s="63">
        <f t="shared" si="5"/>
        <v>200000</v>
      </c>
      <c r="H113" s="66"/>
      <c r="I113" s="63">
        <f t="shared" si="3"/>
        <v>-2345200</v>
      </c>
      <c r="J113" s="82"/>
    </row>
    <row r="114" spans="1:10" ht="18" customHeight="1">
      <c r="A114" s="65">
        <v>42265</v>
      </c>
      <c r="B114" s="123"/>
      <c r="C114" s="71" t="s">
        <v>73</v>
      </c>
      <c r="D114" s="124"/>
      <c r="E114" s="125"/>
      <c r="F114" s="66">
        <v>2000000</v>
      </c>
      <c r="G114" s="63">
        <f t="shared" ref="G114" si="7">ROUND(F114*10%,0)</f>
        <v>200000</v>
      </c>
      <c r="H114" s="66"/>
      <c r="I114" s="63">
        <f t="shared" si="3"/>
        <v>-145200</v>
      </c>
      <c r="J114" s="82"/>
    </row>
    <row r="115" spans="1:10" ht="18" customHeight="1">
      <c r="A115" s="65">
        <v>42308</v>
      </c>
      <c r="B115" s="123"/>
      <c r="C115" s="71" t="s">
        <v>73</v>
      </c>
      <c r="D115" s="124"/>
      <c r="E115" s="125"/>
      <c r="F115" s="66">
        <v>2000000</v>
      </c>
      <c r="G115" s="63">
        <f t="shared" ref="G115" si="8">ROUND(F115*10%,0)</f>
        <v>200000</v>
      </c>
      <c r="H115" s="66"/>
      <c r="I115" s="63">
        <f t="shared" si="3"/>
        <v>2054800</v>
      </c>
      <c r="J115" s="82"/>
    </row>
    <row r="116" spans="1:10" ht="18" customHeight="1">
      <c r="A116" s="65">
        <v>42338</v>
      </c>
      <c r="B116" s="123"/>
      <c r="C116" s="71" t="s">
        <v>73</v>
      </c>
      <c r="D116" s="124"/>
      <c r="E116" s="125"/>
      <c r="F116" s="66">
        <v>144387112</v>
      </c>
      <c r="G116" s="63">
        <f t="shared" si="5"/>
        <v>14438711</v>
      </c>
      <c r="H116" s="66"/>
      <c r="I116" s="63">
        <f t="shared" si="3"/>
        <v>160880623</v>
      </c>
      <c r="J116" s="82"/>
    </row>
    <row r="117" spans="1:10" ht="18" customHeight="1">
      <c r="A117" s="65">
        <v>42352</v>
      </c>
      <c r="B117" s="123"/>
      <c r="C117" s="71" t="s">
        <v>73</v>
      </c>
      <c r="D117" s="124"/>
      <c r="E117" s="125"/>
      <c r="F117" s="66">
        <v>33931412</v>
      </c>
      <c r="G117" s="63">
        <f t="shared" si="5"/>
        <v>3393141</v>
      </c>
      <c r="H117" s="66"/>
      <c r="I117" s="63">
        <f t="shared" si="3"/>
        <v>198205176</v>
      </c>
      <c r="J117" s="82"/>
    </row>
    <row r="118" spans="1:10" ht="18" customHeight="1">
      <c r="A118" s="65">
        <v>42363</v>
      </c>
      <c r="B118" s="123"/>
      <c r="C118" s="96" t="s">
        <v>17</v>
      </c>
      <c r="D118" s="124"/>
      <c r="E118" s="125"/>
      <c r="F118" s="66"/>
      <c r="G118" s="63">
        <f t="shared" ref="G118" si="9">ROUND(F118*10%,0)</f>
        <v>0</v>
      </c>
      <c r="H118" s="66">
        <v>100000000</v>
      </c>
      <c r="I118" s="63">
        <f t="shared" ref="I118:I137" si="10">IF(C118&lt;&gt;"",I117+F118+G118-H118,0)</f>
        <v>98205176</v>
      </c>
      <c r="J118" s="82"/>
    </row>
    <row r="119" spans="1:10" ht="18" customHeight="1">
      <c r="A119" s="65">
        <v>42361</v>
      </c>
      <c r="B119" s="123"/>
      <c r="C119" s="71" t="s">
        <v>73</v>
      </c>
      <c r="D119" s="124"/>
      <c r="E119" s="125"/>
      <c r="F119" s="66">
        <v>2000000</v>
      </c>
      <c r="G119" s="63">
        <f t="shared" ref="G119:G137" si="11">ROUND(F119*10%,0)</f>
        <v>200000</v>
      </c>
      <c r="H119" s="66"/>
      <c r="I119" s="63">
        <f t="shared" si="10"/>
        <v>100405176</v>
      </c>
      <c r="J119" s="82"/>
    </row>
    <row r="120" spans="1:10" ht="18" customHeight="1">
      <c r="A120" s="65">
        <v>42369</v>
      </c>
      <c r="B120" s="123"/>
      <c r="C120" s="71" t="s">
        <v>73</v>
      </c>
      <c r="D120" s="124"/>
      <c r="E120" s="125"/>
      <c r="F120" s="66">
        <v>22175280</v>
      </c>
      <c r="G120" s="63">
        <f t="shared" si="11"/>
        <v>2217528</v>
      </c>
      <c r="H120" s="66"/>
      <c r="I120" s="63">
        <f t="shared" si="10"/>
        <v>124797984</v>
      </c>
      <c r="J120" s="82"/>
    </row>
    <row r="121" spans="1:10" ht="18" customHeight="1">
      <c r="A121" s="65">
        <v>42380</v>
      </c>
      <c r="B121" s="123"/>
      <c r="C121" s="71" t="s">
        <v>73</v>
      </c>
      <c r="D121" s="124"/>
      <c r="E121" s="125"/>
      <c r="F121" s="66">
        <v>2000000</v>
      </c>
      <c r="G121" s="63">
        <f t="shared" ref="G121" si="12">ROUND(F121*10%,0)</f>
        <v>200000</v>
      </c>
      <c r="H121" s="66"/>
      <c r="I121" s="63">
        <f t="shared" si="10"/>
        <v>126997984</v>
      </c>
      <c r="J121" s="82"/>
    </row>
    <row r="122" spans="1:10" ht="18" customHeight="1">
      <c r="A122" s="65">
        <v>42381</v>
      </c>
      <c r="B122" s="123"/>
      <c r="C122" s="71" t="s">
        <v>73</v>
      </c>
      <c r="D122" s="124"/>
      <c r="E122" s="125"/>
      <c r="F122" s="66">
        <v>2000000</v>
      </c>
      <c r="G122" s="63">
        <f t="shared" ref="G122" si="13">ROUND(F122*10%,0)</f>
        <v>200000</v>
      </c>
      <c r="H122" s="66"/>
      <c r="I122" s="63">
        <f t="shared" si="10"/>
        <v>129197984</v>
      </c>
      <c r="J122" s="82"/>
    </row>
    <row r="123" spans="1:10" ht="18" customHeight="1">
      <c r="A123" s="65">
        <v>42394</v>
      </c>
      <c r="B123" s="123"/>
      <c r="C123" s="71" t="s">
        <v>73</v>
      </c>
      <c r="D123" s="124"/>
      <c r="E123" s="125"/>
      <c r="F123" s="66">
        <v>1818182</v>
      </c>
      <c r="G123" s="63">
        <f>ROUND(F123*10%,0)</f>
        <v>181818</v>
      </c>
      <c r="H123" s="66"/>
      <c r="I123" s="63">
        <f t="shared" si="10"/>
        <v>131197984</v>
      </c>
      <c r="J123" s="82"/>
    </row>
    <row r="124" spans="1:10" ht="18" customHeight="1">
      <c r="A124" s="65">
        <v>42400</v>
      </c>
      <c r="B124" s="123"/>
      <c r="C124" s="71" t="s">
        <v>73</v>
      </c>
      <c r="D124" s="124"/>
      <c r="E124" s="125"/>
      <c r="F124" s="66">
        <v>2000000</v>
      </c>
      <c r="G124" s="63">
        <f t="shared" si="11"/>
        <v>200000</v>
      </c>
      <c r="H124" s="66"/>
      <c r="I124" s="63">
        <f t="shared" si="10"/>
        <v>133397984</v>
      </c>
      <c r="J124" s="82"/>
    </row>
    <row r="125" spans="1:10" ht="18" customHeight="1">
      <c r="A125" s="65">
        <v>42429</v>
      </c>
      <c r="B125" s="123"/>
      <c r="C125" s="71" t="s">
        <v>73</v>
      </c>
      <c r="D125" s="124"/>
      <c r="E125" s="125"/>
      <c r="F125" s="66">
        <v>2000000</v>
      </c>
      <c r="G125" s="63">
        <f t="shared" si="11"/>
        <v>200000</v>
      </c>
      <c r="H125" s="66"/>
      <c r="I125" s="63">
        <f t="shared" si="10"/>
        <v>135597984</v>
      </c>
      <c r="J125" s="82"/>
    </row>
    <row r="126" spans="1:10" ht="18" customHeight="1">
      <c r="A126" s="65">
        <v>42466</v>
      </c>
      <c r="B126" s="123"/>
      <c r="C126" s="71" t="s">
        <v>73</v>
      </c>
      <c r="D126" s="124"/>
      <c r="E126" s="125"/>
      <c r="F126" s="66">
        <v>2000000</v>
      </c>
      <c r="G126" s="63">
        <f t="shared" ref="G126" si="14">ROUND(F126*10%,0)</f>
        <v>200000</v>
      </c>
      <c r="H126" s="66"/>
      <c r="I126" s="63">
        <f t="shared" si="10"/>
        <v>137797984</v>
      </c>
      <c r="J126" s="82"/>
    </row>
    <row r="127" spans="1:10" ht="18" customHeight="1">
      <c r="A127" s="65">
        <v>42502</v>
      </c>
      <c r="B127" s="123"/>
      <c r="C127" s="71" t="s">
        <v>73</v>
      </c>
      <c r="D127" s="124"/>
      <c r="E127" s="125"/>
      <c r="F127" s="66">
        <v>2000000</v>
      </c>
      <c r="G127" s="63">
        <f t="shared" ref="G127:G129" si="15">ROUND(F127*10%,0)</f>
        <v>200000</v>
      </c>
      <c r="H127" s="66"/>
      <c r="I127" s="63">
        <f t="shared" si="10"/>
        <v>139997984</v>
      </c>
      <c r="J127" s="82"/>
    </row>
    <row r="128" spans="1:10" ht="18" customHeight="1">
      <c r="A128" s="65">
        <v>42549</v>
      </c>
      <c r="B128" s="123"/>
      <c r="C128" s="96" t="s">
        <v>17</v>
      </c>
      <c r="D128" s="124"/>
      <c r="E128" s="125"/>
      <c r="F128" s="66"/>
      <c r="G128" s="63">
        <f t="shared" si="15"/>
        <v>0</v>
      </c>
      <c r="H128" s="66">
        <f>I127</f>
        <v>139997984</v>
      </c>
      <c r="I128" s="63">
        <f t="shared" si="10"/>
        <v>0</v>
      </c>
      <c r="J128" s="82"/>
    </row>
    <row r="129" spans="1:10" ht="18" customHeight="1">
      <c r="A129" s="65">
        <v>42556</v>
      </c>
      <c r="B129" s="123"/>
      <c r="C129" s="71" t="s">
        <v>73</v>
      </c>
      <c r="D129" s="124"/>
      <c r="E129" s="125"/>
      <c r="F129" s="66">
        <v>2000000</v>
      </c>
      <c r="G129" s="63">
        <f t="shared" si="15"/>
        <v>200000</v>
      </c>
      <c r="H129" s="66"/>
      <c r="I129" s="63">
        <f t="shared" si="10"/>
        <v>2200000</v>
      </c>
      <c r="J129" s="82"/>
    </row>
    <row r="130" spans="1:10" ht="18" customHeight="1">
      <c r="A130" s="65">
        <v>42573</v>
      </c>
      <c r="B130" s="123"/>
      <c r="C130" s="71" t="s">
        <v>73</v>
      </c>
      <c r="D130" s="124"/>
      <c r="E130" s="125"/>
      <c r="F130" s="66">
        <v>2000000</v>
      </c>
      <c r="G130" s="63">
        <f t="shared" si="11"/>
        <v>200000</v>
      </c>
      <c r="H130" s="66"/>
      <c r="I130" s="63">
        <f t="shared" si="10"/>
        <v>4400000</v>
      </c>
      <c r="J130" s="82"/>
    </row>
    <row r="131" spans="1:10" ht="18" customHeight="1">
      <c r="A131" s="65">
        <v>42577</v>
      </c>
      <c r="B131" s="123"/>
      <c r="C131" s="71" t="s">
        <v>73</v>
      </c>
      <c r="D131" s="124"/>
      <c r="E131" s="125"/>
      <c r="F131" s="66">
        <v>2000000</v>
      </c>
      <c r="G131" s="63">
        <f t="shared" si="11"/>
        <v>200000</v>
      </c>
      <c r="H131" s="66"/>
      <c r="I131" s="63">
        <f t="shared" si="10"/>
        <v>6600000</v>
      </c>
      <c r="J131" s="82"/>
    </row>
    <row r="132" spans="1:10" ht="18" customHeight="1">
      <c r="A132" s="65">
        <v>42591</v>
      </c>
      <c r="B132" s="123"/>
      <c r="C132" s="71" t="s">
        <v>73</v>
      </c>
      <c r="D132" s="124"/>
      <c r="E132" s="125"/>
      <c r="F132" s="66">
        <v>2000000</v>
      </c>
      <c r="G132" s="63">
        <f t="shared" si="11"/>
        <v>200000</v>
      </c>
      <c r="H132" s="66"/>
      <c r="I132" s="63">
        <f t="shared" si="10"/>
        <v>8800000</v>
      </c>
      <c r="J132" s="82"/>
    </row>
    <row r="133" spans="1:10" ht="18" customHeight="1">
      <c r="A133" s="65">
        <v>42593</v>
      </c>
      <c r="B133" s="123"/>
      <c r="C133" s="71" t="s">
        <v>73</v>
      </c>
      <c r="D133" s="124"/>
      <c r="E133" s="125"/>
      <c r="F133" s="66">
        <v>2000000</v>
      </c>
      <c r="G133" s="63">
        <f t="shared" si="11"/>
        <v>200000</v>
      </c>
      <c r="H133" s="66"/>
      <c r="I133" s="63">
        <f t="shared" si="10"/>
        <v>11000000</v>
      </c>
      <c r="J133" s="82"/>
    </row>
    <row r="134" spans="1:10" ht="18" customHeight="1">
      <c r="A134" s="65">
        <v>42611</v>
      </c>
      <c r="B134" s="123"/>
      <c r="C134" s="71" t="s">
        <v>73</v>
      </c>
      <c r="D134" s="124"/>
      <c r="E134" s="125"/>
      <c r="F134" s="66">
        <v>2041360</v>
      </c>
      <c r="G134" s="63">
        <f t="shared" ref="G134" si="16">ROUND(F134*10%,0)</f>
        <v>204136</v>
      </c>
      <c r="H134" s="66"/>
      <c r="I134" s="63">
        <f t="shared" si="10"/>
        <v>13245496</v>
      </c>
      <c r="J134" s="82"/>
    </row>
    <row r="135" spans="1:10" ht="18" customHeight="1">
      <c r="A135" s="65">
        <v>42625</v>
      </c>
      <c r="B135" s="123"/>
      <c r="C135" s="71" t="s">
        <v>73</v>
      </c>
      <c r="D135" s="124"/>
      <c r="E135" s="125"/>
      <c r="F135" s="66">
        <v>2000000</v>
      </c>
      <c r="G135" s="63">
        <f t="shared" si="11"/>
        <v>200000</v>
      </c>
      <c r="H135" s="66"/>
      <c r="I135" s="63">
        <f t="shared" si="10"/>
        <v>15445496</v>
      </c>
      <c r="J135" s="82"/>
    </row>
    <row r="136" spans="1:10" ht="18" customHeight="1">
      <c r="A136" s="65">
        <v>42627</v>
      </c>
      <c r="B136" s="123"/>
      <c r="C136" s="71" t="s">
        <v>73</v>
      </c>
      <c r="D136" s="124"/>
      <c r="E136" s="125"/>
      <c r="F136" s="66">
        <v>2000000</v>
      </c>
      <c r="G136" s="63">
        <f t="shared" si="11"/>
        <v>200000</v>
      </c>
      <c r="H136" s="66"/>
      <c r="I136" s="63">
        <f t="shared" si="10"/>
        <v>17645496</v>
      </c>
      <c r="J136" s="82"/>
    </row>
    <row r="137" spans="1:10" ht="18" customHeight="1">
      <c r="A137" s="65">
        <v>42635</v>
      </c>
      <c r="B137" s="123"/>
      <c r="C137" s="71" t="s">
        <v>73</v>
      </c>
      <c r="D137" s="124"/>
      <c r="E137" s="125"/>
      <c r="F137" s="66">
        <v>163428701</v>
      </c>
      <c r="G137" s="63">
        <f t="shared" si="11"/>
        <v>16342870</v>
      </c>
      <c r="H137" s="66"/>
      <c r="I137" s="63">
        <f t="shared" si="10"/>
        <v>197417067</v>
      </c>
      <c r="J137" s="82"/>
    </row>
    <row r="138" spans="1:10" ht="18" customHeight="1">
      <c r="A138" s="65">
        <v>42640</v>
      </c>
      <c r="B138" s="123"/>
      <c r="C138" s="96" t="s">
        <v>56</v>
      </c>
      <c r="D138" s="124"/>
      <c r="E138" s="125"/>
      <c r="F138" s="66">
        <v>581625</v>
      </c>
      <c r="G138" s="63">
        <f t="shared" ref="G138:G159" si="17">ROUND(F138*10%,0)</f>
        <v>58163</v>
      </c>
      <c r="H138" s="66"/>
      <c r="I138" s="63">
        <f t="shared" si="3"/>
        <v>198056855</v>
      </c>
      <c r="J138" s="82"/>
    </row>
    <row r="139" spans="1:10" ht="18" customHeight="1">
      <c r="A139" s="65">
        <v>42646</v>
      </c>
      <c r="B139" s="123"/>
      <c r="C139" s="96" t="s">
        <v>17</v>
      </c>
      <c r="D139" s="124"/>
      <c r="E139" s="125"/>
      <c r="F139" s="66"/>
      <c r="G139" s="63">
        <f t="shared" si="17"/>
        <v>0</v>
      </c>
      <c r="H139" s="66">
        <v>100000000</v>
      </c>
      <c r="I139" s="63">
        <f t="shared" si="3"/>
        <v>98056855</v>
      </c>
      <c r="J139" s="82"/>
    </row>
    <row r="140" spans="1:10" ht="18" customHeight="1">
      <c r="A140" s="65">
        <v>42650</v>
      </c>
      <c r="B140" s="123"/>
      <c r="C140" s="96" t="s">
        <v>17</v>
      </c>
      <c r="D140" s="124"/>
      <c r="E140" s="125"/>
      <c r="F140" s="66"/>
      <c r="G140" s="63">
        <f t="shared" ref="G140:G142" si="18">ROUND(F140*10%,0)</f>
        <v>0</v>
      </c>
      <c r="H140" s="66">
        <v>98045855</v>
      </c>
      <c r="I140" s="63">
        <f t="shared" si="3"/>
        <v>11000</v>
      </c>
      <c r="J140" s="82"/>
    </row>
    <row r="141" spans="1:10" ht="18" customHeight="1">
      <c r="A141" s="65"/>
      <c r="B141" s="123"/>
      <c r="C141" s="71" t="s">
        <v>73</v>
      </c>
      <c r="D141" s="124"/>
      <c r="E141" s="125"/>
      <c r="F141" s="66">
        <v>2000000</v>
      </c>
      <c r="G141" s="63">
        <f t="shared" si="18"/>
        <v>200000</v>
      </c>
      <c r="H141" s="66"/>
      <c r="I141" s="63">
        <f t="shared" si="3"/>
        <v>2211000</v>
      </c>
      <c r="J141" s="82"/>
    </row>
    <row r="142" spans="1:10" ht="18" customHeight="1">
      <c r="A142" s="65"/>
      <c r="B142" s="123"/>
      <c r="C142" s="71" t="s">
        <v>73</v>
      </c>
      <c r="D142" s="124"/>
      <c r="E142" s="125"/>
      <c r="F142" s="66">
        <v>3333000</v>
      </c>
      <c r="G142" s="63">
        <f t="shared" si="18"/>
        <v>333300</v>
      </c>
      <c r="H142" s="66"/>
      <c r="I142" s="63">
        <f t="shared" ref="I142:I159" si="19">IF(C142&lt;&gt;"",I141+F142+G142-H142,0)</f>
        <v>5877300</v>
      </c>
      <c r="J142" s="82"/>
    </row>
    <row r="143" spans="1:10" ht="18" customHeight="1">
      <c r="A143" s="65">
        <v>42661</v>
      </c>
      <c r="B143" s="123"/>
      <c r="C143" s="71" t="s">
        <v>73</v>
      </c>
      <c r="D143" s="124"/>
      <c r="E143" s="125"/>
      <c r="F143" s="66">
        <v>125081028</v>
      </c>
      <c r="G143" s="63">
        <f t="shared" si="17"/>
        <v>12508103</v>
      </c>
      <c r="H143" s="66"/>
      <c r="I143" s="63">
        <f t="shared" si="19"/>
        <v>143466431</v>
      </c>
      <c r="J143" s="82"/>
    </row>
    <row r="144" spans="1:10" ht="18" customHeight="1">
      <c r="A144" s="65">
        <v>42676</v>
      </c>
      <c r="B144" s="123"/>
      <c r="C144" s="96" t="s">
        <v>17</v>
      </c>
      <c r="D144" s="124"/>
      <c r="E144" s="125"/>
      <c r="F144" s="66"/>
      <c r="G144" s="63">
        <f t="shared" si="17"/>
        <v>0</v>
      </c>
      <c r="H144" s="66">
        <v>100000000</v>
      </c>
      <c r="I144" s="63">
        <f t="shared" si="19"/>
        <v>43466431</v>
      </c>
      <c r="J144" s="82"/>
    </row>
    <row r="145" spans="1:10" ht="18" customHeight="1">
      <c r="A145" s="65">
        <v>42683</v>
      </c>
      <c r="B145" s="123"/>
      <c r="C145" s="71" t="s">
        <v>73</v>
      </c>
      <c r="D145" s="124"/>
      <c r="E145" s="125"/>
      <c r="F145" s="66">
        <v>2000000</v>
      </c>
      <c r="G145" s="63">
        <f t="shared" ref="G145:G153" si="20">ROUND(F145*10%,0)</f>
        <v>200000</v>
      </c>
      <c r="H145" s="66"/>
      <c r="I145" s="63">
        <f t="shared" si="19"/>
        <v>45666431</v>
      </c>
      <c r="J145" s="82"/>
    </row>
    <row r="146" spans="1:10" ht="18" customHeight="1">
      <c r="A146" s="65">
        <v>42695</v>
      </c>
      <c r="B146" s="123"/>
      <c r="C146" s="71" t="s">
        <v>73</v>
      </c>
      <c r="D146" s="124"/>
      <c r="E146" s="125"/>
      <c r="F146" s="66">
        <v>2000000</v>
      </c>
      <c r="G146" s="63">
        <f t="shared" si="20"/>
        <v>200000</v>
      </c>
      <c r="H146" s="66"/>
      <c r="I146" s="63">
        <f t="shared" si="19"/>
        <v>47866431</v>
      </c>
      <c r="J146" s="82"/>
    </row>
    <row r="147" spans="1:10" ht="18" customHeight="1">
      <c r="A147" s="65">
        <v>42704</v>
      </c>
      <c r="B147" s="123"/>
      <c r="C147" s="71" t="s">
        <v>73</v>
      </c>
      <c r="D147" s="124"/>
      <c r="E147" s="125"/>
      <c r="F147" s="66">
        <v>2000000</v>
      </c>
      <c r="G147" s="63">
        <f t="shared" si="20"/>
        <v>200000</v>
      </c>
      <c r="H147" s="66"/>
      <c r="I147" s="63">
        <f t="shared" si="19"/>
        <v>50066431</v>
      </c>
      <c r="J147" s="82"/>
    </row>
    <row r="148" spans="1:10" ht="18" customHeight="1">
      <c r="A148" s="65">
        <v>42723</v>
      </c>
      <c r="B148" s="123"/>
      <c r="C148" s="71" t="s">
        <v>73</v>
      </c>
      <c r="D148" s="124"/>
      <c r="E148" s="125"/>
      <c r="F148" s="66">
        <v>2000000</v>
      </c>
      <c r="G148" s="63">
        <f t="shared" si="20"/>
        <v>200000</v>
      </c>
      <c r="H148" s="66"/>
      <c r="I148" s="63">
        <f t="shared" si="19"/>
        <v>52266431</v>
      </c>
      <c r="J148" s="82"/>
    </row>
    <row r="149" spans="1:10" ht="18" customHeight="1">
      <c r="A149" s="65">
        <v>42730</v>
      </c>
      <c r="B149" s="123"/>
      <c r="C149" s="71" t="s">
        <v>73</v>
      </c>
      <c r="D149" s="124"/>
      <c r="E149" s="125"/>
      <c r="F149" s="66">
        <v>5135920</v>
      </c>
      <c r="G149" s="63">
        <f t="shared" si="20"/>
        <v>513592</v>
      </c>
      <c r="H149" s="66"/>
      <c r="I149" s="63">
        <f t="shared" si="19"/>
        <v>57915943</v>
      </c>
      <c r="J149" s="82"/>
    </row>
    <row r="150" spans="1:10" ht="18" customHeight="1">
      <c r="A150" s="65">
        <v>42734</v>
      </c>
      <c r="B150" s="123"/>
      <c r="C150" s="71" t="s">
        <v>73</v>
      </c>
      <c r="D150" s="124"/>
      <c r="E150" s="125"/>
      <c r="F150" s="66">
        <v>2000000</v>
      </c>
      <c r="G150" s="63">
        <f t="shared" si="20"/>
        <v>200000</v>
      </c>
      <c r="H150" s="66"/>
      <c r="I150" s="63">
        <f t="shared" si="19"/>
        <v>60115943</v>
      </c>
      <c r="J150" s="82"/>
    </row>
    <row r="151" spans="1:10" ht="18" customHeight="1">
      <c r="A151" s="65">
        <v>42735</v>
      </c>
      <c r="B151" s="123"/>
      <c r="C151" s="71" t="s">
        <v>73</v>
      </c>
      <c r="D151" s="124"/>
      <c r="E151" s="125"/>
      <c r="F151" s="66">
        <v>2000000</v>
      </c>
      <c r="G151" s="63">
        <f t="shared" si="20"/>
        <v>200000</v>
      </c>
      <c r="H151" s="66"/>
      <c r="I151" s="63">
        <f t="shared" si="19"/>
        <v>62315943</v>
      </c>
      <c r="J151" s="82"/>
    </row>
    <row r="152" spans="1:10" ht="18" customHeight="1">
      <c r="A152" s="582">
        <v>42809</v>
      </c>
      <c r="B152" s="645"/>
      <c r="C152" s="646" t="s">
        <v>73</v>
      </c>
      <c r="D152" s="647"/>
      <c r="E152" s="648"/>
      <c r="F152" s="586">
        <v>3000000</v>
      </c>
      <c r="G152" s="589">
        <f t="shared" si="20"/>
        <v>300000</v>
      </c>
      <c r="H152" s="586"/>
      <c r="I152" s="589">
        <f t="shared" si="19"/>
        <v>65615943</v>
      </c>
      <c r="J152" s="649"/>
    </row>
    <row r="153" spans="1:10" ht="18" customHeight="1">
      <c r="A153" s="582">
        <v>42822</v>
      </c>
      <c r="B153" s="645"/>
      <c r="C153" s="646" t="s">
        <v>73</v>
      </c>
      <c r="D153" s="647"/>
      <c r="E153" s="648"/>
      <c r="F153" s="586">
        <v>3000000</v>
      </c>
      <c r="G153" s="589">
        <f t="shared" si="20"/>
        <v>300000</v>
      </c>
      <c r="H153" s="586"/>
      <c r="I153" s="589">
        <f t="shared" si="19"/>
        <v>68915943</v>
      </c>
      <c r="J153" s="649"/>
    </row>
    <row r="154" spans="1:10" ht="18" customHeight="1">
      <c r="A154" s="582">
        <v>42828</v>
      </c>
      <c r="B154" s="645"/>
      <c r="C154" s="646" t="s">
        <v>17</v>
      </c>
      <c r="D154" s="647"/>
      <c r="E154" s="648"/>
      <c r="F154" s="586"/>
      <c r="G154" s="589"/>
      <c r="H154" s="586">
        <v>65615943</v>
      </c>
      <c r="I154" s="589">
        <f t="shared" si="19"/>
        <v>3300000</v>
      </c>
      <c r="J154" s="649"/>
    </row>
    <row r="155" spans="1:10" ht="18" customHeight="1">
      <c r="A155" s="582">
        <v>42835</v>
      </c>
      <c r="B155" s="645"/>
      <c r="C155" s="646" t="s">
        <v>73</v>
      </c>
      <c r="D155" s="647"/>
      <c r="E155" s="648"/>
      <c r="F155" s="586">
        <v>3000000</v>
      </c>
      <c r="G155" s="589">
        <f t="shared" si="17"/>
        <v>300000</v>
      </c>
      <c r="H155" s="586"/>
      <c r="I155" s="589">
        <f t="shared" si="19"/>
        <v>6600000</v>
      </c>
      <c r="J155" s="649"/>
    </row>
    <row r="156" spans="1:10" ht="18" customHeight="1">
      <c r="A156" s="582">
        <v>42863</v>
      </c>
      <c r="B156" s="645"/>
      <c r="C156" s="646" t="s">
        <v>73</v>
      </c>
      <c r="D156" s="647"/>
      <c r="E156" s="648"/>
      <c r="F156" s="586">
        <v>19349080</v>
      </c>
      <c r="G156" s="589">
        <f t="shared" si="17"/>
        <v>1934908</v>
      </c>
      <c r="H156" s="586"/>
      <c r="I156" s="589">
        <f t="shared" si="19"/>
        <v>27883988</v>
      </c>
      <c r="J156" s="649"/>
    </row>
    <row r="157" spans="1:10" ht="18" customHeight="1">
      <c r="A157" s="582">
        <v>42870</v>
      </c>
      <c r="B157" s="645"/>
      <c r="C157" s="646" t="s">
        <v>73</v>
      </c>
      <c r="D157" s="647"/>
      <c r="E157" s="648"/>
      <c r="F157" s="586">
        <v>4929600</v>
      </c>
      <c r="G157" s="589">
        <f t="shared" si="17"/>
        <v>492960</v>
      </c>
      <c r="H157" s="586"/>
      <c r="I157" s="589">
        <f t="shared" si="19"/>
        <v>33306548</v>
      </c>
      <c r="J157" s="649"/>
    </row>
    <row r="158" spans="1:10" ht="18" customHeight="1">
      <c r="A158" s="582"/>
      <c r="B158" s="645"/>
      <c r="C158" s="646"/>
      <c r="D158" s="647"/>
      <c r="E158" s="648"/>
      <c r="F158" s="586"/>
      <c r="G158" s="589">
        <f t="shared" si="17"/>
        <v>0</v>
      </c>
      <c r="H158" s="586"/>
      <c r="I158" s="589">
        <f t="shared" si="19"/>
        <v>0</v>
      </c>
      <c r="J158" s="649"/>
    </row>
    <row r="159" spans="1:10" ht="18" customHeight="1">
      <c r="A159" s="582"/>
      <c r="B159" s="645"/>
      <c r="C159" s="646"/>
      <c r="D159" s="647"/>
      <c r="E159" s="648"/>
      <c r="F159" s="586"/>
      <c r="G159" s="589">
        <f t="shared" si="17"/>
        <v>0</v>
      </c>
      <c r="H159" s="586"/>
      <c r="I159" s="589">
        <f t="shared" si="19"/>
        <v>0</v>
      </c>
      <c r="J159" s="649"/>
    </row>
    <row r="160" spans="1:10" ht="18" customHeight="1">
      <c r="A160" s="65"/>
      <c r="B160" s="74"/>
      <c r="C160" s="71"/>
      <c r="D160" s="72"/>
      <c r="E160" s="66"/>
      <c r="F160" s="66"/>
      <c r="G160" s="66"/>
      <c r="H160" s="66"/>
      <c r="I160" s="63">
        <f t="shared" ref="I160" si="21">IF(C160&lt;&gt;"",I159+F160+G160-H160,0)</f>
        <v>0</v>
      </c>
      <c r="J160" s="82"/>
    </row>
    <row r="161" spans="1:10" s="68" customFormat="1" ht="18" customHeight="1">
      <c r="A161" s="709" t="s">
        <v>3</v>
      </c>
      <c r="B161" s="709"/>
      <c r="C161" s="709"/>
      <c r="D161" s="45"/>
      <c r="E161" s="45"/>
      <c r="F161" s="67">
        <f>I12+SUM(F13:F160)</f>
        <v>2965481890.5799999</v>
      </c>
      <c r="G161" s="67">
        <f>SUM(G13:G160)</f>
        <v>142371006</v>
      </c>
      <c r="H161" s="67">
        <f>SUM(H13:H160)</f>
        <v>3074546348.5799999</v>
      </c>
      <c r="I161" s="45">
        <f>F161+G161-H161</f>
        <v>33306548</v>
      </c>
      <c r="J161" s="62"/>
    </row>
    <row r="162" spans="1:10" ht="18" customHeight="1"/>
    <row r="163" spans="1:10" ht="21" hidden="1" customHeight="1">
      <c r="C163" s="46"/>
      <c r="D163" s="46"/>
      <c r="E163" s="46"/>
      <c r="F163" s="69" t="s">
        <v>20</v>
      </c>
      <c r="G163" s="69"/>
    </row>
    <row r="164" spans="1:10" ht="21" hidden="1" customHeight="1"/>
    <row r="165" spans="1:10" ht="21" hidden="1" customHeight="1"/>
    <row r="166" spans="1:10" ht="14.25" hidden="1" customHeight="1">
      <c r="H166" s="70" t="s">
        <v>21</v>
      </c>
    </row>
    <row r="167" spans="1:10" ht="21" hidden="1" customHeight="1">
      <c r="A167" s="55" t="s">
        <v>22</v>
      </c>
      <c r="F167" s="55" t="s">
        <v>23</v>
      </c>
    </row>
    <row r="168" spans="1:10" ht="21" hidden="1" customHeight="1"/>
    <row r="169" spans="1:10" ht="21" hidden="1" customHeight="1"/>
    <row r="170" spans="1:10" ht="21" hidden="1" customHeight="1"/>
    <row r="171" spans="1:10" ht="21" hidden="1" customHeight="1"/>
    <row r="172" spans="1:10" ht="21" hidden="1" customHeight="1"/>
    <row r="173" spans="1:10" ht="21" customHeight="1"/>
    <row r="174" spans="1:10" ht="21" customHeight="1"/>
    <row r="175" spans="1:10" ht="21" customHeight="1"/>
    <row r="176" spans="1:10" ht="21" customHeight="1"/>
    <row r="177" ht="21" customHeight="1"/>
    <row r="178" ht="21" customHeight="1"/>
    <row r="179" ht="21" customHeight="1"/>
    <row r="180" ht="21" customHeight="1"/>
    <row r="181" ht="21" customHeight="1"/>
  </sheetData>
  <mergeCells count="6">
    <mergeCell ref="A12:C12"/>
    <mergeCell ref="J17:J18"/>
    <mergeCell ref="A2:B2"/>
    <mergeCell ref="A161:C161"/>
    <mergeCell ref="A5:I5"/>
    <mergeCell ref="A6:I6"/>
  </mergeCells>
  <phoneticPr fontId="13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161"/>
  <sheetViews>
    <sheetView topLeftCell="A5" zoomScale="95" workbookViewId="0">
      <pane ySplit="7" topLeftCell="A125" activePane="bottomLeft" state="frozen"/>
      <selection activeCell="A5" sqref="A5"/>
      <selection pane="bottomLeft" activeCell="G143" sqref="G143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33.28515625" style="57" customWidth="1"/>
    <col min="4" max="4" width="17" style="55" customWidth="1"/>
    <col min="5" max="5" width="16.7109375" style="55" customWidth="1"/>
    <col min="6" max="6" width="14.5703125" style="55" customWidth="1"/>
    <col min="7" max="7" width="27" style="50" customWidth="1"/>
    <col min="8" max="16384" width="10.28515625" style="47"/>
  </cols>
  <sheetData>
    <row r="1" spans="1:7" s="37" customFormat="1" ht="18" customHeight="1">
      <c r="A1" s="36" t="s">
        <v>9</v>
      </c>
      <c r="C1" s="38"/>
      <c r="D1" s="99"/>
      <c r="E1" s="99"/>
      <c r="F1" s="100"/>
      <c r="G1" s="41"/>
    </row>
    <row r="2" spans="1:7" s="37" customFormat="1" ht="18" customHeight="1">
      <c r="A2" s="708" t="s">
        <v>10</v>
      </c>
      <c r="B2" s="708"/>
      <c r="C2" s="38"/>
      <c r="D2" s="99"/>
      <c r="E2" s="99"/>
      <c r="F2" s="100"/>
      <c r="G2" s="41"/>
    </row>
    <row r="3" spans="1:7" s="37" customFormat="1" ht="18" customHeight="1">
      <c r="A3" s="36" t="s">
        <v>11</v>
      </c>
      <c r="B3" s="40"/>
      <c r="C3" s="38"/>
      <c r="D3" s="99"/>
      <c r="E3" s="99"/>
      <c r="F3" s="100"/>
      <c r="G3" s="41"/>
    </row>
    <row r="4" spans="1:7" s="41" customFormat="1" ht="9" customHeight="1">
      <c r="C4" s="42"/>
      <c r="D4" s="101"/>
      <c r="E4" s="101"/>
      <c r="F4" s="102"/>
    </row>
    <row r="5" spans="1:7" s="44" customFormat="1" ht="29.25" customHeight="1">
      <c r="A5" s="710" t="s">
        <v>12</v>
      </c>
      <c r="B5" s="710"/>
      <c r="C5" s="710"/>
      <c r="D5" s="710"/>
      <c r="E5" s="710"/>
      <c r="F5" s="710"/>
      <c r="G5" s="81"/>
    </row>
    <row r="6" spans="1:7" ht="9" hidden="1" customHeight="1">
      <c r="A6" s="711"/>
      <c r="B6" s="711"/>
      <c r="C6" s="711"/>
      <c r="D6" s="711"/>
      <c r="E6" s="711"/>
      <c r="F6" s="711"/>
    </row>
    <row r="7" spans="1:7" s="49" customFormat="1" ht="18" hidden="1" customHeight="1">
      <c r="A7" s="48"/>
      <c r="B7" s="51"/>
      <c r="C7" s="53"/>
      <c r="D7" s="51"/>
      <c r="E7" s="51"/>
      <c r="F7" s="51"/>
      <c r="G7" s="50"/>
    </row>
    <row r="8" spans="1:7" s="49" customFormat="1" ht="18" hidden="1" customHeight="1">
      <c r="A8" s="48"/>
      <c r="B8" s="51"/>
      <c r="C8" s="53"/>
      <c r="D8" s="51"/>
      <c r="E8" s="51"/>
      <c r="F8" s="51"/>
      <c r="G8" s="50"/>
    </row>
    <row r="9" spans="1:7" s="49" customFormat="1" ht="18" hidden="1" customHeight="1">
      <c r="A9" s="48"/>
      <c r="B9" s="51"/>
      <c r="C9" s="53"/>
      <c r="D9" s="51"/>
      <c r="E9" s="51"/>
      <c r="F9" s="51"/>
      <c r="G9" s="50"/>
    </row>
    <row r="10" spans="1:7" ht="8.25" customHeight="1"/>
    <row r="11" spans="1:7" s="61" customFormat="1" ht="32.25" customHeight="1">
      <c r="A11" s="58" t="s">
        <v>40</v>
      </c>
      <c r="B11" s="59" t="s">
        <v>25</v>
      </c>
      <c r="C11" s="59" t="s">
        <v>14</v>
      </c>
      <c r="D11" s="60" t="s">
        <v>16</v>
      </c>
      <c r="E11" s="60" t="s">
        <v>17</v>
      </c>
      <c r="F11" s="60" t="s">
        <v>18</v>
      </c>
      <c r="G11" s="60" t="s">
        <v>19</v>
      </c>
    </row>
    <row r="12" spans="1:7" ht="18" customHeight="1">
      <c r="A12" s="64">
        <v>41437</v>
      </c>
      <c r="B12" s="89" t="s">
        <v>45</v>
      </c>
      <c r="C12" s="97" t="s">
        <v>46</v>
      </c>
      <c r="D12" s="63">
        <v>595000</v>
      </c>
      <c r="E12" s="63"/>
      <c r="F12" s="63">
        <f>IF(C12&lt;&gt;"",D12-E12,0)</f>
        <v>595000</v>
      </c>
      <c r="G12" s="83"/>
    </row>
    <row r="13" spans="1:7" ht="18" customHeight="1">
      <c r="A13" s="64"/>
      <c r="B13" s="73"/>
      <c r="C13" s="97" t="s">
        <v>47</v>
      </c>
      <c r="D13" s="63">
        <v>4400000</v>
      </c>
      <c r="E13" s="63"/>
      <c r="F13" s="63">
        <f t="shared" ref="F13:F53" si="0">IF(C13&lt;&gt;"",F12+D13-E13,0)</f>
        <v>4995000</v>
      </c>
      <c r="G13" s="83"/>
    </row>
    <row r="14" spans="1:7" ht="18" customHeight="1">
      <c r="A14" s="64"/>
      <c r="B14" s="73"/>
      <c r="C14" s="97" t="s">
        <v>48</v>
      </c>
      <c r="D14" s="63">
        <v>40000</v>
      </c>
      <c r="E14" s="63"/>
      <c r="F14" s="63">
        <f t="shared" si="0"/>
        <v>5035000</v>
      </c>
      <c r="G14" s="83"/>
    </row>
    <row r="15" spans="1:7" ht="18" customHeight="1">
      <c r="A15" s="64"/>
      <c r="B15" s="73"/>
      <c r="C15" s="97" t="s">
        <v>49</v>
      </c>
      <c r="D15" s="63">
        <v>80000</v>
      </c>
      <c r="E15" s="63"/>
      <c r="F15" s="63">
        <f t="shared" si="0"/>
        <v>5115000</v>
      </c>
      <c r="G15" s="83"/>
    </row>
    <row r="16" spans="1:7" s="94" customFormat="1" ht="18" customHeight="1">
      <c r="A16" s="90">
        <v>41436</v>
      </c>
      <c r="B16" s="91"/>
      <c r="C16" s="103" t="s">
        <v>17</v>
      </c>
      <c r="D16" s="92"/>
      <c r="E16" s="92">
        <f>F15</f>
        <v>5115000</v>
      </c>
      <c r="F16" s="92">
        <f t="shared" si="0"/>
        <v>0</v>
      </c>
      <c r="G16" s="93" t="s">
        <v>50</v>
      </c>
    </row>
    <row r="17" spans="1:7" ht="18" customHeight="1">
      <c r="A17" s="64"/>
      <c r="B17" s="80"/>
      <c r="C17" s="97" t="s">
        <v>46</v>
      </c>
      <c r="D17" s="63">
        <v>1050000</v>
      </c>
      <c r="E17" s="63"/>
      <c r="F17" s="63">
        <f t="shared" si="0"/>
        <v>1050000</v>
      </c>
      <c r="G17" s="83"/>
    </row>
    <row r="18" spans="1:7" ht="18" customHeight="1">
      <c r="A18" s="64"/>
      <c r="B18" s="80"/>
      <c r="C18" s="97" t="s">
        <v>47</v>
      </c>
      <c r="D18" s="63">
        <v>5500000</v>
      </c>
      <c r="E18" s="63"/>
      <c r="F18" s="63">
        <f t="shared" si="0"/>
        <v>6550000</v>
      </c>
      <c r="G18" s="83"/>
    </row>
    <row r="19" spans="1:7" ht="18" customHeight="1">
      <c r="A19" s="64"/>
      <c r="B19" s="80"/>
      <c r="C19" s="97" t="s">
        <v>48</v>
      </c>
      <c r="D19" s="63">
        <v>50000</v>
      </c>
      <c r="E19" s="63"/>
      <c r="F19" s="63">
        <f t="shared" si="0"/>
        <v>6600000</v>
      </c>
      <c r="G19" s="83"/>
    </row>
    <row r="20" spans="1:7" ht="18" customHeight="1">
      <c r="A20" s="64"/>
      <c r="B20" s="80"/>
      <c r="C20" s="97" t="s">
        <v>49</v>
      </c>
      <c r="D20" s="63">
        <v>200000</v>
      </c>
      <c r="E20" s="63"/>
      <c r="F20" s="63">
        <f t="shared" si="0"/>
        <v>6800000</v>
      </c>
      <c r="G20" s="83"/>
    </row>
    <row r="21" spans="1:7" ht="18" customHeight="1">
      <c r="A21" s="64"/>
      <c r="B21" s="80"/>
      <c r="C21" s="97" t="s">
        <v>51</v>
      </c>
      <c r="D21" s="63">
        <v>2820000</v>
      </c>
      <c r="E21" s="63"/>
      <c r="F21" s="63">
        <f t="shared" si="0"/>
        <v>9620000</v>
      </c>
      <c r="G21" s="83"/>
    </row>
    <row r="22" spans="1:7" s="94" customFormat="1" ht="18" customHeight="1">
      <c r="A22" s="90">
        <v>41460</v>
      </c>
      <c r="B22" s="91"/>
      <c r="C22" s="103" t="s">
        <v>17</v>
      </c>
      <c r="D22" s="92"/>
      <c r="E22" s="92">
        <f>F21</f>
        <v>9620000</v>
      </c>
      <c r="F22" s="92">
        <f>IF(C22&lt;&gt;"",F21+D22-E22,0)</f>
        <v>0</v>
      </c>
      <c r="G22" s="93" t="s">
        <v>50</v>
      </c>
    </row>
    <row r="23" spans="1:7" ht="18" customHeight="1">
      <c r="A23" s="64">
        <v>41460</v>
      </c>
      <c r="B23" s="80"/>
      <c r="C23" s="97" t="s">
        <v>52</v>
      </c>
      <c r="D23" s="63">
        <v>1320000</v>
      </c>
      <c r="E23" s="63"/>
      <c r="F23" s="63">
        <f t="shared" si="0"/>
        <v>1320000</v>
      </c>
      <c r="G23" s="83"/>
    </row>
    <row r="24" spans="1:7" ht="18" customHeight="1">
      <c r="A24" s="64"/>
      <c r="B24" s="80"/>
      <c r="C24" s="97" t="s">
        <v>54</v>
      </c>
      <c r="D24" s="63">
        <v>80000</v>
      </c>
      <c r="E24" s="63"/>
      <c r="F24" s="63">
        <f t="shared" si="0"/>
        <v>1400000</v>
      </c>
      <c r="G24" s="83"/>
    </row>
    <row r="25" spans="1:7" ht="18" customHeight="1">
      <c r="A25" s="64"/>
      <c r="B25" s="80"/>
      <c r="C25" s="97" t="s">
        <v>53</v>
      </c>
      <c r="D25" s="63">
        <v>1270000</v>
      </c>
      <c r="E25" s="63"/>
      <c r="F25" s="63">
        <f t="shared" si="0"/>
        <v>2670000</v>
      </c>
      <c r="G25" s="83"/>
    </row>
    <row r="26" spans="1:7" s="94" customFormat="1" ht="18" customHeight="1">
      <c r="A26" s="90">
        <v>41484</v>
      </c>
      <c r="B26" s="91"/>
      <c r="C26" s="103" t="s">
        <v>17</v>
      </c>
      <c r="D26" s="92"/>
      <c r="E26" s="92">
        <f>F25</f>
        <v>2670000</v>
      </c>
      <c r="F26" s="92">
        <f>IF(C26&lt;&gt;"",F25+D26-E26,0)</f>
        <v>0</v>
      </c>
      <c r="G26" s="93" t="s">
        <v>50</v>
      </c>
    </row>
    <row r="27" spans="1:7" ht="18" customHeight="1">
      <c r="A27" s="64">
        <v>41491</v>
      </c>
      <c r="B27" s="80"/>
      <c r="C27" s="97" t="s">
        <v>54</v>
      </c>
      <c r="D27" s="63">
        <v>40000</v>
      </c>
      <c r="E27" s="63"/>
      <c r="F27" s="63">
        <f t="shared" si="0"/>
        <v>40000</v>
      </c>
      <c r="G27" s="83"/>
    </row>
    <row r="28" spans="1:7" ht="18" customHeight="1">
      <c r="A28" s="64"/>
      <c r="B28" s="80"/>
      <c r="C28" s="97" t="s">
        <v>53</v>
      </c>
      <c r="D28" s="63">
        <v>1810000</v>
      </c>
      <c r="E28" s="63"/>
      <c r="F28" s="63">
        <f t="shared" si="0"/>
        <v>1850000</v>
      </c>
      <c r="G28" s="83"/>
    </row>
    <row r="29" spans="1:7" s="94" customFormat="1" ht="18" customHeight="1">
      <c r="A29" s="90">
        <v>41499</v>
      </c>
      <c r="B29" s="91"/>
      <c r="C29" s="103" t="s">
        <v>17</v>
      </c>
      <c r="D29" s="92"/>
      <c r="E29" s="92">
        <f>F28</f>
        <v>1850000</v>
      </c>
      <c r="F29" s="92">
        <f>IF(C29&lt;&gt;"",F28+D29-E29,0)</f>
        <v>0</v>
      </c>
      <c r="G29" s="93" t="s">
        <v>50</v>
      </c>
    </row>
    <row r="30" spans="1:7" ht="18" customHeight="1">
      <c r="A30" s="64"/>
      <c r="B30" s="80"/>
      <c r="C30" s="97" t="s">
        <v>65</v>
      </c>
      <c r="D30" s="63">
        <v>5205000</v>
      </c>
      <c r="E30" s="63"/>
      <c r="F30" s="63">
        <f t="shared" si="0"/>
        <v>5205000</v>
      </c>
      <c r="G30" s="83"/>
    </row>
    <row r="31" spans="1:7" s="94" customFormat="1" ht="18" customHeight="1">
      <c r="A31" s="90">
        <v>41544</v>
      </c>
      <c r="B31" s="91"/>
      <c r="C31" s="103" t="s">
        <v>17</v>
      </c>
      <c r="D31" s="92"/>
      <c r="E31" s="92">
        <f>F30</f>
        <v>5205000</v>
      </c>
      <c r="F31" s="92">
        <f>IF(C31&lt;&gt;"",F30+D31-E31,0)</f>
        <v>0</v>
      </c>
      <c r="G31" s="93" t="s">
        <v>50</v>
      </c>
    </row>
    <row r="32" spans="1:7" ht="18" customHeight="1">
      <c r="A32" s="64"/>
      <c r="B32" s="80"/>
      <c r="C32" s="97" t="s">
        <v>66</v>
      </c>
      <c r="D32" s="63">
        <v>2820000</v>
      </c>
      <c r="E32" s="63"/>
      <c r="F32" s="63">
        <f>IF(C32&lt;&gt;"",F31+D32-E32,0)</f>
        <v>2820000</v>
      </c>
      <c r="G32" s="83"/>
    </row>
    <row r="33" spans="1:7" s="94" customFormat="1" ht="18" customHeight="1">
      <c r="A33" s="90">
        <v>41559</v>
      </c>
      <c r="B33" s="91"/>
      <c r="C33" s="103" t="s">
        <v>17</v>
      </c>
      <c r="D33" s="92"/>
      <c r="E33" s="92">
        <f>F32</f>
        <v>2820000</v>
      </c>
      <c r="F33" s="92">
        <f>IF(C33&lt;&gt;"",F32+D33-E33,0)</f>
        <v>0</v>
      </c>
      <c r="G33" s="93" t="s">
        <v>50</v>
      </c>
    </row>
    <row r="34" spans="1:7" ht="18" customHeight="1">
      <c r="A34" s="64"/>
      <c r="B34" s="80"/>
      <c r="C34" s="97" t="s">
        <v>68</v>
      </c>
      <c r="D34" s="63">
        <v>6965000</v>
      </c>
      <c r="E34" s="63"/>
      <c r="F34" s="63">
        <f t="shared" si="0"/>
        <v>6965000</v>
      </c>
      <c r="G34" s="83"/>
    </row>
    <row r="35" spans="1:7" s="94" customFormat="1" ht="18" customHeight="1">
      <c r="A35" s="90">
        <v>41596</v>
      </c>
      <c r="B35" s="91"/>
      <c r="C35" s="103" t="s">
        <v>17</v>
      </c>
      <c r="D35" s="92"/>
      <c r="E35" s="92">
        <f>F34</f>
        <v>6965000</v>
      </c>
      <c r="F35" s="92">
        <f>IF(C35&lt;&gt;"",F34+D35-E35,0)</f>
        <v>0</v>
      </c>
      <c r="G35" s="93" t="s">
        <v>50</v>
      </c>
    </row>
    <row r="36" spans="1:7" ht="18" customHeight="1">
      <c r="A36" s="64"/>
      <c r="B36" s="80"/>
      <c r="C36" s="97" t="s">
        <v>69</v>
      </c>
      <c r="D36" s="63">
        <v>1000000</v>
      </c>
      <c r="E36" s="63"/>
      <c r="F36" s="63">
        <f t="shared" si="0"/>
        <v>1000000</v>
      </c>
      <c r="G36" s="83"/>
    </row>
    <row r="37" spans="1:7" s="94" customFormat="1" ht="18" customHeight="1">
      <c r="A37" s="90">
        <v>41635</v>
      </c>
      <c r="B37" s="91"/>
      <c r="C37" s="103" t="s">
        <v>17</v>
      </c>
      <c r="D37" s="92"/>
      <c r="E37" s="92">
        <f>F36</f>
        <v>1000000</v>
      </c>
      <c r="F37" s="92">
        <f>IF(C37&lt;&gt;"",F36+D37-E37,0)</f>
        <v>0</v>
      </c>
      <c r="G37" s="93" t="s">
        <v>50</v>
      </c>
    </row>
    <row r="38" spans="1:7" ht="18" customHeight="1">
      <c r="A38" s="64"/>
      <c r="B38" s="80"/>
      <c r="C38" s="97" t="s">
        <v>71</v>
      </c>
      <c r="D38" s="63">
        <v>3160000</v>
      </c>
      <c r="E38" s="63"/>
      <c r="F38" s="63">
        <f t="shared" si="0"/>
        <v>3160000</v>
      </c>
      <c r="G38" s="83"/>
    </row>
    <row r="39" spans="1:7" ht="18" customHeight="1">
      <c r="A39" s="64"/>
      <c r="B39" s="80"/>
      <c r="C39" s="97" t="s">
        <v>72</v>
      </c>
      <c r="D39" s="63">
        <v>780000</v>
      </c>
      <c r="E39" s="63"/>
      <c r="F39" s="63">
        <f t="shared" si="0"/>
        <v>3940000</v>
      </c>
      <c r="G39" s="83"/>
    </row>
    <row r="40" spans="1:7" s="94" customFormat="1" ht="18" customHeight="1">
      <c r="A40" s="90">
        <v>41655</v>
      </c>
      <c r="B40" s="91"/>
      <c r="C40" s="103" t="s">
        <v>17</v>
      </c>
      <c r="D40" s="92"/>
      <c r="E40" s="92">
        <f>F39</f>
        <v>3940000</v>
      </c>
      <c r="F40" s="92">
        <f>IF(C40&lt;&gt;"",F39+D40-E40,0)</f>
        <v>0</v>
      </c>
      <c r="G40" s="93" t="s">
        <v>50</v>
      </c>
    </row>
    <row r="41" spans="1:7" ht="18" customHeight="1">
      <c r="A41" s="64"/>
      <c r="B41" s="80"/>
      <c r="C41" s="97" t="s">
        <v>72</v>
      </c>
      <c r="D41" s="63">
        <v>4400000</v>
      </c>
      <c r="E41" s="63"/>
      <c r="F41" s="63">
        <f t="shared" si="0"/>
        <v>4400000</v>
      </c>
      <c r="G41" s="83"/>
    </row>
    <row r="42" spans="1:7" s="94" customFormat="1" ht="18" customHeight="1">
      <c r="A42" s="90">
        <v>41715</v>
      </c>
      <c r="B42" s="91"/>
      <c r="C42" s="103" t="s">
        <v>17</v>
      </c>
      <c r="D42" s="92"/>
      <c r="E42" s="92">
        <f>F41</f>
        <v>4400000</v>
      </c>
      <c r="F42" s="92">
        <f>IF(C42&lt;&gt;"",F41+D42-E42,0)</f>
        <v>0</v>
      </c>
      <c r="G42" s="93" t="s">
        <v>50</v>
      </c>
    </row>
    <row r="43" spans="1:7" ht="18" customHeight="1">
      <c r="A43" s="64"/>
      <c r="B43" s="73"/>
      <c r="C43" s="97" t="s">
        <v>77</v>
      </c>
      <c r="D43" s="63">
        <v>4512000</v>
      </c>
      <c r="E43" s="63"/>
      <c r="F43" s="63">
        <f t="shared" si="0"/>
        <v>4512000</v>
      </c>
      <c r="G43" s="83"/>
    </row>
    <row r="44" spans="1:7" ht="18" customHeight="1">
      <c r="A44" s="64"/>
      <c r="B44" s="73"/>
      <c r="C44" s="98"/>
      <c r="D44" s="63"/>
      <c r="E44" s="63">
        <f>F43</f>
        <v>4512000</v>
      </c>
      <c r="F44" s="63">
        <f t="shared" si="0"/>
        <v>0</v>
      </c>
      <c r="G44" s="83"/>
    </row>
    <row r="45" spans="1:7" ht="18" customHeight="1">
      <c r="A45" s="64"/>
      <c r="B45" s="73"/>
      <c r="C45" s="97" t="s">
        <v>77</v>
      </c>
      <c r="D45" s="63">
        <v>2720000</v>
      </c>
      <c r="E45" s="63"/>
      <c r="F45" s="63">
        <f t="shared" si="0"/>
        <v>2720000</v>
      </c>
      <c r="G45" s="83"/>
    </row>
    <row r="46" spans="1:7" s="94" customFormat="1" ht="18" customHeight="1">
      <c r="A46" s="90">
        <v>41795</v>
      </c>
      <c r="B46" s="91"/>
      <c r="C46" s="103" t="s">
        <v>17</v>
      </c>
      <c r="D46" s="92"/>
      <c r="E46" s="92">
        <f>F45</f>
        <v>2720000</v>
      </c>
      <c r="F46" s="92">
        <f>IF(C46&lt;&gt;"",F45+D46-E46,0)</f>
        <v>0</v>
      </c>
      <c r="G46" s="93" t="s">
        <v>50</v>
      </c>
    </row>
    <row r="47" spans="1:7" ht="18" customHeight="1">
      <c r="A47" s="64"/>
      <c r="B47" s="73"/>
      <c r="C47" s="97" t="s">
        <v>79</v>
      </c>
      <c r="D47" s="63">
        <v>2840000</v>
      </c>
      <c r="E47" s="63"/>
      <c r="F47" s="63">
        <f t="shared" si="0"/>
        <v>2840000</v>
      </c>
      <c r="G47" s="83"/>
    </row>
    <row r="48" spans="1:7" ht="18" customHeight="1">
      <c r="A48" s="64"/>
      <c r="B48" s="73"/>
      <c r="C48" s="97" t="s">
        <v>80</v>
      </c>
      <c r="D48" s="63">
        <v>780000</v>
      </c>
      <c r="E48" s="63"/>
      <c r="F48" s="63">
        <f t="shared" si="0"/>
        <v>3620000</v>
      </c>
      <c r="G48" s="83"/>
    </row>
    <row r="49" spans="1:7" s="94" customFormat="1" ht="18" customHeight="1">
      <c r="A49" s="90">
        <v>41803</v>
      </c>
      <c r="B49" s="91"/>
      <c r="C49" s="103" t="s">
        <v>17</v>
      </c>
      <c r="D49" s="92"/>
      <c r="E49" s="92">
        <f>F48</f>
        <v>3620000</v>
      </c>
      <c r="F49" s="92">
        <f>IF(C49&lt;&gt;"",F48+D49-E49,0)</f>
        <v>0</v>
      </c>
      <c r="G49" s="93" t="s">
        <v>50</v>
      </c>
    </row>
    <row r="50" spans="1:7" ht="18" customHeight="1">
      <c r="A50" s="64"/>
      <c r="B50" s="73"/>
      <c r="C50" s="97" t="s">
        <v>81</v>
      </c>
      <c r="D50" s="63">
        <v>1622000</v>
      </c>
      <c r="E50" s="63"/>
      <c r="F50" s="63">
        <f t="shared" si="0"/>
        <v>1622000</v>
      </c>
      <c r="G50" s="83"/>
    </row>
    <row r="51" spans="1:7" s="94" customFormat="1" ht="18" customHeight="1">
      <c r="A51" s="90">
        <v>41842</v>
      </c>
      <c r="B51" s="91"/>
      <c r="C51" s="103" t="s">
        <v>17</v>
      </c>
      <c r="D51" s="92"/>
      <c r="E51" s="92">
        <f>F50</f>
        <v>1622000</v>
      </c>
      <c r="F51" s="92">
        <f>IF(C51&lt;&gt;"",F50+D51-E51,0)</f>
        <v>0</v>
      </c>
      <c r="G51" s="93" t="s">
        <v>50</v>
      </c>
    </row>
    <row r="52" spans="1:7" ht="18" customHeight="1">
      <c r="A52" s="64">
        <v>41857</v>
      </c>
      <c r="B52" s="73"/>
      <c r="C52" s="97" t="s">
        <v>93</v>
      </c>
      <c r="D52" s="63">
        <v>240000</v>
      </c>
      <c r="E52" s="63"/>
      <c r="F52" s="63">
        <f t="shared" si="0"/>
        <v>240000</v>
      </c>
      <c r="G52" s="83"/>
    </row>
    <row r="53" spans="1:7" ht="18" customHeight="1">
      <c r="A53" s="64"/>
      <c r="B53" s="73"/>
      <c r="C53" s="97" t="s">
        <v>94</v>
      </c>
      <c r="D53" s="63">
        <v>780000</v>
      </c>
      <c r="E53" s="63"/>
      <c r="F53" s="63">
        <f t="shared" si="0"/>
        <v>1020000</v>
      </c>
      <c r="G53" s="83"/>
    </row>
    <row r="54" spans="1:7" s="94" customFormat="1" ht="18" customHeight="1">
      <c r="A54" s="90">
        <v>41880</v>
      </c>
      <c r="B54" s="91"/>
      <c r="C54" s="103" t="s">
        <v>17</v>
      </c>
      <c r="D54" s="92"/>
      <c r="E54" s="92">
        <f>F53</f>
        <v>1020000</v>
      </c>
      <c r="F54" s="92">
        <f>IF(C54&lt;&gt;"",F53+D54-E54,0)</f>
        <v>0</v>
      </c>
      <c r="G54" s="93" t="s">
        <v>50</v>
      </c>
    </row>
    <row r="55" spans="1:7" ht="18" customHeight="1">
      <c r="A55" s="64">
        <v>41888</v>
      </c>
      <c r="B55" s="80"/>
      <c r="C55" s="97" t="s">
        <v>92</v>
      </c>
      <c r="D55" s="63">
        <v>1665000</v>
      </c>
      <c r="E55" s="63"/>
      <c r="F55" s="63">
        <f>IF(C55&lt;&gt;"",F54+D55-E55,0)</f>
        <v>1665000</v>
      </c>
      <c r="G55" s="83"/>
    </row>
    <row r="56" spans="1:7" s="94" customFormat="1" ht="18" customHeight="1">
      <c r="A56" s="90">
        <v>41893</v>
      </c>
      <c r="B56" s="91"/>
      <c r="C56" s="103" t="s">
        <v>17</v>
      </c>
      <c r="D56" s="92"/>
      <c r="E56" s="92">
        <f>F55</f>
        <v>1665000</v>
      </c>
      <c r="F56" s="63">
        <f t="shared" ref="F56:F80" si="1">IF(C56&lt;&gt;"",F55+D56-E56,0)</f>
        <v>0</v>
      </c>
      <c r="G56" s="93" t="s">
        <v>50</v>
      </c>
    </row>
    <row r="57" spans="1:7" ht="18" customHeight="1">
      <c r="A57" s="65">
        <v>41922</v>
      </c>
      <c r="B57" s="123"/>
      <c r="C57" s="97" t="s">
        <v>96</v>
      </c>
      <c r="D57" s="63">
        <v>2670000</v>
      </c>
      <c r="E57" s="66"/>
      <c r="F57" s="63">
        <f t="shared" si="1"/>
        <v>2670000</v>
      </c>
      <c r="G57" s="82"/>
    </row>
    <row r="58" spans="1:7" s="94" customFormat="1" ht="18" customHeight="1">
      <c r="A58" s="90">
        <v>41929</v>
      </c>
      <c r="B58" s="91"/>
      <c r="C58" s="103" t="s">
        <v>17</v>
      </c>
      <c r="D58" s="92"/>
      <c r="E58" s="92">
        <f>F57</f>
        <v>2670000</v>
      </c>
      <c r="F58" s="63">
        <f>IF(C58&lt;&gt;"",F57+D58-E58,0)</f>
        <v>0</v>
      </c>
      <c r="G58" s="93" t="s">
        <v>50</v>
      </c>
    </row>
    <row r="59" spans="1:7" ht="18" customHeight="1">
      <c r="A59" s="65">
        <v>41964</v>
      </c>
      <c r="B59" s="123"/>
      <c r="C59" s="97" t="s">
        <v>101</v>
      </c>
      <c r="D59" s="66">
        <v>1015000</v>
      </c>
      <c r="E59" s="66"/>
      <c r="F59" s="63">
        <f t="shared" si="1"/>
        <v>1015000</v>
      </c>
      <c r="G59" s="82"/>
    </row>
    <row r="60" spans="1:7" ht="18" customHeight="1">
      <c r="A60" s="65">
        <v>41964</v>
      </c>
      <c r="B60" s="123"/>
      <c r="C60" s="97" t="s">
        <v>102</v>
      </c>
      <c r="D60" s="66">
        <v>780000</v>
      </c>
      <c r="E60" s="66"/>
      <c r="F60" s="63">
        <f t="shared" si="1"/>
        <v>1795000</v>
      </c>
      <c r="G60" s="82"/>
    </row>
    <row r="61" spans="1:7" ht="18" customHeight="1">
      <c r="A61" s="65">
        <v>41988</v>
      </c>
      <c r="B61" s="123"/>
      <c r="C61" s="97" t="s">
        <v>107</v>
      </c>
      <c r="D61" s="66">
        <v>2740000</v>
      </c>
      <c r="E61" s="66"/>
      <c r="F61" s="63">
        <f t="shared" si="1"/>
        <v>4535000</v>
      </c>
      <c r="G61" s="82"/>
    </row>
    <row r="62" spans="1:7" ht="18" customHeight="1">
      <c r="A62" s="65">
        <v>41988</v>
      </c>
      <c r="B62" s="123"/>
      <c r="C62" s="97" t="s">
        <v>108</v>
      </c>
      <c r="D62" s="66">
        <v>780000</v>
      </c>
      <c r="E62" s="66"/>
      <c r="F62" s="63">
        <f t="shared" si="1"/>
        <v>5315000</v>
      </c>
      <c r="G62" s="82"/>
    </row>
    <row r="63" spans="1:7" s="94" customFormat="1" ht="18" customHeight="1">
      <c r="A63" s="90">
        <v>42010</v>
      </c>
      <c r="B63" s="91"/>
      <c r="C63" s="103" t="s">
        <v>17</v>
      </c>
      <c r="D63" s="92"/>
      <c r="E63" s="92">
        <f>F62</f>
        <v>5315000</v>
      </c>
      <c r="F63" s="63">
        <f>IF(C63&lt;&gt;"",F62+D63-E63,0)</f>
        <v>0</v>
      </c>
      <c r="G63" s="93" t="s">
        <v>50</v>
      </c>
    </row>
    <row r="64" spans="1:7" ht="18" customHeight="1">
      <c r="A64" s="65">
        <v>42004</v>
      </c>
      <c r="B64" s="123"/>
      <c r="C64" s="97" t="s">
        <v>71</v>
      </c>
      <c r="D64" s="66">
        <v>3867000</v>
      </c>
      <c r="E64" s="66"/>
      <c r="F64" s="63">
        <f t="shared" si="1"/>
        <v>3867000</v>
      </c>
      <c r="G64" s="82"/>
    </row>
    <row r="65" spans="1:7" ht="18" customHeight="1">
      <c r="A65" s="65">
        <v>42004</v>
      </c>
      <c r="B65" s="123"/>
      <c r="C65" s="97" t="s">
        <v>112</v>
      </c>
      <c r="D65" s="66">
        <v>780000</v>
      </c>
      <c r="E65" s="66"/>
      <c r="F65" s="63">
        <f t="shared" si="1"/>
        <v>4647000</v>
      </c>
      <c r="G65" s="82"/>
    </row>
    <row r="66" spans="1:7" s="94" customFormat="1" ht="18" customHeight="1">
      <c r="A66" s="90">
        <v>42024</v>
      </c>
      <c r="B66" s="91"/>
      <c r="C66" s="103" t="s">
        <v>17</v>
      </c>
      <c r="D66" s="92"/>
      <c r="E66" s="92">
        <f>F65</f>
        <v>4647000</v>
      </c>
      <c r="F66" s="63">
        <f>IF(C66&lt;&gt;"",F65+D66-E66,0)</f>
        <v>0</v>
      </c>
      <c r="G66" s="93" t="s">
        <v>50</v>
      </c>
    </row>
    <row r="67" spans="1:7" ht="18" customHeight="1">
      <c r="A67" s="65">
        <v>42037</v>
      </c>
      <c r="B67" s="123"/>
      <c r="C67" s="97" t="s">
        <v>116</v>
      </c>
      <c r="D67" s="66">
        <v>2889000</v>
      </c>
      <c r="E67" s="66"/>
      <c r="F67" s="63">
        <f t="shared" si="1"/>
        <v>2889000</v>
      </c>
      <c r="G67" s="82"/>
    </row>
    <row r="68" spans="1:7" s="94" customFormat="1" ht="18" customHeight="1">
      <c r="A68" s="90">
        <v>42049</v>
      </c>
      <c r="B68" s="91"/>
      <c r="C68" s="103" t="s">
        <v>17</v>
      </c>
      <c r="D68" s="92"/>
      <c r="E68" s="92">
        <f>F67</f>
        <v>2889000</v>
      </c>
      <c r="F68" s="63">
        <f>IF(C68&lt;&gt;"",F67+D68-E68,0)</f>
        <v>0</v>
      </c>
      <c r="G68" s="93" t="s">
        <v>50</v>
      </c>
    </row>
    <row r="69" spans="1:7" ht="18" customHeight="1">
      <c r="A69" s="65">
        <v>42065</v>
      </c>
      <c r="B69" s="123"/>
      <c r="C69" s="97" t="s">
        <v>118</v>
      </c>
      <c r="D69" s="66">
        <v>2940000</v>
      </c>
      <c r="E69" s="66"/>
      <c r="F69" s="63">
        <f t="shared" si="1"/>
        <v>2940000</v>
      </c>
      <c r="G69" s="82"/>
    </row>
    <row r="70" spans="1:7" ht="18" customHeight="1">
      <c r="A70" s="65">
        <v>42065</v>
      </c>
      <c r="B70" s="123"/>
      <c r="C70" s="97" t="s">
        <v>119</v>
      </c>
      <c r="D70" s="66">
        <v>1440000</v>
      </c>
      <c r="E70" s="66"/>
      <c r="F70" s="63">
        <f t="shared" si="1"/>
        <v>4380000</v>
      </c>
      <c r="G70" s="82"/>
    </row>
    <row r="71" spans="1:7" s="94" customFormat="1" ht="18" customHeight="1">
      <c r="A71" s="90">
        <v>42098</v>
      </c>
      <c r="B71" s="91"/>
      <c r="C71" s="103" t="s">
        <v>17</v>
      </c>
      <c r="D71" s="92"/>
      <c r="E71" s="92">
        <f>F70</f>
        <v>4380000</v>
      </c>
      <c r="F71" s="63">
        <f>IF(C71&lt;&gt;"",F70+D71-E71,0)</f>
        <v>0</v>
      </c>
      <c r="G71" s="93" t="s">
        <v>50</v>
      </c>
    </row>
    <row r="72" spans="1:7" ht="18" customHeight="1">
      <c r="A72" s="65">
        <v>42094</v>
      </c>
      <c r="B72" s="123"/>
      <c r="C72" s="97" t="s">
        <v>77</v>
      </c>
      <c r="D72" s="66">
        <v>3370000</v>
      </c>
      <c r="E72" s="66"/>
      <c r="F72" s="63">
        <f t="shared" si="1"/>
        <v>3370000</v>
      </c>
      <c r="G72" s="82"/>
    </row>
    <row r="73" spans="1:7" ht="18" customHeight="1">
      <c r="A73" s="65">
        <v>42094</v>
      </c>
      <c r="B73" s="123"/>
      <c r="C73" s="97" t="s">
        <v>125</v>
      </c>
      <c r="D73" s="66">
        <v>180000</v>
      </c>
      <c r="E73" s="66"/>
      <c r="F73" s="63">
        <f t="shared" si="1"/>
        <v>3550000</v>
      </c>
      <c r="G73" s="82"/>
    </row>
    <row r="74" spans="1:7" s="94" customFormat="1" ht="18" customHeight="1">
      <c r="A74" s="90">
        <v>42115</v>
      </c>
      <c r="B74" s="91"/>
      <c r="C74" s="103" t="s">
        <v>17</v>
      </c>
      <c r="D74" s="92"/>
      <c r="E74" s="92">
        <f>F73</f>
        <v>3550000</v>
      </c>
      <c r="F74" s="63">
        <f>IF(C74&lt;&gt;"",F73+D74-E74,0)</f>
        <v>0</v>
      </c>
      <c r="G74" s="93" t="s">
        <v>50</v>
      </c>
    </row>
    <row r="75" spans="1:7" ht="18" customHeight="1">
      <c r="A75" s="65">
        <v>42129</v>
      </c>
      <c r="B75" s="123"/>
      <c r="C75" s="97" t="s">
        <v>539</v>
      </c>
      <c r="D75" s="66">
        <v>2060000</v>
      </c>
      <c r="E75" s="66"/>
      <c r="F75" s="63">
        <f t="shared" si="1"/>
        <v>2060000</v>
      </c>
      <c r="G75" s="82"/>
    </row>
    <row r="76" spans="1:7" ht="18" customHeight="1">
      <c r="A76" s="65"/>
      <c r="B76" s="123"/>
      <c r="C76" s="97" t="s">
        <v>540</v>
      </c>
      <c r="D76" s="66">
        <v>240000</v>
      </c>
      <c r="E76" s="66"/>
      <c r="F76" s="63">
        <f t="shared" si="1"/>
        <v>2300000</v>
      </c>
      <c r="G76" s="82"/>
    </row>
    <row r="77" spans="1:7" s="94" customFormat="1" ht="18" customHeight="1">
      <c r="A77" s="90">
        <v>42143</v>
      </c>
      <c r="B77" s="91"/>
      <c r="C77" s="103" t="s">
        <v>17</v>
      </c>
      <c r="D77" s="92"/>
      <c r="E77" s="92">
        <f>F76</f>
        <v>2300000</v>
      </c>
      <c r="F77" s="63">
        <f>IF(C77&lt;&gt;"",F76+D77-E77,0)</f>
        <v>0</v>
      </c>
      <c r="G77" s="93" t="s">
        <v>50</v>
      </c>
    </row>
    <row r="78" spans="1:7" ht="18" customHeight="1">
      <c r="A78" s="65">
        <v>42166</v>
      </c>
      <c r="B78" s="123"/>
      <c r="C78" s="97" t="s">
        <v>79</v>
      </c>
      <c r="D78" s="66">
        <v>2700000</v>
      </c>
      <c r="E78" s="66"/>
      <c r="F78" s="63">
        <f t="shared" si="1"/>
        <v>2700000</v>
      </c>
      <c r="G78" s="82"/>
    </row>
    <row r="79" spans="1:7" ht="18" customHeight="1">
      <c r="A79" s="65"/>
      <c r="B79" s="123"/>
      <c r="C79" s="97" t="s">
        <v>80</v>
      </c>
      <c r="D79" s="66">
        <v>1020000</v>
      </c>
      <c r="E79" s="66"/>
      <c r="F79" s="63">
        <f t="shared" si="1"/>
        <v>3720000</v>
      </c>
      <c r="G79" s="82"/>
    </row>
    <row r="80" spans="1:7" ht="18" customHeight="1">
      <c r="A80" s="65">
        <v>42181</v>
      </c>
      <c r="B80" s="123"/>
      <c r="C80" s="103" t="s">
        <v>17</v>
      </c>
      <c r="D80" s="92"/>
      <c r="E80" s="92">
        <f>F79</f>
        <v>3720000</v>
      </c>
      <c r="F80" s="63">
        <f t="shared" si="1"/>
        <v>0</v>
      </c>
      <c r="G80" s="93" t="s">
        <v>50</v>
      </c>
    </row>
    <row r="81" spans="1:7" ht="18" customHeight="1">
      <c r="A81" s="65">
        <v>42185</v>
      </c>
      <c r="B81" s="123"/>
      <c r="C81" s="97" t="s">
        <v>81</v>
      </c>
      <c r="D81" s="66">
        <v>3985000</v>
      </c>
      <c r="E81" s="66"/>
      <c r="F81" s="63">
        <f t="shared" ref="F81:F95" si="2">IF(C81&lt;&gt;"",F80+D81-E81,0)</f>
        <v>3985000</v>
      </c>
      <c r="G81" s="82"/>
    </row>
    <row r="82" spans="1:7" ht="18" customHeight="1">
      <c r="A82" s="65"/>
      <c r="B82" s="123"/>
      <c r="C82" s="97" t="s">
        <v>696</v>
      </c>
      <c r="D82" s="66">
        <v>300000</v>
      </c>
      <c r="E82" s="66"/>
      <c r="F82" s="63">
        <f t="shared" si="2"/>
        <v>4285000</v>
      </c>
      <c r="G82" s="82"/>
    </row>
    <row r="83" spans="1:7" ht="18" customHeight="1">
      <c r="A83" s="65">
        <v>42213</v>
      </c>
      <c r="B83" s="123"/>
      <c r="C83" s="103" t="s">
        <v>17</v>
      </c>
      <c r="D83" s="92"/>
      <c r="E83" s="92">
        <f>F82</f>
        <v>4285000</v>
      </c>
      <c r="F83" s="63">
        <f t="shared" si="2"/>
        <v>0</v>
      </c>
      <c r="G83" s="93" t="s">
        <v>50</v>
      </c>
    </row>
    <row r="84" spans="1:7" ht="18" customHeight="1">
      <c r="A84" s="65">
        <v>42220</v>
      </c>
      <c r="B84" s="123"/>
      <c r="C84" s="97" t="s">
        <v>93</v>
      </c>
      <c r="D84" s="66">
        <v>3470000</v>
      </c>
      <c r="E84" s="66"/>
      <c r="F84" s="63">
        <f t="shared" si="2"/>
        <v>3470000</v>
      </c>
      <c r="G84" s="82"/>
    </row>
    <row r="85" spans="1:7" ht="18" customHeight="1">
      <c r="A85" s="65"/>
      <c r="B85" s="123"/>
      <c r="C85" s="97" t="s">
        <v>94</v>
      </c>
      <c r="D85" s="66">
        <v>1260000</v>
      </c>
      <c r="E85" s="66"/>
      <c r="F85" s="63">
        <f t="shared" si="2"/>
        <v>4730000</v>
      </c>
      <c r="G85" s="82"/>
    </row>
    <row r="86" spans="1:7" ht="18" customHeight="1">
      <c r="A86" s="65">
        <v>42254</v>
      </c>
      <c r="B86" s="123"/>
      <c r="C86" s="103" t="s">
        <v>17</v>
      </c>
      <c r="D86" s="92"/>
      <c r="E86" s="92">
        <f>F85</f>
        <v>4730000</v>
      </c>
      <c r="F86" s="63">
        <f t="shared" ref="F86" si="3">IF(C86&lt;&gt;"",F85+D86-E86,0)</f>
        <v>0</v>
      </c>
      <c r="G86" s="93" t="s">
        <v>50</v>
      </c>
    </row>
    <row r="87" spans="1:7" ht="18" customHeight="1">
      <c r="A87" s="65">
        <v>42250</v>
      </c>
      <c r="B87" s="123"/>
      <c r="C87" s="97" t="s">
        <v>92</v>
      </c>
      <c r="D87" s="66">
        <v>3595000</v>
      </c>
      <c r="E87" s="66"/>
      <c r="F87" s="63">
        <f t="shared" si="2"/>
        <v>3595000</v>
      </c>
      <c r="G87" s="82"/>
    </row>
    <row r="88" spans="1:7" ht="18" customHeight="1">
      <c r="A88" s="65">
        <v>42268</v>
      </c>
      <c r="B88" s="123"/>
      <c r="C88" s="103" t="s">
        <v>17</v>
      </c>
      <c r="D88" s="92"/>
      <c r="E88" s="92">
        <f>F87</f>
        <v>3595000</v>
      </c>
      <c r="F88" s="63">
        <f t="shared" si="2"/>
        <v>0</v>
      </c>
      <c r="G88" s="82"/>
    </row>
    <row r="89" spans="1:7" ht="18" customHeight="1">
      <c r="A89" s="65">
        <v>42282</v>
      </c>
      <c r="B89" s="123"/>
      <c r="C89" s="97" t="s">
        <v>96</v>
      </c>
      <c r="D89" s="66">
        <v>5775000</v>
      </c>
      <c r="E89" s="268"/>
      <c r="F89" s="63">
        <f t="shared" si="2"/>
        <v>5775000</v>
      </c>
      <c r="G89" s="82"/>
    </row>
    <row r="90" spans="1:7" ht="18" customHeight="1">
      <c r="A90" s="65"/>
      <c r="B90" s="123"/>
      <c r="C90" s="97" t="s">
        <v>1129</v>
      </c>
      <c r="D90" s="66">
        <v>240000</v>
      </c>
      <c r="E90" s="268"/>
      <c r="F90" s="63">
        <f t="shared" si="2"/>
        <v>6015000</v>
      </c>
      <c r="G90" s="82"/>
    </row>
    <row r="91" spans="1:7" ht="18" customHeight="1">
      <c r="A91" s="65">
        <v>42321</v>
      </c>
      <c r="B91" s="123"/>
      <c r="C91" s="103" t="s">
        <v>17</v>
      </c>
      <c r="D91" s="92"/>
      <c r="E91" s="92">
        <f>F90</f>
        <v>6015000</v>
      </c>
      <c r="F91" s="63">
        <f t="shared" si="2"/>
        <v>0</v>
      </c>
      <c r="G91" s="82"/>
    </row>
    <row r="92" spans="1:7" ht="18" customHeight="1">
      <c r="A92" s="65"/>
      <c r="B92" s="123"/>
      <c r="C92" s="97" t="s">
        <v>101</v>
      </c>
      <c r="D92" s="268">
        <v>3440000</v>
      </c>
      <c r="E92" s="268"/>
      <c r="F92" s="63">
        <f>IF(C92&lt;&gt;"",F91+D92-E92,0)</f>
        <v>3440000</v>
      </c>
      <c r="G92" s="82"/>
    </row>
    <row r="93" spans="1:7" ht="18" customHeight="1">
      <c r="A93" s="65"/>
      <c r="B93" s="123"/>
      <c r="C93" s="97" t="s">
        <v>102</v>
      </c>
      <c r="D93" s="268">
        <v>780000</v>
      </c>
      <c r="E93" s="268"/>
      <c r="F93" s="63">
        <f t="shared" si="2"/>
        <v>4220000</v>
      </c>
      <c r="G93" s="82"/>
    </row>
    <row r="94" spans="1:7" ht="18" customHeight="1">
      <c r="A94" s="65">
        <v>42349</v>
      </c>
      <c r="B94" s="123"/>
      <c r="C94" s="103" t="s">
        <v>17</v>
      </c>
      <c r="D94" s="92"/>
      <c r="E94" s="92">
        <f>F93</f>
        <v>4220000</v>
      </c>
      <c r="F94" s="63">
        <f t="shared" ref="F94" si="4">IF(C94&lt;&gt;"",F93+D94-E94,0)</f>
        <v>0</v>
      </c>
      <c r="G94" s="82"/>
    </row>
    <row r="95" spans="1:7" ht="18" customHeight="1">
      <c r="A95" s="65">
        <v>42339</v>
      </c>
      <c r="B95" s="123"/>
      <c r="C95" s="97" t="s">
        <v>107</v>
      </c>
      <c r="D95" s="268">
        <v>5737000</v>
      </c>
      <c r="E95" s="268"/>
      <c r="F95" s="63">
        <f t="shared" si="2"/>
        <v>5737000</v>
      </c>
      <c r="G95" s="82"/>
    </row>
    <row r="96" spans="1:7" ht="18" customHeight="1">
      <c r="A96" s="65"/>
      <c r="B96" s="123"/>
      <c r="C96" s="97" t="s">
        <v>108</v>
      </c>
      <c r="D96" s="268">
        <v>480000</v>
      </c>
      <c r="E96" s="268"/>
      <c r="F96" s="63">
        <f t="shared" ref="F96:F140" si="5">IF(C96&lt;&gt;"",F95+D96-E96,0)</f>
        <v>6217000</v>
      </c>
      <c r="G96" s="82"/>
    </row>
    <row r="97" spans="1:7" ht="18" customHeight="1">
      <c r="A97" s="65"/>
      <c r="B97" s="123"/>
      <c r="C97" s="103" t="s">
        <v>17</v>
      </c>
      <c r="D97" s="92"/>
      <c r="E97" s="92"/>
      <c r="F97" s="63">
        <f t="shared" si="5"/>
        <v>6217000</v>
      </c>
      <c r="G97" s="82"/>
    </row>
    <row r="98" spans="1:7" ht="18" customHeight="1">
      <c r="A98" s="65">
        <v>42369</v>
      </c>
      <c r="B98" s="123"/>
      <c r="C98" s="97" t="s">
        <v>71</v>
      </c>
      <c r="D98" s="268">
        <v>4645000</v>
      </c>
      <c r="E98" s="268"/>
      <c r="F98" s="63">
        <f t="shared" si="5"/>
        <v>10862000</v>
      </c>
      <c r="G98" s="82"/>
    </row>
    <row r="99" spans="1:7" ht="18" customHeight="1">
      <c r="A99" s="65"/>
      <c r="B99" s="123"/>
      <c r="C99" s="97" t="s">
        <v>112</v>
      </c>
      <c r="D99" s="268">
        <v>1300000</v>
      </c>
      <c r="E99" s="268"/>
      <c r="F99" s="63">
        <f t="shared" si="5"/>
        <v>12162000</v>
      </c>
      <c r="G99" s="82"/>
    </row>
    <row r="100" spans="1:7" ht="18" customHeight="1">
      <c r="A100" s="65">
        <v>42399</v>
      </c>
      <c r="B100" s="123"/>
      <c r="C100" s="103" t="s">
        <v>17</v>
      </c>
      <c r="D100" s="92"/>
      <c r="E100" s="92">
        <v>5945000</v>
      </c>
      <c r="F100" s="63">
        <f t="shared" si="5"/>
        <v>6217000</v>
      </c>
      <c r="G100" s="82"/>
    </row>
    <row r="101" spans="1:7" ht="18" customHeight="1">
      <c r="A101" s="65">
        <v>42444</v>
      </c>
      <c r="B101" s="123"/>
      <c r="C101" s="103" t="s">
        <v>17</v>
      </c>
      <c r="D101" s="92"/>
      <c r="E101" s="92">
        <f>F100</f>
        <v>6217000</v>
      </c>
      <c r="F101" s="63">
        <f t="shared" si="5"/>
        <v>0</v>
      </c>
      <c r="G101" s="82"/>
    </row>
    <row r="102" spans="1:7" ht="18" customHeight="1">
      <c r="A102" s="65">
        <v>42444</v>
      </c>
      <c r="B102" s="123"/>
      <c r="C102" s="97" t="s">
        <v>1411</v>
      </c>
      <c r="D102" s="268">
        <v>1110000</v>
      </c>
      <c r="E102" s="268"/>
      <c r="F102" s="63">
        <f t="shared" si="5"/>
        <v>1110000</v>
      </c>
      <c r="G102" s="82"/>
    </row>
    <row r="103" spans="1:7" ht="18" customHeight="1">
      <c r="A103" s="65"/>
      <c r="B103" s="123"/>
      <c r="C103" s="97" t="s">
        <v>116</v>
      </c>
      <c r="D103" s="268">
        <v>780000</v>
      </c>
      <c r="E103" s="268"/>
      <c r="F103" s="63">
        <f t="shared" si="5"/>
        <v>1890000</v>
      </c>
      <c r="G103" s="82"/>
    </row>
    <row r="104" spans="1:7" ht="18" customHeight="1">
      <c r="A104" s="65">
        <v>42460</v>
      </c>
      <c r="B104" s="123"/>
      <c r="C104" s="97" t="s">
        <v>77</v>
      </c>
      <c r="D104" s="268">
        <v>1095000</v>
      </c>
      <c r="E104" s="268"/>
      <c r="F104" s="63">
        <f t="shared" si="5"/>
        <v>2985000</v>
      </c>
      <c r="G104" s="82"/>
    </row>
    <row r="105" spans="1:7" ht="18" customHeight="1">
      <c r="A105" s="65">
        <v>42490</v>
      </c>
      <c r="B105" s="123"/>
      <c r="C105" s="103" t="s">
        <v>17</v>
      </c>
      <c r="D105" s="92"/>
      <c r="E105" s="92">
        <f>F104</f>
        <v>2985000</v>
      </c>
      <c r="F105" s="63">
        <f t="shared" si="5"/>
        <v>0</v>
      </c>
      <c r="G105" s="82"/>
    </row>
    <row r="106" spans="1:7" ht="18" customHeight="1">
      <c r="A106" s="65"/>
      <c r="B106" s="123"/>
      <c r="C106" s="97" t="s">
        <v>118</v>
      </c>
      <c r="D106" s="268">
        <v>5500000</v>
      </c>
      <c r="E106" s="268"/>
      <c r="F106" s="63">
        <f t="shared" si="5"/>
        <v>5500000</v>
      </c>
      <c r="G106" s="82"/>
    </row>
    <row r="107" spans="1:7" ht="18" customHeight="1">
      <c r="A107" s="65"/>
      <c r="B107" s="123"/>
      <c r="C107" s="97" t="s">
        <v>119</v>
      </c>
      <c r="D107" s="268">
        <v>990000</v>
      </c>
      <c r="E107" s="268"/>
      <c r="F107" s="63">
        <f t="shared" si="5"/>
        <v>6490000</v>
      </c>
      <c r="G107" s="82"/>
    </row>
    <row r="108" spans="1:7" ht="18" customHeight="1">
      <c r="A108" s="65">
        <v>42538</v>
      </c>
      <c r="B108" s="123"/>
      <c r="C108" s="103" t="s">
        <v>17</v>
      </c>
      <c r="D108" s="92"/>
      <c r="E108" s="92">
        <f>F107</f>
        <v>6490000</v>
      </c>
      <c r="F108" s="63">
        <f t="shared" si="5"/>
        <v>0</v>
      </c>
      <c r="G108" s="82"/>
    </row>
    <row r="109" spans="1:7" ht="18" customHeight="1">
      <c r="A109" s="65">
        <v>42510</v>
      </c>
      <c r="B109" s="123"/>
      <c r="C109" s="97" t="s">
        <v>539</v>
      </c>
      <c r="D109" s="268">
        <v>9785000</v>
      </c>
      <c r="E109" s="268"/>
      <c r="F109" s="63">
        <f t="shared" si="5"/>
        <v>9785000</v>
      </c>
      <c r="G109" s="82"/>
    </row>
    <row r="110" spans="1:7" ht="18" customHeight="1">
      <c r="A110" s="65"/>
      <c r="B110" s="123"/>
      <c r="C110" s="97" t="s">
        <v>540</v>
      </c>
      <c r="D110" s="268">
        <v>600000</v>
      </c>
      <c r="E110" s="268"/>
      <c r="F110" s="63">
        <f t="shared" si="5"/>
        <v>10385000</v>
      </c>
      <c r="G110" s="82"/>
    </row>
    <row r="111" spans="1:7" ht="18" customHeight="1">
      <c r="A111" s="65">
        <v>42549</v>
      </c>
      <c r="B111" s="123"/>
      <c r="C111" s="103" t="s">
        <v>17</v>
      </c>
      <c r="D111" s="92"/>
      <c r="E111" s="92">
        <f>F110</f>
        <v>10385000</v>
      </c>
      <c r="F111" s="63">
        <f t="shared" si="5"/>
        <v>0</v>
      </c>
      <c r="G111" s="82"/>
    </row>
    <row r="112" spans="1:7" ht="18" customHeight="1">
      <c r="A112" s="65">
        <v>42537</v>
      </c>
      <c r="B112" s="123"/>
      <c r="C112" s="97" t="s">
        <v>79</v>
      </c>
      <c r="D112" s="268">
        <v>2775000</v>
      </c>
      <c r="E112" s="268"/>
      <c r="F112" s="63">
        <f t="shared" si="5"/>
        <v>2775000</v>
      </c>
      <c r="G112" s="82"/>
    </row>
    <row r="113" spans="1:7" ht="18" customHeight="1">
      <c r="A113" s="65">
        <v>42537</v>
      </c>
      <c r="B113" s="123"/>
      <c r="C113" s="97" t="s">
        <v>80</v>
      </c>
      <c r="D113" s="268">
        <v>420000</v>
      </c>
      <c r="E113" s="268"/>
      <c r="F113" s="63">
        <f t="shared" si="5"/>
        <v>3195000</v>
      </c>
      <c r="G113" s="82"/>
    </row>
    <row r="114" spans="1:7" ht="18" customHeight="1">
      <c r="A114" s="65">
        <v>42551</v>
      </c>
      <c r="B114" s="123"/>
      <c r="C114" s="97" t="s">
        <v>81</v>
      </c>
      <c r="D114" s="268">
        <v>6440000</v>
      </c>
      <c r="E114" s="268"/>
      <c r="F114" s="63">
        <f t="shared" si="5"/>
        <v>9635000</v>
      </c>
      <c r="G114" s="82"/>
    </row>
    <row r="115" spans="1:7" ht="18" customHeight="1">
      <c r="A115" s="65">
        <v>42551</v>
      </c>
      <c r="B115" s="123"/>
      <c r="C115" s="97" t="s">
        <v>696</v>
      </c>
      <c r="D115" s="268"/>
      <c r="E115" s="268"/>
      <c r="F115" s="63">
        <f t="shared" si="5"/>
        <v>9635000</v>
      </c>
      <c r="G115" s="82"/>
    </row>
    <row r="116" spans="1:7" ht="18" customHeight="1">
      <c r="A116" s="65">
        <v>42586</v>
      </c>
      <c r="B116" s="123"/>
      <c r="C116" s="103" t="s">
        <v>17</v>
      </c>
      <c r="D116" s="92"/>
      <c r="E116" s="92">
        <f>F115</f>
        <v>9635000</v>
      </c>
      <c r="F116" s="63">
        <f t="shared" si="5"/>
        <v>0</v>
      </c>
      <c r="G116" s="82"/>
    </row>
    <row r="117" spans="1:7" ht="18" customHeight="1">
      <c r="A117" s="65">
        <v>42608</v>
      </c>
      <c r="B117" s="123"/>
      <c r="C117" s="97" t="s">
        <v>93</v>
      </c>
      <c r="D117" s="268">
        <v>14340000</v>
      </c>
      <c r="E117" s="268"/>
      <c r="F117" s="63">
        <f t="shared" si="5"/>
        <v>14340000</v>
      </c>
      <c r="G117" s="82"/>
    </row>
    <row r="118" spans="1:7" ht="18" customHeight="1">
      <c r="A118" s="65">
        <v>42608</v>
      </c>
      <c r="B118" s="123"/>
      <c r="C118" s="97" t="s">
        <v>94</v>
      </c>
      <c r="D118" s="268">
        <v>1663000</v>
      </c>
      <c r="E118" s="268"/>
      <c r="F118" s="63">
        <f t="shared" si="5"/>
        <v>16003000</v>
      </c>
      <c r="G118" s="82"/>
    </row>
    <row r="119" spans="1:7" ht="18" customHeight="1">
      <c r="A119" s="65">
        <v>42628</v>
      </c>
      <c r="B119" s="123"/>
      <c r="C119" s="97" t="s">
        <v>92</v>
      </c>
      <c r="D119" s="268">
        <v>13360000</v>
      </c>
      <c r="E119" s="268"/>
      <c r="F119" s="63">
        <f t="shared" si="5"/>
        <v>29363000</v>
      </c>
      <c r="G119" s="82"/>
    </row>
    <row r="120" spans="1:7" ht="18" customHeight="1">
      <c r="A120" s="65">
        <v>42635</v>
      </c>
      <c r="B120" s="123"/>
      <c r="C120" s="103" t="s">
        <v>17</v>
      </c>
      <c r="D120" s="92"/>
      <c r="E120" s="92">
        <f>F119</f>
        <v>29363000</v>
      </c>
      <c r="F120" s="63">
        <f t="shared" si="5"/>
        <v>0</v>
      </c>
      <c r="G120" s="82"/>
    </row>
    <row r="121" spans="1:7" ht="18" customHeight="1">
      <c r="A121" s="65">
        <v>42698</v>
      </c>
      <c r="B121" s="123"/>
      <c r="C121" s="103" t="s">
        <v>53</v>
      </c>
      <c r="D121" s="268">
        <v>810000</v>
      </c>
      <c r="E121" s="268"/>
      <c r="F121" s="63">
        <f t="shared" si="5"/>
        <v>810000</v>
      </c>
      <c r="G121" s="82"/>
    </row>
    <row r="122" spans="1:7" ht="18" customHeight="1">
      <c r="A122" s="65">
        <v>42703</v>
      </c>
      <c r="B122" s="123"/>
      <c r="C122" s="103" t="s">
        <v>2152</v>
      </c>
      <c r="D122" s="268">
        <v>1420000</v>
      </c>
      <c r="E122" s="268"/>
      <c r="F122" s="63">
        <f t="shared" si="5"/>
        <v>2230000</v>
      </c>
      <c r="G122" s="82"/>
    </row>
    <row r="123" spans="1:7" ht="18" customHeight="1">
      <c r="A123" s="65">
        <v>42698</v>
      </c>
      <c r="B123" s="123"/>
      <c r="C123" s="103" t="s">
        <v>17</v>
      </c>
      <c r="D123" s="268"/>
      <c r="E123" s="268">
        <v>3040000</v>
      </c>
      <c r="F123" s="63">
        <f t="shared" si="5"/>
        <v>-810000</v>
      </c>
      <c r="G123" s="82"/>
    </row>
    <row r="124" spans="1:7" ht="18" customHeight="1">
      <c r="A124" s="582">
        <v>42766</v>
      </c>
      <c r="B124" s="645"/>
      <c r="C124" s="650" t="s">
        <v>2152</v>
      </c>
      <c r="D124" s="651">
        <v>12985000</v>
      </c>
      <c r="E124" s="652"/>
      <c r="F124" s="589">
        <f t="shared" si="5"/>
        <v>12175000</v>
      </c>
      <c r="G124" s="649"/>
    </row>
    <row r="125" spans="1:7" ht="18" customHeight="1">
      <c r="A125" s="582">
        <v>42766</v>
      </c>
      <c r="B125" s="645"/>
      <c r="C125" s="650" t="s">
        <v>53</v>
      </c>
      <c r="D125" s="651">
        <v>1560000</v>
      </c>
      <c r="E125" s="652"/>
      <c r="F125" s="589">
        <f t="shared" si="5"/>
        <v>13735000</v>
      </c>
      <c r="G125" s="649"/>
    </row>
    <row r="126" spans="1:7" ht="18" customHeight="1">
      <c r="A126" s="582">
        <v>42766</v>
      </c>
      <c r="B126" s="645"/>
      <c r="C126" s="650" t="s">
        <v>2152</v>
      </c>
      <c r="D126" s="651">
        <v>7825000</v>
      </c>
      <c r="E126" s="652"/>
      <c r="F126" s="589">
        <f t="shared" si="5"/>
        <v>21560000</v>
      </c>
      <c r="G126" s="649"/>
    </row>
    <row r="127" spans="1:7" ht="18" customHeight="1">
      <c r="A127" s="582">
        <v>42766</v>
      </c>
      <c r="B127" s="645"/>
      <c r="C127" s="650" t="s">
        <v>53</v>
      </c>
      <c r="D127" s="651">
        <v>1170000</v>
      </c>
      <c r="E127" s="652"/>
      <c r="F127" s="589">
        <f t="shared" si="5"/>
        <v>22730000</v>
      </c>
      <c r="G127" s="649"/>
    </row>
    <row r="128" spans="1:7" ht="18" customHeight="1">
      <c r="A128" s="653">
        <v>42744</v>
      </c>
      <c r="B128" s="645"/>
      <c r="C128" s="654" t="s">
        <v>2226</v>
      </c>
      <c r="D128" s="652"/>
      <c r="E128" s="655">
        <v>1170000</v>
      </c>
      <c r="F128" s="589">
        <f t="shared" si="5"/>
        <v>21560000</v>
      </c>
      <c r="G128" s="649"/>
    </row>
    <row r="129" spans="1:7" ht="18" customHeight="1">
      <c r="A129" s="653">
        <v>42744</v>
      </c>
      <c r="B129" s="645"/>
      <c r="C129" s="654" t="s">
        <v>2226</v>
      </c>
      <c r="D129" s="652"/>
      <c r="E129" s="655">
        <v>7015000</v>
      </c>
      <c r="F129" s="589">
        <f t="shared" si="5"/>
        <v>14545000</v>
      </c>
      <c r="G129" s="649"/>
    </row>
    <row r="130" spans="1:7" ht="18" customHeight="1">
      <c r="A130" s="653">
        <v>42754</v>
      </c>
      <c r="B130" s="645"/>
      <c r="C130" s="654" t="s">
        <v>2226</v>
      </c>
      <c r="D130" s="652"/>
      <c r="E130" s="655">
        <v>12985000</v>
      </c>
      <c r="F130" s="589">
        <f t="shared" si="5"/>
        <v>1560000</v>
      </c>
      <c r="G130" s="649"/>
    </row>
    <row r="131" spans="1:7" ht="18" customHeight="1">
      <c r="A131" s="653">
        <v>42754</v>
      </c>
      <c r="B131" s="645"/>
      <c r="C131" s="654" t="s">
        <v>2226</v>
      </c>
      <c r="D131" s="652"/>
      <c r="E131" s="655">
        <v>1560000</v>
      </c>
      <c r="F131" s="589">
        <f t="shared" si="5"/>
        <v>0</v>
      </c>
      <c r="G131" s="649"/>
    </row>
    <row r="132" spans="1:7" ht="18" customHeight="1">
      <c r="A132" s="582">
        <v>42808</v>
      </c>
      <c r="B132" s="645"/>
      <c r="C132" s="650" t="s">
        <v>53</v>
      </c>
      <c r="D132" s="651">
        <v>950000</v>
      </c>
      <c r="E132" s="652"/>
      <c r="F132" s="589">
        <f t="shared" si="5"/>
        <v>950000</v>
      </c>
      <c r="G132" s="649"/>
    </row>
    <row r="133" spans="1:7" ht="18" customHeight="1">
      <c r="A133" s="582">
        <v>42811</v>
      </c>
      <c r="B133" s="645"/>
      <c r="C133" s="650" t="s">
        <v>53</v>
      </c>
      <c r="D133" s="651">
        <v>5735000</v>
      </c>
      <c r="E133" s="652"/>
      <c r="F133" s="589">
        <f t="shared" si="5"/>
        <v>6685000</v>
      </c>
      <c r="G133" s="649"/>
    </row>
    <row r="134" spans="1:7" ht="18" customHeight="1">
      <c r="A134" s="582"/>
      <c r="B134" s="645"/>
      <c r="C134" s="656"/>
      <c r="D134" s="652"/>
      <c r="E134" s="652"/>
      <c r="F134" s="589">
        <f t="shared" si="5"/>
        <v>0</v>
      </c>
      <c r="G134" s="649"/>
    </row>
    <row r="135" spans="1:7" ht="18" customHeight="1">
      <c r="A135" s="582"/>
      <c r="B135" s="645"/>
      <c r="C135" s="656"/>
      <c r="D135" s="652"/>
      <c r="E135" s="652"/>
      <c r="F135" s="589">
        <f t="shared" si="5"/>
        <v>0</v>
      </c>
      <c r="G135" s="649"/>
    </row>
    <row r="136" spans="1:7" ht="18" customHeight="1">
      <c r="A136" s="582"/>
      <c r="B136" s="645"/>
      <c r="C136" s="656"/>
      <c r="D136" s="652"/>
      <c r="E136" s="652"/>
      <c r="F136" s="589">
        <f t="shared" si="5"/>
        <v>0</v>
      </c>
      <c r="G136" s="649"/>
    </row>
    <row r="137" spans="1:7" ht="18" customHeight="1">
      <c r="A137" s="582"/>
      <c r="B137" s="645"/>
      <c r="C137" s="656"/>
      <c r="D137" s="652"/>
      <c r="E137" s="652"/>
      <c r="F137" s="589">
        <f t="shared" si="5"/>
        <v>0</v>
      </c>
      <c r="G137" s="649"/>
    </row>
    <row r="138" spans="1:7" ht="18" customHeight="1">
      <c r="A138" s="582"/>
      <c r="B138" s="645"/>
      <c r="C138" s="656"/>
      <c r="D138" s="652"/>
      <c r="E138" s="652"/>
      <c r="F138" s="589">
        <f t="shared" si="5"/>
        <v>0</v>
      </c>
      <c r="G138" s="649"/>
    </row>
    <row r="139" spans="1:7" ht="18" customHeight="1">
      <c r="A139" s="582"/>
      <c r="B139" s="645"/>
      <c r="C139" s="656"/>
      <c r="D139" s="652"/>
      <c r="E139" s="652"/>
      <c r="F139" s="589">
        <f t="shared" si="5"/>
        <v>0</v>
      </c>
      <c r="G139" s="649"/>
    </row>
    <row r="140" spans="1:7" ht="18" customHeight="1">
      <c r="A140" s="65"/>
      <c r="B140" s="74"/>
      <c r="C140" s="98"/>
      <c r="D140" s="66"/>
      <c r="E140" s="66"/>
      <c r="F140" s="63">
        <f t="shared" si="5"/>
        <v>0</v>
      </c>
      <c r="G140" s="82"/>
    </row>
    <row r="141" spans="1:7" s="68" customFormat="1" ht="18" customHeight="1">
      <c r="A141" s="709" t="s">
        <v>3</v>
      </c>
      <c r="B141" s="709"/>
      <c r="C141" s="709"/>
      <c r="D141" s="67">
        <f>SUM(D12:D140)</f>
        <v>214535000</v>
      </c>
      <c r="E141" s="67">
        <f>SUM(E12:E140)</f>
        <v>207850000</v>
      </c>
      <c r="F141" s="45">
        <f>D141-E141</f>
        <v>6685000</v>
      </c>
      <c r="G141" s="62"/>
    </row>
    <row r="142" spans="1:7" ht="18" customHeight="1"/>
    <row r="143" spans="1:7" ht="21" customHeight="1">
      <c r="C143" s="46"/>
      <c r="D143" s="69" t="s">
        <v>20</v>
      </c>
    </row>
    <row r="144" spans="1:7" ht="21" customHeight="1"/>
    <row r="145" spans="1:5" ht="21" customHeight="1"/>
    <row r="146" spans="1:5" ht="14.25" customHeight="1">
      <c r="E146" s="70" t="s">
        <v>21</v>
      </c>
    </row>
    <row r="147" spans="1:5" ht="21" customHeight="1">
      <c r="A147" s="55" t="s">
        <v>22</v>
      </c>
      <c r="D147" s="55" t="s">
        <v>23</v>
      </c>
    </row>
    <row r="148" spans="1:5" ht="21" customHeight="1"/>
    <row r="149" spans="1:5" ht="21" customHeight="1"/>
    <row r="150" spans="1:5" ht="21" customHeight="1"/>
    <row r="151" spans="1:5" ht="21" customHeight="1"/>
    <row r="152" spans="1:5" ht="21" customHeight="1"/>
    <row r="153" spans="1:5" ht="21" customHeight="1"/>
    <row r="154" spans="1:5" ht="21" customHeight="1"/>
    <row r="155" spans="1:5" ht="21" customHeight="1"/>
    <row r="156" spans="1:5" ht="21" customHeight="1"/>
    <row r="157" spans="1:5" ht="21" customHeight="1"/>
    <row r="158" spans="1:5" ht="21" customHeight="1"/>
    <row r="159" spans="1:5" ht="21" customHeight="1"/>
    <row r="160" spans="1:5" ht="21" customHeight="1"/>
    <row r="161" ht="21" customHeight="1"/>
  </sheetData>
  <mergeCells count="4">
    <mergeCell ref="A2:B2"/>
    <mergeCell ref="A141:C141"/>
    <mergeCell ref="A5:F5"/>
    <mergeCell ref="A6:F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36"/>
  <sheetViews>
    <sheetView topLeftCell="A5" zoomScale="90" workbookViewId="0">
      <pane ySplit="7" topLeftCell="A54" activePane="bottomLeft" state="frozen"/>
      <selection activeCell="B61" sqref="B61"/>
      <selection pane="bottomLeft" activeCell="M118" sqref="M118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132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712" t="s">
        <v>10</v>
      </c>
      <c r="B2" s="712"/>
      <c r="C2" s="712"/>
      <c r="D2" s="712"/>
      <c r="E2" s="134"/>
      <c r="F2" s="135"/>
      <c r="G2" s="135"/>
      <c r="H2" s="135"/>
      <c r="J2" s="136"/>
    </row>
    <row r="3" spans="1:10" s="19" customFormat="1" ht="18" customHeight="1">
      <c r="A3" s="132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710" t="s">
        <v>117</v>
      </c>
      <c r="B5" s="710"/>
      <c r="C5" s="710"/>
      <c r="D5" s="710"/>
      <c r="E5" s="710"/>
      <c r="F5" s="710"/>
      <c r="G5" s="710"/>
      <c r="H5" s="710"/>
      <c r="I5" s="710"/>
      <c r="J5" s="81"/>
    </row>
    <row r="6" spans="1:10" ht="9" hidden="1" customHeight="1">
      <c r="A6" s="711"/>
      <c r="B6" s="711"/>
      <c r="C6" s="711"/>
      <c r="D6" s="711"/>
      <c r="E6" s="711"/>
      <c r="F6" s="711"/>
      <c r="G6" s="711"/>
      <c r="H6" s="711"/>
      <c r="I6" s="711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ht="18" hidden="1" customHeight="1">
      <c r="A12" s="64">
        <v>41838</v>
      </c>
      <c r="B12" s="64" t="s">
        <v>78</v>
      </c>
      <c r="C12" s="73"/>
      <c r="D12" s="63" t="s">
        <v>82</v>
      </c>
      <c r="E12" s="73" t="s">
        <v>105</v>
      </c>
      <c r="F12" s="63">
        <v>6825500</v>
      </c>
      <c r="G12" s="63"/>
      <c r="H12" s="63"/>
      <c r="I12" s="63">
        <f>IF(E12&lt;&gt;"",F12+G12-H12,0)</f>
        <v>6825500</v>
      </c>
      <c r="J12" s="85"/>
    </row>
    <row r="13" spans="1:10" ht="18" hidden="1" customHeight="1">
      <c r="A13" s="64">
        <v>41838</v>
      </c>
      <c r="B13" s="129" t="s">
        <v>78</v>
      </c>
      <c r="C13" s="73"/>
      <c r="D13" s="63" t="s">
        <v>82</v>
      </c>
      <c r="E13" s="73" t="s">
        <v>28</v>
      </c>
      <c r="F13" s="63">
        <v>91375000</v>
      </c>
      <c r="G13" s="63"/>
      <c r="H13" s="63"/>
      <c r="I13" s="63">
        <f t="shared" ref="I13:I29" si="0">IF(E13&lt;&gt;"",I12+F13+G13-H13,0)</f>
        <v>98200500</v>
      </c>
      <c r="J13" s="85"/>
    </row>
    <row r="14" spans="1:10" ht="18" hidden="1" customHeight="1">
      <c r="A14" s="64">
        <v>41839</v>
      </c>
      <c r="B14" s="64" t="s">
        <v>74</v>
      </c>
      <c r="C14" s="64"/>
      <c r="D14" s="63" t="s">
        <v>83</v>
      </c>
      <c r="E14" s="73" t="s">
        <v>105</v>
      </c>
      <c r="F14" s="63">
        <v>5680125</v>
      </c>
      <c r="G14" s="63"/>
      <c r="H14" s="63"/>
      <c r="I14" s="63">
        <f t="shared" si="0"/>
        <v>103880625</v>
      </c>
      <c r="J14" s="85"/>
    </row>
    <row r="15" spans="1:10" ht="18" hidden="1" customHeight="1">
      <c r="A15" s="64">
        <v>41839</v>
      </c>
      <c r="B15" s="129" t="s">
        <v>74</v>
      </c>
      <c r="C15" s="64"/>
      <c r="D15" s="63" t="s">
        <v>83</v>
      </c>
      <c r="E15" s="73" t="s">
        <v>28</v>
      </c>
      <c r="F15" s="63">
        <v>14450000</v>
      </c>
      <c r="G15" s="63"/>
      <c r="H15" s="63"/>
      <c r="I15" s="63">
        <f t="shared" si="0"/>
        <v>118330625</v>
      </c>
      <c r="J15" s="85"/>
    </row>
    <row r="16" spans="1:10" s="150" customFormat="1" ht="18" hidden="1" customHeight="1">
      <c r="A16" s="146">
        <v>41869</v>
      </c>
      <c r="B16" s="146" t="s">
        <v>86</v>
      </c>
      <c r="C16" s="147"/>
      <c r="D16" s="148" t="s">
        <v>85</v>
      </c>
      <c r="E16" s="147" t="s">
        <v>105</v>
      </c>
      <c r="F16" s="63">
        <v>4482720</v>
      </c>
      <c r="G16" s="148"/>
      <c r="H16" s="63"/>
      <c r="I16" s="148">
        <f t="shared" si="0"/>
        <v>122813345</v>
      </c>
      <c r="J16" s="149"/>
    </row>
    <row r="17" spans="1:10" s="150" customFormat="1" ht="18" hidden="1" customHeight="1">
      <c r="A17" s="146">
        <v>41869</v>
      </c>
      <c r="B17" s="146" t="s">
        <v>86</v>
      </c>
      <c r="C17" s="147"/>
      <c r="D17" s="148" t="s">
        <v>85</v>
      </c>
      <c r="E17" s="147" t="s">
        <v>28</v>
      </c>
      <c r="F17" s="63">
        <v>15282000</v>
      </c>
      <c r="G17" s="148"/>
      <c r="H17" s="148"/>
      <c r="I17" s="148">
        <f t="shared" si="0"/>
        <v>138095345</v>
      </c>
      <c r="J17" s="149"/>
    </row>
    <row r="18" spans="1:10" ht="18" hidden="1" customHeight="1">
      <c r="A18" s="64">
        <v>41890</v>
      </c>
      <c r="B18" s="64" t="s">
        <v>75</v>
      </c>
      <c r="C18" s="73"/>
      <c r="D18" s="63" t="s">
        <v>87</v>
      </c>
      <c r="E18" s="73" t="s">
        <v>105</v>
      </c>
      <c r="F18" s="63">
        <v>7772886</v>
      </c>
      <c r="G18" s="63"/>
      <c r="H18" s="63"/>
      <c r="I18" s="63">
        <f t="shared" si="0"/>
        <v>145868231</v>
      </c>
      <c r="J18" s="85"/>
    </row>
    <row r="19" spans="1:10" ht="18" hidden="1" customHeight="1">
      <c r="A19" s="64">
        <v>41890</v>
      </c>
      <c r="B19" s="129" t="s">
        <v>75</v>
      </c>
      <c r="C19" s="73"/>
      <c r="D19" s="63" t="s">
        <v>87</v>
      </c>
      <c r="E19" s="73" t="s">
        <v>28</v>
      </c>
      <c r="F19" s="63">
        <v>14429600</v>
      </c>
      <c r="G19" s="63"/>
      <c r="H19" s="63"/>
      <c r="I19" s="63">
        <f t="shared" si="0"/>
        <v>160297831</v>
      </c>
      <c r="J19" s="85"/>
    </row>
    <row r="20" spans="1:10" ht="18" hidden="1" customHeight="1">
      <c r="A20" s="64">
        <v>41899</v>
      </c>
      <c r="B20" s="64" t="s">
        <v>90</v>
      </c>
      <c r="C20" s="80"/>
      <c r="D20" s="63" t="s">
        <v>91</v>
      </c>
      <c r="E20" s="73" t="s">
        <v>105</v>
      </c>
      <c r="F20" s="63">
        <v>5673443</v>
      </c>
      <c r="G20" s="63"/>
      <c r="H20" s="63"/>
      <c r="I20" s="63">
        <f t="shared" si="0"/>
        <v>165971274</v>
      </c>
      <c r="J20" s="85"/>
    </row>
    <row r="21" spans="1:10" ht="18" hidden="1" customHeight="1">
      <c r="A21" s="65">
        <v>41899</v>
      </c>
      <c r="B21" s="129" t="s">
        <v>90</v>
      </c>
      <c r="C21" s="123"/>
      <c r="D21" s="66" t="s">
        <v>91</v>
      </c>
      <c r="E21" s="73" t="s">
        <v>28</v>
      </c>
      <c r="F21" s="66">
        <v>14857500</v>
      </c>
      <c r="G21" s="66"/>
      <c r="H21" s="66"/>
      <c r="I21" s="63">
        <f t="shared" si="0"/>
        <v>180828774</v>
      </c>
      <c r="J21" s="144"/>
    </row>
    <row r="22" spans="1:10" ht="18" hidden="1" customHeight="1">
      <c r="A22" s="65">
        <v>41907</v>
      </c>
      <c r="B22" s="145" t="s">
        <v>89</v>
      </c>
      <c r="C22" s="123"/>
      <c r="D22" s="66" t="s">
        <v>88</v>
      </c>
      <c r="E22" s="73" t="s">
        <v>105</v>
      </c>
      <c r="F22" s="66">
        <v>6613569</v>
      </c>
      <c r="G22" s="66"/>
      <c r="H22" s="63"/>
      <c r="I22" s="63">
        <f t="shared" si="0"/>
        <v>187442343</v>
      </c>
      <c r="J22" s="144"/>
    </row>
    <row r="23" spans="1:10" ht="18" hidden="1" customHeight="1">
      <c r="A23" s="64">
        <v>41907</v>
      </c>
      <c r="B23" s="84" t="s">
        <v>89</v>
      </c>
      <c r="C23" s="80"/>
      <c r="D23" s="63" t="s">
        <v>88</v>
      </c>
      <c r="E23" s="73" t="s">
        <v>28</v>
      </c>
      <c r="F23" s="63">
        <v>84980000</v>
      </c>
      <c r="G23" s="63"/>
      <c r="H23" s="63"/>
      <c r="I23" s="63">
        <f t="shared" si="0"/>
        <v>272422343</v>
      </c>
      <c r="J23" s="85"/>
    </row>
    <row r="24" spans="1:10" ht="18" hidden="1" customHeight="1">
      <c r="A24" s="64">
        <v>41921</v>
      </c>
      <c r="B24" s="145" t="s">
        <v>62</v>
      </c>
      <c r="C24" s="80"/>
      <c r="D24" s="71" t="s">
        <v>95</v>
      </c>
      <c r="E24" s="73" t="s">
        <v>105</v>
      </c>
      <c r="F24" s="63">
        <v>5688144</v>
      </c>
      <c r="G24" s="63"/>
      <c r="H24" s="63"/>
      <c r="I24" s="63">
        <f t="shared" si="0"/>
        <v>278110487</v>
      </c>
      <c r="J24" s="85"/>
    </row>
    <row r="25" spans="1:10" ht="18" hidden="1" customHeight="1">
      <c r="A25" s="64">
        <v>41921</v>
      </c>
      <c r="B25" s="84" t="s">
        <v>62</v>
      </c>
      <c r="C25" s="80"/>
      <c r="D25" s="71" t="s">
        <v>95</v>
      </c>
      <c r="E25" s="73" t="s">
        <v>28</v>
      </c>
      <c r="F25" s="63">
        <v>22344000</v>
      </c>
      <c r="G25" s="63"/>
      <c r="H25" s="63"/>
      <c r="I25" s="63">
        <f t="shared" si="0"/>
        <v>300454487</v>
      </c>
      <c r="J25" s="85"/>
    </row>
    <row r="26" spans="1:10" ht="18" hidden="1" customHeight="1">
      <c r="A26" s="64">
        <v>41927</v>
      </c>
      <c r="B26" s="129" t="s">
        <v>99</v>
      </c>
      <c r="C26" s="73"/>
      <c r="D26" s="71" t="s">
        <v>97</v>
      </c>
      <c r="E26" s="73" t="s">
        <v>105</v>
      </c>
      <c r="F26" s="63">
        <v>4397603</v>
      </c>
      <c r="G26" s="63"/>
      <c r="H26" s="63"/>
      <c r="I26" s="63">
        <f t="shared" si="0"/>
        <v>304852090</v>
      </c>
      <c r="J26" s="83"/>
    </row>
    <row r="27" spans="1:10" ht="18" hidden="1" customHeight="1">
      <c r="A27" s="64">
        <v>41927</v>
      </c>
      <c r="B27" s="64" t="s">
        <v>100</v>
      </c>
      <c r="C27" s="73"/>
      <c r="D27" s="71" t="s">
        <v>98</v>
      </c>
      <c r="E27" s="73" t="s">
        <v>105</v>
      </c>
      <c r="F27" s="63">
        <v>8023285</v>
      </c>
      <c r="G27" s="63"/>
      <c r="H27" s="63"/>
      <c r="I27" s="63">
        <f t="shared" si="0"/>
        <v>312875375</v>
      </c>
      <c r="J27" s="83"/>
    </row>
    <row r="28" spans="1:10" ht="18" hidden="1" customHeight="1">
      <c r="A28" s="64">
        <v>41927</v>
      </c>
      <c r="B28" s="64" t="s">
        <v>99</v>
      </c>
      <c r="C28" s="73"/>
      <c r="D28" s="71" t="s">
        <v>97</v>
      </c>
      <c r="E28" s="73" t="s">
        <v>28</v>
      </c>
      <c r="F28" s="63">
        <v>14460200</v>
      </c>
      <c r="G28" s="63"/>
      <c r="H28" s="63"/>
      <c r="I28" s="63">
        <f t="shared" si="0"/>
        <v>327335575</v>
      </c>
      <c r="J28" s="83"/>
    </row>
    <row r="29" spans="1:10" ht="18" hidden="1" customHeight="1">
      <c r="A29" s="64">
        <v>41927</v>
      </c>
      <c r="B29" s="64" t="s">
        <v>100</v>
      </c>
      <c r="C29" s="73"/>
      <c r="D29" s="71" t="s">
        <v>98</v>
      </c>
      <c r="E29" s="73" t="s">
        <v>28</v>
      </c>
      <c r="F29" s="63">
        <v>15310800</v>
      </c>
      <c r="G29" s="63"/>
      <c r="H29" s="63"/>
      <c r="I29" s="63">
        <f t="shared" si="0"/>
        <v>342646375</v>
      </c>
      <c r="J29" s="83"/>
    </row>
    <row r="30" spans="1:10" s="108" customFormat="1" ht="18" hidden="1" customHeight="1">
      <c r="A30" s="64">
        <v>41928</v>
      </c>
      <c r="B30" s="129"/>
      <c r="C30" s="104"/>
      <c r="D30" s="105"/>
      <c r="E30" s="64" t="s">
        <v>17</v>
      </c>
      <c r="F30" s="63"/>
      <c r="G30" s="106"/>
      <c r="H30" s="106">
        <v>100000000</v>
      </c>
      <c r="I30" s="63">
        <f t="shared" ref="I30:I36" si="1">IF(E30&lt;&gt;"",I29+F30+G30-H30,0)</f>
        <v>242646375</v>
      </c>
      <c r="J30" s="107"/>
    </row>
    <row r="31" spans="1:10" s="108" customFormat="1" ht="18" hidden="1" customHeight="1">
      <c r="A31" s="64">
        <v>41963</v>
      </c>
      <c r="B31" s="64"/>
      <c r="C31" s="104"/>
      <c r="D31" s="105"/>
      <c r="E31" s="64" t="s">
        <v>17</v>
      </c>
      <c r="F31" s="63"/>
      <c r="G31" s="106"/>
      <c r="H31" s="106">
        <v>100000000</v>
      </c>
      <c r="I31" s="63">
        <f t="shared" si="1"/>
        <v>142646375</v>
      </c>
      <c r="J31" s="107"/>
    </row>
    <row r="32" spans="1:10" s="108" customFormat="1" ht="18" hidden="1" customHeight="1">
      <c r="A32" s="65">
        <v>41953</v>
      </c>
      <c r="B32" s="156" t="s">
        <v>110</v>
      </c>
      <c r="C32" s="140"/>
      <c r="D32" s="141"/>
      <c r="E32" s="73" t="s">
        <v>105</v>
      </c>
      <c r="F32" s="66">
        <v>4175435</v>
      </c>
      <c r="G32" s="142"/>
      <c r="H32" s="142"/>
      <c r="I32" s="63">
        <f t="shared" si="1"/>
        <v>146821810</v>
      </c>
      <c r="J32" s="143"/>
    </row>
    <row r="33" spans="1:10" s="108" customFormat="1" ht="18" hidden="1" customHeight="1">
      <c r="A33" s="65">
        <v>41953</v>
      </c>
      <c r="B33" s="156" t="s">
        <v>110</v>
      </c>
      <c r="C33" s="140"/>
      <c r="D33" s="141"/>
      <c r="E33" s="73" t="s">
        <v>28</v>
      </c>
      <c r="F33" s="66">
        <v>1492750</v>
      </c>
      <c r="G33" s="142"/>
      <c r="H33" s="142"/>
      <c r="I33" s="63">
        <f t="shared" si="1"/>
        <v>148314560</v>
      </c>
      <c r="J33" s="143"/>
    </row>
    <row r="34" spans="1:10" ht="18" hidden="1" customHeight="1">
      <c r="A34" s="65">
        <v>41970</v>
      </c>
      <c r="B34" s="129" t="s">
        <v>106</v>
      </c>
      <c r="C34" s="123"/>
      <c r="D34" s="72"/>
      <c r="E34" s="73" t="s">
        <v>28</v>
      </c>
      <c r="F34" s="66">
        <v>14980000</v>
      </c>
      <c r="G34" s="66"/>
      <c r="H34" s="66"/>
      <c r="I34" s="63">
        <f t="shared" si="1"/>
        <v>163294560</v>
      </c>
      <c r="J34" s="144"/>
    </row>
    <row r="35" spans="1:10" ht="18" hidden="1" customHeight="1">
      <c r="A35" s="65">
        <v>41970</v>
      </c>
      <c r="B35" s="129" t="s">
        <v>106</v>
      </c>
      <c r="C35" s="123"/>
      <c r="D35" s="72"/>
      <c r="E35" s="73" t="s">
        <v>105</v>
      </c>
      <c r="F35" s="66">
        <v>5720220</v>
      </c>
      <c r="G35" s="66"/>
      <c r="H35" s="63"/>
      <c r="I35" s="63">
        <f t="shared" si="1"/>
        <v>169014780</v>
      </c>
      <c r="J35" s="144"/>
    </row>
    <row r="36" spans="1:10" s="150" customFormat="1" ht="18" hidden="1" customHeight="1">
      <c r="A36" s="151">
        <v>41977</v>
      </c>
      <c r="B36" s="146" t="s">
        <v>103</v>
      </c>
      <c r="C36" s="152"/>
      <c r="D36" s="153"/>
      <c r="E36" s="147" t="s">
        <v>105</v>
      </c>
      <c r="F36" s="66">
        <v>5009334</v>
      </c>
      <c r="G36" s="154"/>
      <c r="H36" s="63"/>
      <c r="I36" s="63">
        <f t="shared" si="1"/>
        <v>174024114</v>
      </c>
      <c r="J36" s="155"/>
    </row>
    <row r="37" spans="1:10" s="150" customFormat="1" ht="18" hidden="1" customHeight="1">
      <c r="A37" s="151">
        <v>41977</v>
      </c>
      <c r="B37" s="146" t="s">
        <v>103</v>
      </c>
      <c r="C37" s="152"/>
      <c r="D37" s="153"/>
      <c r="E37" s="147" t="s">
        <v>28</v>
      </c>
      <c r="F37" s="66">
        <v>14538400</v>
      </c>
      <c r="G37" s="154"/>
      <c r="H37" s="154"/>
      <c r="I37" s="148">
        <f t="shared" ref="I37:I38" si="2">IF(E37&lt;&gt;"",I36+F37+G37-H37,0)</f>
        <v>188562514</v>
      </c>
      <c r="J37" s="155"/>
    </row>
    <row r="38" spans="1:10" s="165" customFormat="1" ht="18" customHeight="1">
      <c r="A38" s="158">
        <v>41998</v>
      </c>
      <c r="B38" s="158" t="s">
        <v>104</v>
      </c>
      <c r="C38" s="159"/>
      <c r="D38" s="160"/>
      <c r="E38" s="161" t="s">
        <v>105</v>
      </c>
      <c r="F38" s="162">
        <v>6545649</v>
      </c>
      <c r="G38" s="162"/>
      <c r="H38" s="163"/>
      <c r="I38" s="163">
        <f t="shared" si="2"/>
        <v>195108163</v>
      </c>
      <c r="J38" s="164"/>
    </row>
    <row r="39" spans="1:10" s="165" customFormat="1" ht="18" customHeight="1">
      <c r="A39" s="158">
        <v>41998</v>
      </c>
      <c r="B39" s="158" t="s">
        <v>104</v>
      </c>
      <c r="C39" s="159"/>
      <c r="D39" s="160"/>
      <c r="E39" s="161" t="s">
        <v>28</v>
      </c>
      <c r="F39" s="162">
        <v>14555400</v>
      </c>
      <c r="G39" s="162"/>
      <c r="H39" s="162"/>
      <c r="I39" s="163">
        <f>ROUND(IF(E39&lt;&gt;"",I38+F39+G39-H39,0),0)</f>
        <v>209663563</v>
      </c>
      <c r="J39" s="164"/>
    </row>
    <row r="40" spans="1:10" s="171" customFormat="1" ht="18" customHeight="1">
      <c r="A40" s="166">
        <v>42003</v>
      </c>
      <c r="B40" s="166" t="s">
        <v>109</v>
      </c>
      <c r="C40" s="167"/>
      <c r="D40" s="168"/>
      <c r="E40" s="161" t="s">
        <v>28</v>
      </c>
      <c r="F40" s="163">
        <v>80268750</v>
      </c>
      <c r="G40" s="169"/>
      <c r="H40" s="169"/>
      <c r="I40" s="163">
        <f t="shared" ref="I40:I114" si="3">ROUND(IF(E40&lt;&gt;"",I39+F40+G40-H40,0),0)</f>
        <v>289932313</v>
      </c>
      <c r="J40" s="170"/>
    </row>
    <row r="41" spans="1:10" s="171" customFormat="1" ht="18" customHeight="1">
      <c r="A41" s="166">
        <v>42003</v>
      </c>
      <c r="B41" s="166" t="s">
        <v>109</v>
      </c>
      <c r="C41" s="167"/>
      <c r="D41" s="168"/>
      <c r="E41" s="161" t="s">
        <v>105</v>
      </c>
      <c r="F41" s="163">
        <f>4173975+171240+749175+642150+417398+17124+74918+64215</f>
        <v>6310195</v>
      </c>
      <c r="G41" s="169"/>
      <c r="H41" s="163"/>
      <c r="I41" s="163">
        <f t="shared" si="3"/>
        <v>296242508</v>
      </c>
      <c r="J41" s="170"/>
    </row>
    <row r="42" spans="1:10" s="108" customFormat="1" ht="18" customHeight="1">
      <c r="A42" s="64">
        <v>42011</v>
      </c>
      <c r="B42" s="64"/>
      <c r="C42" s="104"/>
      <c r="D42" s="105"/>
      <c r="E42" s="64" t="s">
        <v>17</v>
      </c>
      <c r="F42" s="63"/>
      <c r="G42" s="106"/>
      <c r="H42" s="106">
        <v>100000000</v>
      </c>
      <c r="I42" s="264">
        <f t="shared" si="3"/>
        <v>196242508</v>
      </c>
      <c r="J42" s="143"/>
    </row>
    <row r="43" spans="1:10" s="108" customFormat="1" ht="18" customHeight="1">
      <c r="A43" s="64">
        <v>42012</v>
      </c>
      <c r="B43" s="64"/>
      <c r="C43" s="104"/>
      <c r="D43" s="105"/>
      <c r="E43" s="64" t="s">
        <v>17</v>
      </c>
      <c r="F43" s="63"/>
      <c r="G43" s="106"/>
      <c r="H43" s="106">
        <v>76607913</v>
      </c>
      <c r="I43" s="264">
        <f t="shared" si="3"/>
        <v>119634595</v>
      </c>
      <c r="J43" s="143"/>
    </row>
    <row r="44" spans="1:10" s="108" customFormat="1" ht="18" customHeight="1">
      <c r="A44" s="65">
        <v>42012</v>
      </c>
      <c r="B44" s="65" t="s">
        <v>111</v>
      </c>
      <c r="C44" s="140"/>
      <c r="D44" s="141"/>
      <c r="E44" s="73" t="s">
        <v>105</v>
      </c>
      <c r="F44" s="66">
        <v>2683750</v>
      </c>
      <c r="G44" s="142">
        <f>F44*10%</f>
        <v>268375</v>
      </c>
      <c r="H44" s="142"/>
      <c r="I44" s="264">
        <f t="shared" si="3"/>
        <v>122586720</v>
      </c>
      <c r="J44" s="143"/>
    </row>
    <row r="45" spans="1:10" s="108" customFormat="1" ht="18" customHeight="1">
      <c r="A45" s="65">
        <v>42012</v>
      </c>
      <c r="B45" s="65" t="s">
        <v>111</v>
      </c>
      <c r="C45" s="140"/>
      <c r="D45" s="141"/>
      <c r="E45" s="73" t="s">
        <v>28</v>
      </c>
      <c r="F45" s="66">
        <v>15029000</v>
      </c>
      <c r="G45" s="142"/>
      <c r="H45" s="142"/>
      <c r="I45" s="264">
        <f t="shared" si="3"/>
        <v>137615720</v>
      </c>
      <c r="J45" s="143"/>
    </row>
    <row r="46" spans="1:10" s="108" customFormat="1" ht="18" customHeight="1">
      <c r="A46" s="65">
        <v>42012</v>
      </c>
      <c r="B46" s="65" t="s">
        <v>111</v>
      </c>
      <c r="C46" s="140"/>
      <c r="D46" s="141"/>
      <c r="E46" s="73" t="s">
        <v>105</v>
      </c>
      <c r="F46" s="66">
        <v>3284910</v>
      </c>
      <c r="G46" s="142">
        <f>F46*10%</f>
        <v>328491</v>
      </c>
      <c r="H46" s="142"/>
      <c r="I46" s="264">
        <f t="shared" si="3"/>
        <v>141229121</v>
      </c>
      <c r="J46" s="143"/>
    </row>
    <row r="47" spans="1:10" s="108" customFormat="1" ht="18" customHeight="1">
      <c r="A47" s="65">
        <v>42015</v>
      </c>
      <c r="B47" s="65" t="s">
        <v>113</v>
      </c>
      <c r="C47" s="140"/>
      <c r="D47" s="141"/>
      <c r="E47" s="73" t="s">
        <v>28</v>
      </c>
      <c r="F47" s="66">
        <v>13910000</v>
      </c>
      <c r="G47" s="142"/>
      <c r="H47" s="142"/>
      <c r="I47" s="264">
        <f t="shared" si="3"/>
        <v>155139121</v>
      </c>
      <c r="J47" s="143"/>
    </row>
    <row r="48" spans="1:10" s="108" customFormat="1" ht="18" customHeight="1">
      <c r="A48" s="65">
        <v>42015</v>
      </c>
      <c r="B48" s="65" t="s">
        <v>113</v>
      </c>
      <c r="C48" s="140"/>
      <c r="D48" s="141"/>
      <c r="E48" s="73" t="s">
        <v>105</v>
      </c>
      <c r="F48" s="66">
        <v>5949200</v>
      </c>
      <c r="G48" s="142">
        <f>F48*10%</f>
        <v>594920</v>
      </c>
      <c r="H48" s="142"/>
      <c r="I48" s="264">
        <f t="shared" si="3"/>
        <v>161683241</v>
      </c>
      <c r="J48" s="143"/>
    </row>
    <row r="49" spans="1:10" s="108" customFormat="1" ht="18" customHeight="1">
      <c r="A49" s="65">
        <v>42023</v>
      </c>
      <c r="B49" s="65" t="s">
        <v>114</v>
      </c>
      <c r="C49" s="140"/>
      <c r="D49" s="141"/>
      <c r="E49" s="73" t="s">
        <v>28</v>
      </c>
      <c r="F49" s="66">
        <v>14531600</v>
      </c>
      <c r="G49" s="142"/>
      <c r="H49" s="142"/>
      <c r="I49" s="264">
        <f t="shared" si="3"/>
        <v>176214841</v>
      </c>
      <c r="J49" s="143"/>
    </row>
    <row r="50" spans="1:10" s="108" customFormat="1" ht="18" customHeight="1">
      <c r="A50" s="65">
        <v>42023</v>
      </c>
      <c r="B50" s="65" t="s">
        <v>114</v>
      </c>
      <c r="C50" s="140"/>
      <c r="D50" s="141"/>
      <c r="E50" s="73" t="s">
        <v>105</v>
      </c>
      <c r="F50" s="66">
        <v>5940860</v>
      </c>
      <c r="G50" s="142">
        <f>F50*10%</f>
        <v>594086</v>
      </c>
      <c r="H50" s="142"/>
      <c r="I50" s="264">
        <f t="shared" si="3"/>
        <v>182749787</v>
      </c>
      <c r="J50" s="143"/>
    </row>
    <row r="51" spans="1:10" s="108" customFormat="1" ht="18" customHeight="1">
      <c r="A51" s="65">
        <v>42041</v>
      </c>
      <c r="B51" s="65" t="s">
        <v>115</v>
      </c>
      <c r="C51" s="140"/>
      <c r="D51" s="141"/>
      <c r="E51" s="73" t="s">
        <v>28</v>
      </c>
      <c r="F51" s="66">
        <v>145248000</v>
      </c>
      <c r="G51" s="142"/>
      <c r="H51" s="142"/>
      <c r="I51" s="264">
        <f t="shared" si="3"/>
        <v>327997787</v>
      </c>
      <c r="J51" s="143"/>
    </row>
    <row r="52" spans="1:10" s="108" customFormat="1" ht="18" customHeight="1">
      <c r="A52" s="65">
        <v>42041</v>
      </c>
      <c r="B52" s="65" t="s">
        <v>115</v>
      </c>
      <c r="C52" s="140"/>
      <c r="D52" s="141"/>
      <c r="E52" s="73" t="s">
        <v>105</v>
      </c>
      <c r="F52" s="66">
        <v>11662560</v>
      </c>
      <c r="G52" s="142">
        <f>F52*10%</f>
        <v>1166256</v>
      </c>
      <c r="H52" s="142"/>
      <c r="I52" s="264">
        <f t="shared" si="3"/>
        <v>340826603</v>
      </c>
      <c r="J52" s="143"/>
    </row>
    <row r="53" spans="1:10" s="108" customFormat="1" ht="18" customHeight="1">
      <c r="A53" s="64">
        <v>42063</v>
      </c>
      <c r="B53" s="64"/>
      <c r="C53" s="104"/>
      <c r="D53" s="105"/>
      <c r="E53" s="64" t="s">
        <v>17</v>
      </c>
      <c r="F53" s="63"/>
      <c r="G53" s="106"/>
      <c r="H53" s="106">
        <v>100000000</v>
      </c>
      <c r="I53" s="264">
        <f t="shared" si="3"/>
        <v>240826603</v>
      </c>
      <c r="J53" s="143"/>
    </row>
    <row r="54" spans="1:10" s="108" customFormat="1" ht="18" customHeight="1">
      <c r="A54" s="64">
        <v>42073</v>
      </c>
      <c r="B54" s="64"/>
      <c r="C54" s="104"/>
      <c r="D54" s="105"/>
      <c r="E54" s="64" t="s">
        <v>17</v>
      </c>
      <c r="F54" s="63"/>
      <c r="G54" s="106"/>
      <c r="H54" s="106">
        <v>112000000</v>
      </c>
      <c r="I54" s="264">
        <f t="shared" si="3"/>
        <v>128826603</v>
      </c>
      <c r="J54" s="143"/>
    </row>
    <row r="55" spans="1:10" s="108" customFormat="1" ht="18" customHeight="1">
      <c r="A55" s="65">
        <v>42098</v>
      </c>
      <c r="B55" s="65"/>
      <c r="C55" s="140"/>
      <c r="D55" s="141"/>
      <c r="E55" s="64" t="s">
        <v>17</v>
      </c>
      <c r="F55" s="66"/>
      <c r="G55" s="142"/>
      <c r="H55" s="142">
        <v>70000000</v>
      </c>
      <c r="I55" s="264">
        <f t="shared" si="3"/>
        <v>58826603</v>
      </c>
      <c r="J55" s="143"/>
    </row>
    <row r="56" spans="1:10" s="108" customFormat="1" ht="18" customHeight="1">
      <c r="A56" s="65">
        <v>42120</v>
      </c>
      <c r="B56" s="65" t="s">
        <v>124</v>
      </c>
      <c r="C56" s="140"/>
      <c r="D56" s="141"/>
      <c r="E56" s="73" t="s">
        <v>28</v>
      </c>
      <c r="F56" s="66">
        <v>50807000</v>
      </c>
      <c r="G56" s="142"/>
      <c r="H56" s="142"/>
      <c r="I56" s="264">
        <f t="shared" si="3"/>
        <v>109633603</v>
      </c>
      <c r="J56" s="143"/>
    </row>
    <row r="57" spans="1:10" s="108" customFormat="1" ht="18" customHeight="1">
      <c r="A57" s="65">
        <v>42120</v>
      </c>
      <c r="B57" s="65" t="s">
        <v>124</v>
      </c>
      <c r="C57" s="140"/>
      <c r="D57" s="141"/>
      <c r="E57" s="73" t="s">
        <v>105</v>
      </c>
      <c r="F57" s="66">
        <v>5902260</v>
      </c>
      <c r="G57" s="142">
        <f>F57*10%</f>
        <v>590226</v>
      </c>
      <c r="H57" s="142"/>
      <c r="I57" s="264">
        <f t="shared" si="3"/>
        <v>116126089</v>
      </c>
      <c r="J57" s="143"/>
    </row>
    <row r="58" spans="1:10" s="108" customFormat="1" ht="18" customHeight="1">
      <c r="A58" s="65">
        <v>42134</v>
      </c>
      <c r="B58" s="65" t="s">
        <v>616</v>
      </c>
      <c r="C58" s="140"/>
      <c r="D58" s="141"/>
      <c r="E58" s="73" t="s">
        <v>28</v>
      </c>
      <c r="F58" s="66">
        <v>64044500</v>
      </c>
      <c r="G58" s="142"/>
      <c r="H58" s="142"/>
      <c r="I58" s="264">
        <f t="shared" si="3"/>
        <v>180170589</v>
      </c>
      <c r="J58" s="143"/>
    </row>
    <row r="59" spans="1:10" s="108" customFormat="1" ht="18" customHeight="1">
      <c r="A59" s="65">
        <v>42134</v>
      </c>
      <c r="B59" s="65" t="s">
        <v>616</v>
      </c>
      <c r="C59" s="140"/>
      <c r="D59" s="141"/>
      <c r="E59" s="73" t="s">
        <v>105</v>
      </c>
      <c r="F59" s="66">
        <v>5926830</v>
      </c>
      <c r="G59" s="142">
        <f>F59*10%</f>
        <v>592683</v>
      </c>
      <c r="H59" s="142"/>
      <c r="I59" s="264">
        <f t="shared" si="3"/>
        <v>186690102</v>
      </c>
      <c r="J59" s="143"/>
    </row>
    <row r="60" spans="1:10" s="266" customFormat="1" ht="18" customHeight="1">
      <c r="A60" s="280">
        <v>42134</v>
      </c>
      <c r="B60" s="280" t="s">
        <v>616</v>
      </c>
      <c r="C60" s="281"/>
      <c r="D60" s="282"/>
      <c r="E60" s="265" t="s">
        <v>617</v>
      </c>
      <c r="F60" s="283"/>
      <c r="G60" s="283"/>
      <c r="H60" s="283"/>
      <c r="I60" s="264">
        <f t="shared" si="3"/>
        <v>186690102</v>
      </c>
      <c r="J60" s="284">
        <v>960000</v>
      </c>
    </row>
    <row r="61" spans="1:10" s="108" customFormat="1" ht="18" customHeight="1">
      <c r="A61" s="64">
        <v>42144</v>
      </c>
      <c r="B61" s="64" t="s">
        <v>694</v>
      </c>
      <c r="C61" s="104"/>
      <c r="D61" s="105"/>
      <c r="E61" s="73" t="s">
        <v>28</v>
      </c>
      <c r="F61" s="63">
        <v>37128000</v>
      </c>
      <c r="G61" s="106"/>
      <c r="H61" s="106"/>
      <c r="I61" s="264">
        <f t="shared" si="3"/>
        <v>223818102</v>
      </c>
      <c r="J61" s="143"/>
    </row>
    <row r="62" spans="1:10" s="108" customFormat="1" ht="18" customHeight="1">
      <c r="A62" s="65">
        <v>42144</v>
      </c>
      <c r="B62" s="65" t="s">
        <v>694</v>
      </c>
      <c r="C62" s="140"/>
      <c r="D62" s="141"/>
      <c r="E62" s="73" t="s">
        <v>105</v>
      </c>
      <c r="F62" s="66">
        <v>6617520</v>
      </c>
      <c r="G62" s="142">
        <f>F62*10%</f>
        <v>661752</v>
      </c>
      <c r="H62" s="142"/>
      <c r="I62" s="264">
        <f t="shared" si="3"/>
        <v>231097374</v>
      </c>
      <c r="J62" s="143"/>
    </row>
    <row r="63" spans="1:10" s="108" customFormat="1" ht="18" customHeight="1">
      <c r="A63" s="65">
        <v>42144</v>
      </c>
      <c r="B63" s="65" t="s">
        <v>695</v>
      </c>
      <c r="C63" s="140"/>
      <c r="D63" s="141"/>
      <c r="E63" s="73" t="s">
        <v>28</v>
      </c>
      <c r="F63" s="66">
        <v>12443100</v>
      </c>
      <c r="G63" s="142"/>
      <c r="H63" s="142"/>
      <c r="I63" s="264">
        <f t="shared" si="3"/>
        <v>243540474</v>
      </c>
      <c r="J63" s="143"/>
    </row>
    <row r="64" spans="1:10" s="108" customFormat="1" ht="18" customHeight="1">
      <c r="A64" s="65">
        <v>42144</v>
      </c>
      <c r="B64" s="65" t="s">
        <v>695</v>
      </c>
      <c r="C64" s="140"/>
      <c r="D64" s="141"/>
      <c r="E64" s="73" t="s">
        <v>105</v>
      </c>
      <c r="F64" s="66">
        <v>4977240</v>
      </c>
      <c r="G64" s="142">
        <f>F64*10%</f>
        <v>497724</v>
      </c>
      <c r="H64" s="142"/>
      <c r="I64" s="264">
        <f t="shared" si="3"/>
        <v>249015438</v>
      </c>
      <c r="J64" s="143"/>
    </row>
    <row r="65" spans="1:10" s="108" customFormat="1" ht="18" customHeight="1">
      <c r="A65" s="65">
        <v>42146</v>
      </c>
      <c r="B65" s="65"/>
      <c r="C65" s="140"/>
      <c r="D65" s="141"/>
      <c r="E65" s="64" t="s">
        <v>17</v>
      </c>
      <c r="F65" s="66"/>
      <c r="G65" s="142"/>
      <c r="H65" s="142">
        <v>100000000</v>
      </c>
      <c r="I65" s="264">
        <f t="shared" si="3"/>
        <v>149015438</v>
      </c>
      <c r="J65" s="143"/>
    </row>
    <row r="66" spans="1:10" s="108" customFormat="1" ht="18" customHeight="1">
      <c r="A66" s="65">
        <v>42152</v>
      </c>
      <c r="B66" s="65" t="s">
        <v>693</v>
      </c>
      <c r="C66" s="140"/>
      <c r="D66" s="141"/>
      <c r="E66" s="73" t="s">
        <v>28</v>
      </c>
      <c r="F66" s="66">
        <v>21403200</v>
      </c>
      <c r="G66" s="142"/>
      <c r="H66" s="142"/>
      <c r="I66" s="264">
        <f t="shared" si="3"/>
        <v>170418638</v>
      </c>
      <c r="J66" s="143"/>
    </row>
    <row r="67" spans="1:10" s="108" customFormat="1" ht="18" customHeight="1">
      <c r="A67" s="65">
        <v>42152</v>
      </c>
      <c r="B67" s="65" t="s">
        <v>693</v>
      </c>
      <c r="C67" s="140"/>
      <c r="D67" s="141"/>
      <c r="E67" s="73" t="s">
        <v>105</v>
      </c>
      <c r="F67" s="66">
        <v>6617520</v>
      </c>
      <c r="G67" s="142">
        <f>F67*10%</f>
        <v>661752</v>
      </c>
      <c r="H67" s="142"/>
      <c r="I67" s="264">
        <f t="shared" si="3"/>
        <v>177697910</v>
      </c>
      <c r="J67" s="143"/>
    </row>
    <row r="68" spans="1:10" s="108" customFormat="1" ht="18" customHeight="1">
      <c r="A68" s="65">
        <v>42181</v>
      </c>
      <c r="B68" s="65"/>
      <c r="C68" s="140"/>
      <c r="D68" s="141"/>
      <c r="E68" s="64" t="s">
        <v>17</v>
      </c>
      <c r="F68" s="66"/>
      <c r="G68" s="142"/>
      <c r="H68" s="142">
        <v>20000000</v>
      </c>
      <c r="I68" s="264">
        <f t="shared" si="3"/>
        <v>157697910</v>
      </c>
      <c r="J68" s="143"/>
    </row>
    <row r="69" spans="1:10" s="108" customFormat="1" ht="18" customHeight="1">
      <c r="A69" s="64">
        <v>42209</v>
      </c>
      <c r="B69" s="64" t="s">
        <v>62</v>
      </c>
      <c r="C69" s="104"/>
      <c r="D69" s="105"/>
      <c r="E69" s="73" t="s">
        <v>28</v>
      </c>
      <c r="F69" s="63">
        <v>22604400</v>
      </c>
      <c r="G69" s="106"/>
      <c r="H69" s="106"/>
      <c r="I69" s="264">
        <f t="shared" si="3"/>
        <v>180302310</v>
      </c>
      <c r="J69" s="143"/>
    </row>
    <row r="70" spans="1:10" s="108" customFormat="1" ht="18" customHeight="1">
      <c r="A70" s="64">
        <v>42209</v>
      </c>
      <c r="B70" s="64" t="s">
        <v>62</v>
      </c>
      <c r="C70" s="104"/>
      <c r="D70" s="105"/>
      <c r="E70" s="73" t="s">
        <v>105</v>
      </c>
      <c r="F70" s="63">
        <v>6617520</v>
      </c>
      <c r="G70" s="106">
        <f>F70*10%</f>
        <v>661752</v>
      </c>
      <c r="H70" s="106"/>
      <c r="I70" s="264">
        <f t="shared" si="3"/>
        <v>187581582</v>
      </c>
      <c r="J70" s="143"/>
    </row>
    <row r="71" spans="1:10" s="108" customFormat="1" ht="18" customHeight="1">
      <c r="A71" s="65">
        <v>42213</v>
      </c>
      <c r="B71" s="65"/>
      <c r="C71" s="140"/>
      <c r="D71" s="141"/>
      <c r="E71" s="64" t="s">
        <v>17</v>
      </c>
      <c r="F71" s="66"/>
      <c r="G71" s="142"/>
      <c r="H71" s="142">
        <v>100000000</v>
      </c>
      <c r="I71" s="264">
        <f t="shared" si="3"/>
        <v>87581582</v>
      </c>
      <c r="J71" s="143"/>
    </row>
    <row r="72" spans="1:10" s="108" customFormat="1" ht="18" customHeight="1">
      <c r="A72" s="65">
        <v>42215</v>
      </c>
      <c r="B72" s="65" t="s">
        <v>62</v>
      </c>
      <c r="C72" s="140"/>
      <c r="D72" s="141"/>
      <c r="E72" s="73" t="s">
        <v>789</v>
      </c>
      <c r="F72" s="66">
        <v>3900000</v>
      </c>
      <c r="G72" s="142">
        <f>F72*10%</f>
        <v>390000</v>
      </c>
      <c r="H72" s="142"/>
      <c r="I72" s="264">
        <f t="shared" si="3"/>
        <v>91871582</v>
      </c>
      <c r="J72" s="143"/>
    </row>
    <row r="73" spans="1:10" s="108" customFormat="1" ht="18" customHeight="1">
      <c r="A73" s="65">
        <v>42233</v>
      </c>
      <c r="B73" s="65" t="s">
        <v>790</v>
      </c>
      <c r="C73" s="140"/>
      <c r="D73" s="141"/>
      <c r="E73" s="73" t="s">
        <v>28</v>
      </c>
      <c r="F73" s="66">
        <v>11716180</v>
      </c>
      <c r="G73" s="142"/>
      <c r="H73" s="142"/>
      <c r="I73" s="264">
        <f t="shared" si="3"/>
        <v>103587762</v>
      </c>
      <c r="J73" s="143"/>
    </row>
    <row r="74" spans="1:10" s="108" customFormat="1" ht="18" customHeight="1">
      <c r="A74" s="65">
        <v>42233</v>
      </c>
      <c r="B74" s="65" t="s">
        <v>790</v>
      </c>
      <c r="C74" s="140"/>
      <c r="D74" s="141"/>
      <c r="E74" s="73" t="s">
        <v>105</v>
      </c>
      <c r="F74" s="63">
        <v>5040168</v>
      </c>
      <c r="G74" s="106">
        <f>F74*10%</f>
        <v>504016.80000000005</v>
      </c>
      <c r="H74" s="106"/>
      <c r="I74" s="264">
        <f t="shared" si="3"/>
        <v>109131947</v>
      </c>
      <c r="J74" s="143"/>
    </row>
    <row r="75" spans="1:10" s="108" customFormat="1" ht="18" customHeight="1">
      <c r="A75" s="65">
        <v>42242</v>
      </c>
      <c r="B75" s="65" t="s">
        <v>121</v>
      </c>
      <c r="C75" s="140"/>
      <c r="D75" s="141"/>
      <c r="E75" s="73" t="s">
        <v>28</v>
      </c>
      <c r="F75" s="66">
        <v>21419650</v>
      </c>
      <c r="G75" s="142"/>
      <c r="H75" s="142"/>
      <c r="I75" s="264">
        <f t="shared" si="3"/>
        <v>130551597</v>
      </c>
      <c r="J75" s="143"/>
    </row>
    <row r="76" spans="1:10" s="108" customFormat="1" ht="18" customHeight="1">
      <c r="A76" s="65">
        <v>42242</v>
      </c>
      <c r="B76" s="65" t="s">
        <v>121</v>
      </c>
      <c r="C76" s="140"/>
      <c r="D76" s="141"/>
      <c r="E76" s="73" t="s">
        <v>105</v>
      </c>
      <c r="F76" s="66">
        <v>6493536</v>
      </c>
      <c r="G76" s="142">
        <f>F76*10%</f>
        <v>649353.60000000009</v>
      </c>
      <c r="H76" s="142"/>
      <c r="I76" s="264">
        <f t="shared" si="3"/>
        <v>137694487</v>
      </c>
      <c r="J76" s="143"/>
    </row>
    <row r="77" spans="1:10" s="108" customFormat="1" ht="18" customHeight="1">
      <c r="A77" s="65">
        <v>42254</v>
      </c>
      <c r="B77" s="65"/>
      <c r="C77" s="140"/>
      <c r="D77" s="141"/>
      <c r="E77" s="64" t="s">
        <v>17</v>
      </c>
      <c r="F77" s="66"/>
      <c r="G77" s="142"/>
      <c r="H77" s="142">
        <v>57697877</v>
      </c>
      <c r="I77" s="264">
        <f t="shared" si="3"/>
        <v>79996610</v>
      </c>
      <c r="J77" s="143"/>
    </row>
    <row r="78" spans="1:10" s="108" customFormat="1" ht="18" customHeight="1">
      <c r="A78" s="65">
        <v>42265</v>
      </c>
      <c r="B78" s="65" t="s">
        <v>122</v>
      </c>
      <c r="C78" s="140"/>
      <c r="D78" s="141"/>
      <c r="E78" s="73" t="s">
        <v>28</v>
      </c>
      <c r="F78" s="66">
        <v>23635500</v>
      </c>
      <c r="G78" s="142"/>
      <c r="H78" s="142"/>
      <c r="I78" s="264">
        <f t="shared" si="3"/>
        <v>103632110</v>
      </c>
      <c r="J78" s="143"/>
    </row>
    <row r="79" spans="1:10" s="108" customFormat="1" ht="18" customHeight="1">
      <c r="A79" s="65">
        <v>42265</v>
      </c>
      <c r="B79" s="65" t="s">
        <v>122</v>
      </c>
      <c r="C79" s="140"/>
      <c r="D79" s="141"/>
      <c r="E79" s="73" t="s">
        <v>105</v>
      </c>
      <c r="F79" s="66">
        <v>6482880</v>
      </c>
      <c r="G79" s="142">
        <f>F79*10%</f>
        <v>648288</v>
      </c>
      <c r="H79" s="142"/>
      <c r="I79" s="264">
        <f t="shared" si="3"/>
        <v>110763278</v>
      </c>
      <c r="J79" s="143"/>
    </row>
    <row r="80" spans="1:10" s="108" customFormat="1" ht="18" customHeight="1">
      <c r="A80" s="65">
        <v>42278</v>
      </c>
      <c r="B80" s="65"/>
      <c r="C80" s="140"/>
      <c r="D80" s="141"/>
      <c r="E80" s="64" t="s">
        <v>17</v>
      </c>
      <c r="F80" s="66"/>
      <c r="G80" s="142"/>
      <c r="H80" s="142">
        <v>34173672</v>
      </c>
      <c r="I80" s="264">
        <f t="shared" si="3"/>
        <v>76589606</v>
      </c>
      <c r="J80" s="143"/>
    </row>
    <row r="81" spans="1:10" s="108" customFormat="1" ht="18" customHeight="1">
      <c r="A81" s="65">
        <v>42321</v>
      </c>
      <c r="B81" s="65"/>
      <c r="C81" s="140"/>
      <c r="D81" s="141"/>
      <c r="E81" s="64" t="s">
        <v>17</v>
      </c>
      <c r="F81" s="63"/>
      <c r="G81" s="142"/>
      <c r="H81" s="142">
        <f>76589573+33</f>
        <v>76589606</v>
      </c>
      <c r="I81" s="264">
        <f t="shared" si="3"/>
        <v>0</v>
      </c>
      <c r="J81" s="143"/>
    </row>
    <row r="82" spans="1:10" s="108" customFormat="1" ht="18" customHeight="1">
      <c r="A82" s="65">
        <v>42300</v>
      </c>
      <c r="B82" s="65" t="s">
        <v>123</v>
      </c>
      <c r="C82" s="140"/>
      <c r="D82" s="141"/>
      <c r="E82" s="73" t="s">
        <v>28</v>
      </c>
      <c r="F82" s="66">
        <v>22350000</v>
      </c>
      <c r="G82" s="142"/>
      <c r="H82" s="142"/>
      <c r="I82" s="264">
        <f t="shared" si="3"/>
        <v>22350000</v>
      </c>
      <c r="J82" s="143"/>
    </row>
    <row r="83" spans="1:10" s="108" customFormat="1" ht="18" customHeight="1">
      <c r="A83" s="65">
        <v>42300</v>
      </c>
      <c r="B83" s="65" t="s">
        <v>123</v>
      </c>
      <c r="C83" s="140"/>
      <c r="D83" s="141"/>
      <c r="E83" s="73" t="s">
        <v>105</v>
      </c>
      <c r="F83" s="66">
        <v>6436800</v>
      </c>
      <c r="G83" s="142">
        <f>F83*10%</f>
        <v>643680</v>
      </c>
      <c r="H83" s="142"/>
      <c r="I83" s="264">
        <f t="shared" si="3"/>
        <v>29430480</v>
      </c>
      <c r="J83" s="143"/>
    </row>
    <row r="84" spans="1:10" s="108" customFormat="1" ht="18" customHeight="1">
      <c r="A84" s="65">
        <v>42321</v>
      </c>
      <c r="B84" s="65" t="s">
        <v>1090</v>
      </c>
      <c r="C84" s="140"/>
      <c r="D84" s="141"/>
      <c r="E84" s="73" t="s">
        <v>28</v>
      </c>
      <c r="F84" s="66">
        <v>10102500</v>
      </c>
      <c r="G84" s="142"/>
      <c r="H84" s="142"/>
      <c r="I84" s="264">
        <f t="shared" si="3"/>
        <v>39532980</v>
      </c>
      <c r="J84" s="143"/>
    </row>
    <row r="85" spans="1:10" s="108" customFormat="1" ht="18" customHeight="1">
      <c r="A85" s="65">
        <v>42321</v>
      </c>
      <c r="B85" s="65" t="s">
        <v>1090</v>
      </c>
      <c r="C85" s="140"/>
      <c r="D85" s="141"/>
      <c r="E85" s="73" t="s">
        <v>105</v>
      </c>
      <c r="F85" s="66">
        <v>6353350</v>
      </c>
      <c r="G85" s="142">
        <f>F85*10%</f>
        <v>635335</v>
      </c>
      <c r="H85" s="142"/>
      <c r="I85" s="264">
        <f t="shared" si="3"/>
        <v>46521665</v>
      </c>
      <c r="J85" s="143"/>
    </row>
    <row r="86" spans="1:10" s="108" customFormat="1" ht="18" customHeight="1">
      <c r="A86" s="65">
        <v>42336</v>
      </c>
      <c r="B86" s="65" t="s">
        <v>1131</v>
      </c>
      <c r="C86" s="140"/>
      <c r="D86" s="141"/>
      <c r="E86" s="73" t="s">
        <v>28</v>
      </c>
      <c r="F86" s="66">
        <v>27012000</v>
      </c>
      <c r="G86" s="142"/>
      <c r="H86" s="142"/>
      <c r="I86" s="264">
        <f t="shared" si="3"/>
        <v>73533665</v>
      </c>
      <c r="J86" s="143"/>
    </row>
    <row r="87" spans="1:10" s="108" customFormat="1" ht="18" customHeight="1">
      <c r="A87" s="65">
        <v>42336</v>
      </c>
      <c r="B87" s="65" t="s">
        <v>1131</v>
      </c>
      <c r="C87" s="140"/>
      <c r="D87" s="141"/>
      <c r="E87" s="73" t="s">
        <v>105</v>
      </c>
      <c r="F87" s="66">
        <v>6482880</v>
      </c>
      <c r="G87" s="142">
        <f>F87*10%</f>
        <v>648288</v>
      </c>
      <c r="H87" s="142"/>
      <c r="I87" s="264">
        <f t="shared" si="3"/>
        <v>80664833</v>
      </c>
      <c r="J87" s="143"/>
    </row>
    <row r="88" spans="1:10" s="108" customFormat="1" ht="18" customHeight="1">
      <c r="A88" s="65">
        <v>42338</v>
      </c>
      <c r="B88" s="65" t="s">
        <v>1131</v>
      </c>
      <c r="C88" s="140"/>
      <c r="D88" s="141"/>
      <c r="E88" s="64" t="s">
        <v>1132</v>
      </c>
      <c r="F88" s="66">
        <v>901200</v>
      </c>
      <c r="G88" s="142">
        <f>F88*10%</f>
        <v>90120</v>
      </c>
      <c r="H88" s="142"/>
      <c r="I88" s="264">
        <f t="shared" si="3"/>
        <v>81656153</v>
      </c>
      <c r="J88" s="143"/>
    </row>
    <row r="89" spans="1:10" s="108" customFormat="1" ht="18" customHeight="1">
      <c r="A89" s="65">
        <v>42346</v>
      </c>
      <c r="B89" s="65" t="s">
        <v>1133</v>
      </c>
      <c r="C89" s="140"/>
      <c r="D89" s="141"/>
      <c r="E89" s="73" t="s">
        <v>28</v>
      </c>
      <c r="F89" s="66">
        <v>15306800</v>
      </c>
      <c r="G89" s="142"/>
      <c r="H89" s="142"/>
      <c r="I89" s="264">
        <f t="shared" si="3"/>
        <v>96962953</v>
      </c>
      <c r="J89" s="143"/>
    </row>
    <row r="90" spans="1:10" s="108" customFormat="1" ht="18" customHeight="1">
      <c r="A90" s="65">
        <v>42346</v>
      </c>
      <c r="B90" s="65" t="s">
        <v>1133</v>
      </c>
      <c r="C90" s="140"/>
      <c r="D90" s="141"/>
      <c r="E90" s="73" t="s">
        <v>105</v>
      </c>
      <c r="F90" s="66">
        <v>6707980</v>
      </c>
      <c r="G90" s="142">
        <f>F90*10%</f>
        <v>670798</v>
      </c>
      <c r="H90" s="142"/>
      <c r="I90" s="264">
        <f t="shared" si="3"/>
        <v>104341731</v>
      </c>
      <c r="J90" s="143"/>
    </row>
    <row r="91" spans="1:10" s="108" customFormat="1" ht="18" customHeight="1">
      <c r="A91" s="65">
        <v>42346</v>
      </c>
      <c r="B91" s="65" t="s">
        <v>1134</v>
      </c>
      <c r="C91" s="140"/>
      <c r="D91" s="141"/>
      <c r="E91" s="73" t="s">
        <v>28</v>
      </c>
      <c r="F91" s="66">
        <v>11817750</v>
      </c>
      <c r="G91" s="142"/>
      <c r="H91" s="142"/>
      <c r="I91" s="264">
        <f t="shared" si="3"/>
        <v>116159481</v>
      </c>
      <c r="J91" s="143"/>
    </row>
    <row r="92" spans="1:10" s="108" customFormat="1" ht="18" customHeight="1">
      <c r="A92" s="65">
        <v>42346</v>
      </c>
      <c r="B92" s="65" t="s">
        <v>1134</v>
      </c>
      <c r="C92" s="140"/>
      <c r="D92" s="141"/>
      <c r="E92" s="73" t="s">
        <v>105</v>
      </c>
      <c r="F92" s="66">
        <v>5357380</v>
      </c>
      <c r="G92" s="142">
        <f>F92*10%</f>
        <v>535738</v>
      </c>
      <c r="H92" s="142"/>
      <c r="I92" s="264">
        <f t="shared" si="3"/>
        <v>122052599</v>
      </c>
      <c r="J92" s="143"/>
    </row>
    <row r="93" spans="1:10" s="108" customFormat="1" ht="18" customHeight="1">
      <c r="A93" s="65">
        <v>42403</v>
      </c>
      <c r="B93" s="65"/>
      <c r="C93" s="140"/>
      <c r="D93" s="141"/>
      <c r="E93" s="64" t="s">
        <v>17</v>
      </c>
      <c r="F93" s="63"/>
      <c r="G93" s="142"/>
      <c r="H93" s="142">
        <v>100000000</v>
      </c>
      <c r="I93" s="264">
        <f t="shared" si="3"/>
        <v>22052599</v>
      </c>
      <c r="J93" s="143"/>
    </row>
    <row r="94" spans="1:10" s="108" customFormat="1" ht="18" customHeight="1">
      <c r="A94" s="65">
        <v>42370</v>
      </c>
      <c r="B94" s="65" t="s">
        <v>1292</v>
      </c>
      <c r="C94" s="140"/>
      <c r="D94" s="141"/>
      <c r="E94" s="73" t="s">
        <v>28</v>
      </c>
      <c r="F94" s="66">
        <v>10134000</v>
      </c>
      <c r="G94" s="142"/>
      <c r="H94" s="142"/>
      <c r="I94" s="264">
        <f t="shared" si="3"/>
        <v>32186599</v>
      </c>
      <c r="J94" s="143"/>
    </row>
    <row r="95" spans="1:10" s="108" customFormat="1" ht="18" customHeight="1">
      <c r="A95" s="65">
        <v>42370</v>
      </c>
      <c r="B95" s="65" t="s">
        <v>1292</v>
      </c>
      <c r="C95" s="140"/>
      <c r="D95" s="141"/>
      <c r="E95" s="73" t="s">
        <v>105</v>
      </c>
      <c r="F95" s="66">
        <v>6823560</v>
      </c>
      <c r="G95" s="142">
        <f>F95*10%</f>
        <v>682356</v>
      </c>
      <c r="H95" s="142"/>
      <c r="I95" s="264">
        <f t="shared" si="3"/>
        <v>39692515</v>
      </c>
      <c r="J95" s="143"/>
    </row>
    <row r="96" spans="1:10" s="108" customFormat="1" ht="18" customHeight="1">
      <c r="A96" s="65">
        <v>42398</v>
      </c>
      <c r="B96" s="65" t="s">
        <v>1291</v>
      </c>
      <c r="C96" s="140"/>
      <c r="D96" s="141"/>
      <c r="E96" s="73" t="s">
        <v>28</v>
      </c>
      <c r="F96" s="66">
        <v>11135000</v>
      </c>
      <c r="G96" s="142"/>
      <c r="H96" s="142"/>
      <c r="I96" s="264">
        <f t="shared" si="3"/>
        <v>50827515</v>
      </c>
      <c r="J96" s="143"/>
    </row>
    <row r="97" spans="1:10" s="108" customFormat="1" ht="18" customHeight="1">
      <c r="A97" s="65">
        <v>42398</v>
      </c>
      <c r="B97" s="65" t="s">
        <v>1291</v>
      </c>
      <c r="C97" s="140"/>
      <c r="D97" s="141"/>
      <c r="E97" s="73" t="s">
        <v>105</v>
      </c>
      <c r="F97" s="66">
        <v>5077560</v>
      </c>
      <c r="G97" s="142">
        <f>F97*10%</f>
        <v>507756</v>
      </c>
      <c r="H97" s="142"/>
      <c r="I97" s="264">
        <f t="shared" si="3"/>
        <v>56412831</v>
      </c>
      <c r="J97" s="143"/>
    </row>
    <row r="98" spans="1:10" s="108" customFormat="1" ht="18" customHeight="1">
      <c r="A98" s="65">
        <v>42398</v>
      </c>
      <c r="B98" s="65" t="s">
        <v>120</v>
      </c>
      <c r="C98" s="140"/>
      <c r="D98" s="141"/>
      <c r="E98" s="73" t="s">
        <v>28</v>
      </c>
      <c r="F98" s="66">
        <v>23383500</v>
      </c>
      <c r="G98" s="142"/>
      <c r="H98" s="142"/>
      <c r="I98" s="264">
        <f t="shared" si="3"/>
        <v>79796331</v>
      </c>
      <c r="J98" s="143"/>
    </row>
    <row r="99" spans="1:10" s="108" customFormat="1" ht="18" customHeight="1">
      <c r="A99" s="65">
        <v>42398</v>
      </c>
      <c r="B99" s="65" t="s">
        <v>120</v>
      </c>
      <c r="C99" s="140"/>
      <c r="D99" s="141"/>
      <c r="E99" s="73" t="s">
        <v>105</v>
      </c>
      <c r="F99" s="66">
        <v>6413760</v>
      </c>
      <c r="G99" s="142">
        <f>F99*10%</f>
        <v>641376</v>
      </c>
      <c r="H99" s="142"/>
      <c r="I99" s="264">
        <f t="shared" si="3"/>
        <v>86851467</v>
      </c>
      <c r="J99" s="143"/>
    </row>
    <row r="100" spans="1:10" s="108" customFormat="1" ht="18" customHeight="1">
      <c r="A100" s="65">
        <v>42407</v>
      </c>
      <c r="B100" s="65" t="s">
        <v>695</v>
      </c>
      <c r="C100" s="140"/>
      <c r="D100" s="141"/>
      <c r="E100" s="73" t="s">
        <v>28</v>
      </c>
      <c r="F100" s="66">
        <v>11175000</v>
      </c>
      <c r="G100" s="142"/>
      <c r="H100" s="142"/>
      <c r="I100" s="264">
        <f t="shared" si="3"/>
        <v>98026467</v>
      </c>
      <c r="J100" s="143"/>
    </row>
    <row r="101" spans="1:10" s="108" customFormat="1" ht="18" customHeight="1">
      <c r="A101" s="65">
        <v>42407</v>
      </c>
      <c r="B101" s="65" t="s">
        <v>695</v>
      </c>
      <c r="C101" s="140"/>
      <c r="D101" s="141"/>
      <c r="E101" s="73" t="s">
        <v>105</v>
      </c>
      <c r="F101" s="66">
        <v>5319300</v>
      </c>
      <c r="G101" s="142">
        <f>F101*10%</f>
        <v>531930</v>
      </c>
      <c r="H101" s="142"/>
      <c r="I101" s="264">
        <f t="shared" si="3"/>
        <v>103877697</v>
      </c>
      <c r="J101" s="143"/>
    </row>
    <row r="102" spans="1:10" s="108" customFormat="1" ht="18" customHeight="1">
      <c r="A102" s="65">
        <v>42444</v>
      </c>
      <c r="B102" s="65"/>
      <c r="C102" s="140"/>
      <c r="D102" s="141"/>
      <c r="E102" s="64" t="s">
        <v>17</v>
      </c>
      <c r="F102" s="63"/>
      <c r="G102" s="142"/>
      <c r="H102" s="142">
        <v>50000000</v>
      </c>
      <c r="I102" s="264">
        <f t="shared" ref="I102" si="4">ROUND(IF(E102&lt;&gt;"",I101+F102+G102-H102,0),0)</f>
        <v>53877697</v>
      </c>
      <c r="J102" s="143"/>
    </row>
    <row r="103" spans="1:10" s="108" customFormat="1" ht="18" customHeight="1">
      <c r="A103" s="65">
        <v>42475</v>
      </c>
      <c r="B103" s="65" t="s">
        <v>1413</v>
      </c>
      <c r="C103" s="140"/>
      <c r="D103" s="141"/>
      <c r="E103" s="73" t="s">
        <v>28</v>
      </c>
      <c r="F103" s="66">
        <v>11856100</v>
      </c>
      <c r="G103" s="142"/>
      <c r="H103" s="142"/>
      <c r="I103" s="264">
        <f t="shared" si="3"/>
        <v>65733797</v>
      </c>
      <c r="J103" s="143"/>
    </row>
    <row r="104" spans="1:10" s="108" customFormat="1" ht="18" customHeight="1">
      <c r="A104" s="65">
        <v>42475</v>
      </c>
      <c r="B104" s="65" t="s">
        <v>1413</v>
      </c>
      <c r="C104" s="140"/>
      <c r="D104" s="141"/>
      <c r="E104" s="73" t="s">
        <v>105</v>
      </c>
      <c r="F104" s="66">
        <v>6218860</v>
      </c>
      <c r="G104" s="142">
        <f>F104*10%</f>
        <v>621886</v>
      </c>
      <c r="H104" s="142"/>
      <c r="I104" s="264">
        <f t="shared" si="3"/>
        <v>72574543</v>
      </c>
      <c r="J104" s="143"/>
    </row>
    <row r="105" spans="1:10" s="108" customFormat="1" ht="18" customHeight="1">
      <c r="A105" s="65">
        <v>42537</v>
      </c>
      <c r="B105" s="65"/>
      <c r="C105" s="140"/>
      <c r="D105" s="141"/>
      <c r="E105" s="64" t="s">
        <v>17</v>
      </c>
      <c r="F105" s="63"/>
      <c r="G105" s="142"/>
      <c r="H105" s="142">
        <v>40000000</v>
      </c>
      <c r="I105" s="264">
        <f t="shared" si="3"/>
        <v>32574543</v>
      </c>
      <c r="J105" s="143"/>
    </row>
    <row r="106" spans="1:10" s="108" customFormat="1" ht="18" customHeight="1">
      <c r="A106" s="65">
        <v>42556</v>
      </c>
      <c r="B106" s="65"/>
      <c r="C106" s="140"/>
      <c r="D106" s="141"/>
      <c r="E106" s="64" t="s">
        <v>17</v>
      </c>
      <c r="F106" s="66"/>
      <c r="G106" s="142"/>
      <c r="H106" s="142">
        <f>I105</f>
        <v>32574543</v>
      </c>
      <c r="I106" s="264">
        <f t="shared" ref="I106:I109" si="5">ROUND(IF(E106&lt;&gt;"",I105+F106+G106-H106,0),0)</f>
        <v>0</v>
      </c>
      <c r="J106" s="143"/>
    </row>
    <row r="107" spans="1:10" s="108" customFormat="1" ht="18" customHeight="1">
      <c r="A107" s="582"/>
      <c r="B107" s="582"/>
      <c r="C107" s="583"/>
      <c r="D107" s="584"/>
      <c r="E107" s="590"/>
      <c r="F107" s="586"/>
      <c r="G107" s="587"/>
      <c r="H107" s="587"/>
      <c r="I107" s="589">
        <f t="shared" si="5"/>
        <v>0</v>
      </c>
      <c r="J107" s="588"/>
    </row>
    <row r="108" spans="1:10" s="108" customFormat="1" ht="18" customHeight="1">
      <c r="A108" s="582"/>
      <c r="B108" s="582"/>
      <c r="C108" s="583"/>
      <c r="D108" s="584"/>
      <c r="E108" s="590"/>
      <c r="F108" s="586"/>
      <c r="G108" s="587"/>
      <c r="H108" s="587"/>
      <c r="I108" s="589">
        <f t="shared" si="5"/>
        <v>0</v>
      </c>
      <c r="J108" s="588"/>
    </row>
    <row r="109" spans="1:10" s="108" customFormat="1" ht="18" customHeight="1">
      <c r="A109" s="582"/>
      <c r="B109" s="582"/>
      <c r="C109" s="583"/>
      <c r="D109" s="584"/>
      <c r="E109" s="590"/>
      <c r="F109" s="586"/>
      <c r="G109" s="587"/>
      <c r="H109" s="587"/>
      <c r="I109" s="589">
        <f t="shared" si="5"/>
        <v>0</v>
      </c>
      <c r="J109" s="588"/>
    </row>
    <row r="110" spans="1:10" s="108" customFormat="1" ht="18" customHeight="1">
      <c r="A110" s="582"/>
      <c r="B110" s="582"/>
      <c r="C110" s="583"/>
      <c r="D110" s="584"/>
      <c r="E110" s="590"/>
      <c r="F110" s="586"/>
      <c r="G110" s="587"/>
      <c r="H110" s="587"/>
      <c r="I110" s="589">
        <f t="shared" si="3"/>
        <v>0</v>
      </c>
      <c r="J110" s="588"/>
    </row>
    <row r="111" spans="1:10" s="108" customFormat="1" ht="18" customHeight="1">
      <c r="A111" s="582"/>
      <c r="B111" s="582"/>
      <c r="C111" s="583"/>
      <c r="D111" s="584"/>
      <c r="E111" s="590"/>
      <c r="F111" s="586"/>
      <c r="G111" s="587"/>
      <c r="H111" s="587"/>
      <c r="I111" s="589">
        <f t="shared" si="3"/>
        <v>0</v>
      </c>
      <c r="J111" s="588"/>
    </row>
    <row r="112" spans="1:10" s="108" customFormat="1" ht="18" customHeight="1">
      <c r="A112" s="582"/>
      <c r="B112" s="582"/>
      <c r="C112" s="583"/>
      <c r="D112" s="584"/>
      <c r="E112" s="590"/>
      <c r="F112" s="586"/>
      <c r="G112" s="587"/>
      <c r="H112" s="587"/>
      <c r="I112" s="589">
        <f t="shared" si="3"/>
        <v>0</v>
      </c>
      <c r="J112" s="588"/>
    </row>
    <row r="113" spans="1:10" s="108" customFormat="1" ht="18" customHeight="1">
      <c r="A113" s="582"/>
      <c r="B113" s="582"/>
      <c r="C113" s="583"/>
      <c r="D113" s="584"/>
      <c r="E113" s="590"/>
      <c r="F113" s="586"/>
      <c r="G113" s="587"/>
      <c r="H113" s="587"/>
      <c r="I113" s="589">
        <f t="shared" si="3"/>
        <v>0</v>
      </c>
      <c r="J113" s="588"/>
    </row>
    <row r="114" spans="1:10" s="108" customFormat="1" ht="18" customHeight="1">
      <c r="A114" s="582"/>
      <c r="B114" s="582"/>
      <c r="C114" s="583"/>
      <c r="D114" s="584"/>
      <c r="E114" s="590"/>
      <c r="F114" s="586"/>
      <c r="G114" s="587"/>
      <c r="H114" s="587"/>
      <c r="I114" s="589">
        <f t="shared" si="3"/>
        <v>0</v>
      </c>
      <c r="J114" s="588"/>
    </row>
    <row r="115" spans="1:10" ht="18" customHeight="1">
      <c r="A115" s="65"/>
      <c r="B115" s="65"/>
      <c r="C115" s="74"/>
      <c r="D115" s="72"/>
      <c r="E115" s="71"/>
      <c r="F115" s="66"/>
      <c r="G115" s="66"/>
      <c r="H115" s="66"/>
      <c r="I115" s="264">
        <f t="shared" ref="I115" si="6">ROUND(IF(E115&lt;&gt;"",I114+F115+G115-H115,0),0)</f>
        <v>0</v>
      </c>
      <c r="J115" s="82"/>
    </row>
    <row r="116" spans="1:10" s="68" customFormat="1" ht="18" customHeight="1">
      <c r="A116" s="709" t="s">
        <v>3</v>
      </c>
      <c r="B116" s="709"/>
      <c r="C116" s="709"/>
      <c r="D116" s="709"/>
      <c r="E116" s="709"/>
      <c r="F116" s="67">
        <f>SUM(F12:F115)</f>
        <v>1254624672</v>
      </c>
      <c r="G116" s="67">
        <f>SUM(G12:G115)</f>
        <v>15018938.4</v>
      </c>
      <c r="H116" s="67">
        <f>SUM(H12:H115)</f>
        <v>1269643611</v>
      </c>
      <c r="I116" s="45">
        <f>I115</f>
        <v>0</v>
      </c>
      <c r="J116" s="62"/>
    </row>
    <row r="117" spans="1:10" ht="18" customHeight="1"/>
    <row r="118" spans="1:10" ht="21" customHeight="1">
      <c r="D118" s="713">
        <f>I116</f>
        <v>0</v>
      </c>
      <c r="E118" s="713"/>
      <c r="F118" s="69" t="s">
        <v>20</v>
      </c>
      <c r="G118" s="69"/>
    </row>
    <row r="119" spans="1:10" ht="21" customHeight="1"/>
    <row r="120" spans="1:10" ht="21" customHeight="1"/>
    <row r="121" spans="1:10" ht="14.25" customHeight="1">
      <c r="H121" s="70" t="s">
        <v>21</v>
      </c>
    </row>
    <row r="122" spans="1:10" ht="21" customHeight="1">
      <c r="A122" s="55" t="s">
        <v>22</v>
      </c>
      <c r="B122" s="70"/>
      <c r="F122" s="55" t="s">
        <v>23</v>
      </c>
    </row>
    <row r="123" spans="1:10" ht="21" customHeight="1"/>
    <row r="124" spans="1:10" ht="21" customHeight="1"/>
    <row r="125" spans="1:10" ht="21" customHeight="1"/>
    <row r="126" spans="1:10" ht="21" customHeight="1"/>
    <row r="127" spans="1:10" ht="21" customHeight="1"/>
    <row r="128" spans="1:10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</sheetData>
  <autoFilter ref="A11:J116"/>
  <sortState ref="A44:J87">
    <sortCondition ref="A44:A87"/>
  </sortState>
  <mergeCells count="5">
    <mergeCell ref="A2:D2"/>
    <mergeCell ref="A116:E116"/>
    <mergeCell ref="D118:E118"/>
    <mergeCell ref="A5:I5"/>
    <mergeCell ref="A6:I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84"/>
  <sheetViews>
    <sheetView topLeftCell="A5" zoomScale="90" workbookViewId="0">
      <pane ySplit="7" topLeftCell="A43" activePane="bottomLeft" state="frozen"/>
      <selection activeCell="B61" sqref="B61"/>
      <selection pane="bottomLeft" activeCell="L52" sqref="L52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19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712" t="s">
        <v>10</v>
      </c>
      <c r="B2" s="712"/>
      <c r="C2" s="712"/>
      <c r="D2" s="712"/>
      <c r="E2" s="134"/>
      <c r="F2" s="135"/>
      <c r="G2" s="135"/>
      <c r="H2" s="135"/>
      <c r="J2" s="136"/>
    </row>
    <row r="3" spans="1:10" s="19" customFormat="1" ht="18" customHeight="1">
      <c r="A3" s="419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710" t="s">
        <v>117</v>
      </c>
      <c r="B5" s="710"/>
      <c r="C5" s="710"/>
      <c r="D5" s="710"/>
      <c r="E5" s="710"/>
      <c r="F5" s="710"/>
      <c r="G5" s="710"/>
      <c r="H5" s="710"/>
      <c r="I5" s="710"/>
      <c r="J5" s="81"/>
    </row>
    <row r="6" spans="1:10" ht="9" hidden="1" customHeight="1">
      <c r="A6" s="711"/>
      <c r="B6" s="711"/>
      <c r="C6" s="711"/>
      <c r="D6" s="711"/>
      <c r="E6" s="711"/>
      <c r="F6" s="711"/>
      <c r="G6" s="711"/>
      <c r="H6" s="711"/>
      <c r="I6" s="711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42503</v>
      </c>
      <c r="B12" s="65" t="s">
        <v>1874</v>
      </c>
      <c r="C12" s="140"/>
      <c r="D12" s="141"/>
      <c r="E12" s="73" t="s">
        <v>28</v>
      </c>
      <c r="F12" s="66">
        <v>18972000</v>
      </c>
      <c r="G12" s="142"/>
      <c r="H12" s="142"/>
      <c r="I12" s="264">
        <f>ROUND(IF(E12&lt;&gt;"",F12+G12-H12,0),0)</f>
        <v>18972000</v>
      </c>
      <c r="J12" s="143"/>
    </row>
    <row r="13" spans="1:10" s="108" customFormat="1" ht="18" customHeight="1">
      <c r="A13" s="65">
        <v>42503</v>
      </c>
      <c r="B13" s="65" t="s">
        <v>1874</v>
      </c>
      <c r="C13" s="140"/>
      <c r="D13" s="141"/>
      <c r="E13" s="73" t="s">
        <v>105</v>
      </c>
      <c r="F13" s="66">
        <v>8503920</v>
      </c>
      <c r="G13" s="142">
        <f>F13*10%</f>
        <v>850392</v>
      </c>
      <c r="H13" s="142"/>
      <c r="I13" s="264">
        <f t="shared" ref="I13:I63" si="0">ROUND(IF(E13&lt;&gt;"",I12+F13+G13-H13,0),0)</f>
        <v>28326312</v>
      </c>
      <c r="J13" s="143"/>
    </row>
    <row r="14" spans="1:10" s="108" customFormat="1" ht="18" customHeight="1">
      <c r="A14" s="65">
        <v>42504</v>
      </c>
      <c r="B14" s="65" t="s">
        <v>1873</v>
      </c>
      <c r="C14" s="140"/>
      <c r="D14" s="141"/>
      <c r="E14" s="73" t="s">
        <v>28</v>
      </c>
      <c r="F14" s="66">
        <v>9382800</v>
      </c>
      <c r="G14" s="142"/>
      <c r="H14" s="142"/>
      <c r="I14" s="264">
        <f t="shared" si="0"/>
        <v>37709112</v>
      </c>
      <c r="J14" s="143"/>
    </row>
    <row r="15" spans="1:10" s="108" customFormat="1" ht="18" customHeight="1">
      <c r="A15" s="65">
        <v>42504</v>
      </c>
      <c r="B15" s="65" t="s">
        <v>1873</v>
      </c>
      <c r="C15" s="140"/>
      <c r="D15" s="141"/>
      <c r="E15" s="73" t="s">
        <v>105</v>
      </c>
      <c r="F15" s="66">
        <v>7841340</v>
      </c>
      <c r="G15" s="142">
        <f>F15*10%</f>
        <v>784134</v>
      </c>
      <c r="H15" s="142"/>
      <c r="I15" s="264">
        <f t="shared" si="0"/>
        <v>46334586</v>
      </c>
      <c r="J15" s="143"/>
    </row>
    <row r="16" spans="1:10" s="108" customFormat="1" ht="18" customHeight="1">
      <c r="A16" s="65">
        <v>42530</v>
      </c>
      <c r="B16" s="65" t="s">
        <v>1876</v>
      </c>
      <c r="C16" s="140"/>
      <c r="D16" s="141"/>
      <c r="E16" s="73" t="s">
        <v>28</v>
      </c>
      <c r="F16" s="66">
        <v>9399600</v>
      </c>
      <c r="G16" s="142"/>
      <c r="H16" s="142"/>
      <c r="I16" s="264">
        <f t="shared" si="0"/>
        <v>55734186</v>
      </c>
      <c r="J16" s="143"/>
    </row>
    <row r="17" spans="1:10" s="108" customFormat="1" ht="18" customHeight="1">
      <c r="A17" s="65">
        <v>42530</v>
      </c>
      <c r="B17" s="65" t="s">
        <v>1876</v>
      </c>
      <c r="C17" s="140"/>
      <c r="D17" s="141"/>
      <c r="E17" s="73" t="s">
        <v>105</v>
      </c>
      <c r="F17" s="66">
        <v>7855380</v>
      </c>
      <c r="G17" s="142">
        <f>F17*10%</f>
        <v>785538</v>
      </c>
      <c r="H17" s="142"/>
      <c r="I17" s="264">
        <f t="shared" si="0"/>
        <v>64375104</v>
      </c>
      <c r="J17" s="143"/>
    </row>
    <row r="18" spans="1:10" s="266" customFormat="1" ht="18" customHeight="1">
      <c r="A18" s="280">
        <v>42586</v>
      </c>
      <c r="B18" s="280"/>
      <c r="C18" s="281"/>
      <c r="D18" s="282"/>
      <c r="E18" s="467" t="s">
        <v>17</v>
      </c>
      <c r="F18" s="283"/>
      <c r="G18" s="283"/>
      <c r="H18" s="283">
        <v>64375104</v>
      </c>
      <c r="I18" s="264">
        <f t="shared" si="0"/>
        <v>0</v>
      </c>
      <c r="J18" s="284"/>
    </row>
    <row r="19" spans="1:10" s="108" customFormat="1" ht="18" customHeight="1">
      <c r="A19" s="65">
        <v>42536</v>
      </c>
      <c r="B19" s="65" t="s">
        <v>1877</v>
      </c>
      <c r="C19" s="140"/>
      <c r="D19" s="141"/>
      <c r="E19" s="73" t="s">
        <v>28</v>
      </c>
      <c r="F19" s="66">
        <v>20124000</v>
      </c>
      <c r="G19" s="142"/>
      <c r="H19" s="142"/>
      <c r="I19" s="264">
        <f t="shared" si="0"/>
        <v>20124000</v>
      </c>
      <c r="J19" s="143"/>
    </row>
    <row r="20" spans="1:10" s="108" customFormat="1" ht="18" customHeight="1">
      <c r="A20" s="65">
        <v>42536</v>
      </c>
      <c r="B20" s="65" t="s">
        <v>1877</v>
      </c>
      <c r="C20" s="140"/>
      <c r="D20" s="141"/>
      <c r="E20" s="73" t="s">
        <v>105</v>
      </c>
      <c r="F20" s="66">
        <v>8519160</v>
      </c>
      <c r="G20" s="142">
        <f>F20*10%</f>
        <v>851916</v>
      </c>
      <c r="H20" s="142"/>
      <c r="I20" s="264">
        <f t="shared" si="0"/>
        <v>29495076</v>
      </c>
      <c r="J20" s="143"/>
    </row>
    <row r="21" spans="1:10" s="108" customFormat="1" ht="18" customHeight="1">
      <c r="A21" s="65">
        <v>42537</v>
      </c>
      <c r="B21" s="65" t="s">
        <v>2016</v>
      </c>
      <c r="C21" s="140"/>
      <c r="D21" s="141"/>
      <c r="E21" s="73" t="s">
        <v>28</v>
      </c>
      <c r="F21" s="66">
        <v>9387000</v>
      </c>
      <c r="G21" s="142"/>
      <c r="H21" s="142"/>
      <c r="I21" s="264">
        <f t="shared" si="0"/>
        <v>38882076</v>
      </c>
      <c r="J21" s="143"/>
    </row>
    <row r="22" spans="1:10" s="108" customFormat="1" ht="18" customHeight="1">
      <c r="A22" s="65">
        <v>42537</v>
      </c>
      <c r="B22" s="65" t="s">
        <v>2016</v>
      </c>
      <c r="C22" s="140"/>
      <c r="D22" s="141"/>
      <c r="E22" s="73" t="s">
        <v>105</v>
      </c>
      <c r="F22" s="66">
        <v>7844850</v>
      </c>
      <c r="G22" s="142">
        <f>F22*10%</f>
        <v>784485</v>
      </c>
      <c r="H22" s="142"/>
      <c r="I22" s="264">
        <f t="shared" si="0"/>
        <v>47511411</v>
      </c>
      <c r="J22" s="143"/>
    </row>
    <row r="23" spans="1:10" s="108" customFormat="1" ht="18" customHeight="1">
      <c r="A23" s="65">
        <v>42562</v>
      </c>
      <c r="B23" s="65" t="s">
        <v>2017</v>
      </c>
      <c r="C23" s="140"/>
      <c r="D23" s="141"/>
      <c r="E23" s="73" t="s">
        <v>28</v>
      </c>
      <c r="F23" s="66">
        <v>9380700</v>
      </c>
      <c r="G23" s="142"/>
      <c r="H23" s="142"/>
      <c r="I23" s="264">
        <f t="shared" si="0"/>
        <v>56892111</v>
      </c>
      <c r="J23" s="143"/>
    </row>
    <row r="24" spans="1:10" s="108" customFormat="1" ht="18" customHeight="1">
      <c r="A24" s="65">
        <v>42562</v>
      </c>
      <c r="B24" s="65" t="s">
        <v>2017</v>
      </c>
      <c r="C24" s="140"/>
      <c r="D24" s="141"/>
      <c r="E24" s="73" t="s">
        <v>105</v>
      </c>
      <c r="F24" s="66">
        <v>7839585</v>
      </c>
      <c r="G24" s="142">
        <v>783959</v>
      </c>
      <c r="H24" s="142"/>
      <c r="I24" s="264">
        <f t="shared" si="0"/>
        <v>65515655</v>
      </c>
      <c r="J24" s="143"/>
    </row>
    <row r="25" spans="1:10" s="108" customFormat="1" ht="18" customHeight="1">
      <c r="A25" s="65">
        <v>42590</v>
      </c>
      <c r="B25" s="65" t="s">
        <v>1877</v>
      </c>
      <c r="C25" s="140"/>
      <c r="D25" s="141"/>
      <c r="E25" s="73" t="s">
        <v>28</v>
      </c>
      <c r="F25" s="66">
        <v>21213500</v>
      </c>
      <c r="G25" s="142"/>
      <c r="H25" s="142"/>
      <c r="I25" s="264">
        <f t="shared" si="0"/>
        <v>86729155</v>
      </c>
      <c r="J25" s="143"/>
    </row>
    <row r="26" spans="1:10" s="108" customFormat="1" ht="18" customHeight="1">
      <c r="A26" s="65">
        <v>42590</v>
      </c>
      <c r="B26" s="65" t="s">
        <v>1877</v>
      </c>
      <c r="C26" s="140"/>
      <c r="D26" s="141"/>
      <c r="E26" s="73" t="s">
        <v>105</v>
      </c>
      <c r="F26" s="66">
        <v>8507730</v>
      </c>
      <c r="G26" s="142">
        <f>F26*10%</f>
        <v>850773</v>
      </c>
      <c r="H26" s="142"/>
      <c r="I26" s="264">
        <f t="shared" si="0"/>
        <v>96087658</v>
      </c>
      <c r="J26" s="143"/>
    </row>
    <row r="27" spans="1:10" s="108" customFormat="1" ht="18" customHeight="1">
      <c r="A27" s="65">
        <v>42621</v>
      </c>
      <c r="B27" s="65" t="s">
        <v>1133</v>
      </c>
      <c r="C27" s="140"/>
      <c r="D27" s="141"/>
      <c r="E27" s="73" t="s">
        <v>28</v>
      </c>
      <c r="F27" s="66">
        <v>26126100</v>
      </c>
      <c r="G27" s="142"/>
      <c r="H27" s="142"/>
      <c r="I27" s="264">
        <f t="shared" si="0"/>
        <v>122213758</v>
      </c>
      <c r="J27" s="143"/>
    </row>
    <row r="28" spans="1:10" s="108" customFormat="1" ht="18" customHeight="1">
      <c r="A28" s="65">
        <v>42621</v>
      </c>
      <c r="B28" s="65" t="s">
        <v>1133</v>
      </c>
      <c r="C28" s="140"/>
      <c r="D28" s="141"/>
      <c r="E28" s="73" t="s">
        <v>105</v>
      </c>
      <c r="F28" s="66">
        <v>19355644</v>
      </c>
      <c r="G28" s="142">
        <v>1935564.4</v>
      </c>
      <c r="H28" s="142"/>
      <c r="I28" s="264">
        <f t="shared" si="0"/>
        <v>143504966</v>
      </c>
      <c r="J28" s="143"/>
    </row>
    <row r="29" spans="1:10" s="108" customFormat="1" ht="18" customHeight="1">
      <c r="A29" s="65">
        <v>42602</v>
      </c>
      <c r="B29" s="65" t="s">
        <v>2134</v>
      </c>
      <c r="C29" s="140"/>
      <c r="D29" s="141"/>
      <c r="E29" s="73" t="s">
        <v>28</v>
      </c>
      <c r="F29" s="66">
        <v>26126100</v>
      </c>
      <c r="G29" s="142"/>
      <c r="H29" s="142"/>
      <c r="I29" s="264">
        <f t="shared" si="0"/>
        <v>169631066</v>
      </c>
      <c r="J29" s="143"/>
    </row>
    <row r="30" spans="1:10" s="108" customFormat="1" ht="18" customHeight="1">
      <c r="A30" s="65">
        <v>42602</v>
      </c>
      <c r="B30" s="65" t="s">
        <v>2134</v>
      </c>
      <c r="C30" s="140"/>
      <c r="D30" s="141"/>
      <c r="E30" s="73" t="s">
        <v>105</v>
      </c>
      <c r="F30" s="66">
        <v>19735254</v>
      </c>
      <c r="G30" s="142">
        <v>1973525.4</v>
      </c>
      <c r="H30" s="142"/>
      <c r="I30" s="264">
        <f t="shared" si="0"/>
        <v>191339845</v>
      </c>
      <c r="J30" s="143"/>
    </row>
    <row r="31" spans="1:10" s="108" customFormat="1" ht="18" customHeight="1">
      <c r="A31" s="65">
        <v>42643</v>
      </c>
      <c r="B31" s="65"/>
      <c r="C31" s="140"/>
      <c r="D31" s="141"/>
      <c r="E31" s="73" t="s">
        <v>28</v>
      </c>
      <c r="F31" s="66">
        <v>21218250</v>
      </c>
      <c r="G31" s="142"/>
      <c r="H31" s="142"/>
      <c r="I31" s="264">
        <f t="shared" si="0"/>
        <v>212558095</v>
      </c>
      <c r="J31" s="143"/>
    </row>
    <row r="32" spans="1:10" s="108" customFormat="1" ht="18" customHeight="1">
      <c r="A32" s="65">
        <v>42643</v>
      </c>
      <c r="B32" s="65"/>
      <c r="C32" s="140"/>
      <c r="D32" s="141"/>
      <c r="E32" s="73" t="s">
        <v>105</v>
      </c>
      <c r="F32" s="66">
        <v>8509635</v>
      </c>
      <c r="G32" s="142">
        <v>850963.5</v>
      </c>
      <c r="H32" s="142"/>
      <c r="I32" s="264">
        <f t="shared" si="0"/>
        <v>221918694</v>
      </c>
      <c r="J32" s="143"/>
    </row>
    <row r="33" spans="1:10" s="266" customFormat="1" ht="18" customHeight="1">
      <c r="A33" s="280">
        <v>42662</v>
      </c>
      <c r="B33" s="280"/>
      <c r="C33" s="281"/>
      <c r="D33" s="282"/>
      <c r="E33" s="467" t="s">
        <v>17</v>
      </c>
      <c r="F33" s="283"/>
      <c r="G33" s="283"/>
      <c r="H33" s="283">
        <v>100000000</v>
      </c>
      <c r="I33" s="264">
        <f t="shared" si="0"/>
        <v>121918694</v>
      </c>
      <c r="J33" s="284"/>
    </row>
    <row r="34" spans="1:10" s="108" customFormat="1" ht="18" customHeight="1">
      <c r="A34" s="65">
        <v>42669</v>
      </c>
      <c r="B34" s="65" t="s">
        <v>2148</v>
      </c>
      <c r="C34" s="140"/>
      <c r="D34" s="141"/>
      <c r="E34" s="73" t="s">
        <v>28</v>
      </c>
      <c r="F34" s="66">
        <v>26172900</v>
      </c>
      <c r="G34" s="142"/>
      <c r="H34" s="142"/>
      <c r="I34" s="264">
        <f t="shared" si="0"/>
        <v>148091594</v>
      </c>
      <c r="J34" s="143"/>
    </row>
    <row r="35" spans="1:10" s="108" customFormat="1" ht="18" customHeight="1">
      <c r="A35" s="65">
        <v>42669</v>
      </c>
      <c r="B35" s="65" t="s">
        <v>2148</v>
      </c>
      <c r="C35" s="140"/>
      <c r="D35" s="141"/>
      <c r="E35" s="73" t="s">
        <v>105</v>
      </c>
      <c r="F35" s="66">
        <v>23421390</v>
      </c>
      <c r="G35" s="142">
        <f>F35*10%</f>
        <v>2342139</v>
      </c>
      <c r="H35" s="142"/>
      <c r="I35" s="264">
        <f t="shared" si="0"/>
        <v>173855123</v>
      </c>
      <c r="J35" s="143"/>
    </row>
    <row r="36" spans="1:10" s="108" customFormat="1" ht="18" customHeight="1">
      <c r="A36" s="65">
        <v>42682</v>
      </c>
      <c r="B36" s="65"/>
      <c r="C36" s="140"/>
      <c r="D36" s="141"/>
      <c r="E36" s="73" t="s">
        <v>28</v>
      </c>
      <c r="F36" s="66">
        <v>26167050</v>
      </c>
      <c r="G36" s="142"/>
      <c r="H36" s="142"/>
      <c r="I36" s="264">
        <f t="shared" si="0"/>
        <v>200022173</v>
      </c>
      <c r="J36" s="143"/>
    </row>
    <row r="37" spans="1:10" s="108" customFormat="1" ht="18" customHeight="1">
      <c r="A37" s="65">
        <v>42682</v>
      </c>
      <c r="B37" s="65"/>
      <c r="C37" s="140"/>
      <c r="D37" s="141"/>
      <c r="E37" s="73" t="s">
        <v>105</v>
      </c>
      <c r="F37" s="66">
        <v>19882485</v>
      </c>
      <c r="G37" s="142">
        <v>1988249</v>
      </c>
      <c r="H37" s="142"/>
      <c r="I37" s="264">
        <f t="shared" si="0"/>
        <v>221892907</v>
      </c>
      <c r="J37" s="143"/>
    </row>
    <row r="38" spans="1:10" s="108" customFormat="1" ht="18" customHeight="1">
      <c r="A38" s="65">
        <v>42682</v>
      </c>
      <c r="B38" s="65"/>
      <c r="C38" s="140"/>
      <c r="D38" s="141"/>
      <c r="E38" s="73" t="s">
        <v>28</v>
      </c>
      <c r="F38" s="66">
        <v>52334100</v>
      </c>
      <c r="G38" s="142"/>
      <c r="H38" s="142"/>
      <c r="I38" s="264">
        <f t="shared" si="0"/>
        <v>274227007</v>
      </c>
      <c r="J38" s="143"/>
    </row>
    <row r="39" spans="1:10" s="108" customFormat="1" ht="18" customHeight="1">
      <c r="A39" s="65">
        <v>42682</v>
      </c>
      <c r="B39" s="65"/>
      <c r="C39" s="140"/>
      <c r="D39" s="141"/>
      <c r="E39" s="73" t="s">
        <v>105</v>
      </c>
      <c r="F39" s="66">
        <v>38915100</v>
      </c>
      <c r="G39" s="142">
        <f>F39*10%</f>
        <v>3891510</v>
      </c>
      <c r="H39" s="142"/>
      <c r="I39" s="264">
        <f t="shared" si="0"/>
        <v>317033617</v>
      </c>
      <c r="J39" s="143"/>
    </row>
    <row r="40" spans="1:10" s="108" customFormat="1" ht="18" customHeight="1">
      <c r="A40" s="65">
        <v>42682</v>
      </c>
      <c r="B40" s="65"/>
      <c r="C40" s="140"/>
      <c r="D40" s="141"/>
      <c r="E40" s="73" t="s">
        <v>28</v>
      </c>
      <c r="F40" s="66">
        <v>22445000</v>
      </c>
      <c r="G40" s="142"/>
      <c r="H40" s="142"/>
      <c r="I40" s="264">
        <f t="shared" si="0"/>
        <v>339478617</v>
      </c>
      <c r="J40" s="143"/>
    </row>
    <row r="41" spans="1:10" s="108" customFormat="1" ht="18" customHeight="1">
      <c r="A41" s="65">
        <v>42682</v>
      </c>
      <c r="B41" s="65"/>
      <c r="C41" s="140"/>
      <c r="D41" s="141"/>
      <c r="E41" s="73" t="s">
        <v>105</v>
      </c>
      <c r="F41" s="66">
        <v>19953605</v>
      </c>
      <c r="G41" s="142">
        <f>F41*10%</f>
        <v>1995360.5</v>
      </c>
      <c r="H41" s="142"/>
      <c r="I41" s="264">
        <f t="shared" si="0"/>
        <v>361427583</v>
      </c>
      <c r="J41" s="143"/>
    </row>
    <row r="42" spans="1:10" s="108" customFormat="1" ht="18" customHeight="1">
      <c r="A42" s="65">
        <v>42698</v>
      </c>
      <c r="B42" s="65"/>
      <c r="C42" s="140"/>
      <c r="D42" s="141"/>
      <c r="E42" s="73" t="s">
        <v>28</v>
      </c>
      <c r="F42" s="66">
        <v>22790000</v>
      </c>
      <c r="G42" s="142"/>
      <c r="H42" s="142"/>
      <c r="I42" s="264">
        <f t="shared" si="0"/>
        <v>384217583</v>
      </c>
      <c r="J42" s="143"/>
    </row>
    <row r="43" spans="1:10" s="108" customFormat="1" ht="18" customHeight="1">
      <c r="A43" s="65">
        <v>42698</v>
      </c>
      <c r="B43" s="65"/>
      <c r="C43" s="140"/>
      <c r="D43" s="141"/>
      <c r="E43" s="73" t="s">
        <v>105</v>
      </c>
      <c r="F43" s="66">
        <v>19827300</v>
      </c>
      <c r="G43" s="142">
        <f>F43*10%</f>
        <v>1982730</v>
      </c>
      <c r="H43" s="142"/>
      <c r="I43" s="264">
        <f t="shared" si="0"/>
        <v>406027613</v>
      </c>
      <c r="J43" s="143"/>
    </row>
    <row r="44" spans="1:10" s="108" customFormat="1" ht="18" customHeight="1">
      <c r="A44" s="65">
        <v>42713</v>
      </c>
      <c r="B44" s="65"/>
      <c r="C44" s="140"/>
      <c r="D44" s="141"/>
      <c r="E44" s="73" t="s">
        <v>17</v>
      </c>
      <c r="F44" s="66"/>
      <c r="G44" s="142"/>
      <c r="H44" s="142">
        <v>200000000</v>
      </c>
      <c r="I44" s="264">
        <f t="shared" si="0"/>
        <v>206027613</v>
      </c>
      <c r="J44" s="143"/>
    </row>
    <row r="45" spans="1:10" s="108" customFormat="1" ht="18" customHeight="1">
      <c r="A45" s="65">
        <v>42719</v>
      </c>
      <c r="B45" s="65"/>
      <c r="C45" s="140"/>
      <c r="D45" s="141"/>
      <c r="E45" s="73" t="s">
        <v>28</v>
      </c>
      <c r="F45" s="66">
        <v>45540000</v>
      </c>
      <c r="G45" s="142"/>
      <c r="H45" s="142"/>
      <c r="I45" s="264">
        <f t="shared" si="0"/>
        <v>251567613</v>
      </c>
      <c r="J45" s="143"/>
    </row>
    <row r="46" spans="1:10" s="108" customFormat="1" ht="18" customHeight="1">
      <c r="A46" s="65">
        <v>42719</v>
      </c>
      <c r="B46" s="65"/>
      <c r="C46" s="140"/>
      <c r="D46" s="141"/>
      <c r="E46" s="73" t="s">
        <v>105</v>
      </c>
      <c r="F46" s="66">
        <v>38936700</v>
      </c>
      <c r="G46" s="142">
        <f>F46*10%</f>
        <v>3893670</v>
      </c>
      <c r="H46" s="142"/>
      <c r="I46" s="264">
        <f t="shared" si="0"/>
        <v>294397983</v>
      </c>
      <c r="J46" s="143"/>
    </row>
    <row r="47" spans="1:10" s="108" customFormat="1" ht="18" customHeight="1">
      <c r="A47" s="65">
        <v>42733</v>
      </c>
      <c r="B47" s="65"/>
      <c r="C47" s="140"/>
      <c r="D47" s="141"/>
      <c r="E47" s="73" t="s">
        <v>28</v>
      </c>
      <c r="F47" s="66">
        <v>68370000</v>
      </c>
      <c r="G47" s="142"/>
      <c r="H47" s="142"/>
      <c r="I47" s="264">
        <f t="shared" si="0"/>
        <v>362767983</v>
      </c>
      <c r="J47" s="143"/>
    </row>
    <row r="48" spans="1:10" s="108" customFormat="1" ht="18" customHeight="1">
      <c r="A48" s="65">
        <v>42735</v>
      </c>
      <c r="B48" s="65"/>
      <c r="C48" s="140"/>
      <c r="D48" s="141"/>
      <c r="E48" s="73" t="s">
        <v>105</v>
      </c>
      <c r="F48" s="66">
        <v>56177350</v>
      </c>
      <c r="G48" s="142">
        <f>F48*10%</f>
        <v>5617735</v>
      </c>
      <c r="H48" s="142"/>
      <c r="I48" s="264">
        <f>ROUND(IF(E48&lt;&gt;"",I47+F48+G48-H48,0),0)</f>
        <v>424563068</v>
      </c>
      <c r="J48" s="143"/>
    </row>
    <row r="49" spans="1:10" s="108" customFormat="1" ht="18" customHeight="1">
      <c r="A49" s="582">
        <v>42744</v>
      </c>
      <c r="B49" s="582"/>
      <c r="C49" s="583"/>
      <c r="D49" s="584"/>
      <c r="E49" s="590" t="s">
        <v>28</v>
      </c>
      <c r="F49" s="586">
        <v>29510000</v>
      </c>
      <c r="G49" s="587"/>
      <c r="H49" s="587"/>
      <c r="I49" s="589">
        <f>ROUND(IF(E49&lt;&gt;"",I48+F49+G49-H49,0),0)</f>
        <v>454073068</v>
      </c>
      <c r="J49" s="588"/>
    </row>
    <row r="50" spans="1:10" s="108" customFormat="1" ht="18" customHeight="1">
      <c r="A50" s="582">
        <v>42744</v>
      </c>
      <c r="B50" s="582"/>
      <c r="C50" s="583"/>
      <c r="D50" s="584"/>
      <c r="E50" s="590" t="s">
        <v>105</v>
      </c>
      <c r="F50" s="586">
        <v>9057300</v>
      </c>
      <c r="G50" s="587">
        <f>F50*10%</f>
        <v>905730</v>
      </c>
      <c r="H50" s="587"/>
      <c r="I50" s="589">
        <f t="shared" ref="I50:I62" si="1">ROUND(IF(E50&lt;&gt;"",I49+F50+G50-H50,0),0)</f>
        <v>464036098</v>
      </c>
      <c r="J50" s="588"/>
    </row>
    <row r="51" spans="1:10" s="108" customFormat="1" ht="18" customHeight="1">
      <c r="A51" s="582">
        <v>42754</v>
      </c>
      <c r="B51" s="582"/>
      <c r="C51" s="583"/>
      <c r="D51" s="584"/>
      <c r="E51" s="590" t="s">
        <v>28</v>
      </c>
      <c r="F51" s="586">
        <v>21474750</v>
      </c>
      <c r="G51" s="587"/>
      <c r="H51" s="587"/>
      <c r="I51" s="589">
        <f t="shared" si="1"/>
        <v>485510848</v>
      </c>
      <c r="J51" s="588"/>
    </row>
    <row r="52" spans="1:10" s="108" customFormat="1" ht="18" customHeight="1">
      <c r="A52" s="582">
        <v>42754</v>
      </c>
      <c r="B52" s="582"/>
      <c r="C52" s="583"/>
      <c r="D52" s="584"/>
      <c r="E52" s="590" t="s">
        <v>105</v>
      </c>
      <c r="F52" s="586">
        <v>9064605</v>
      </c>
      <c r="G52" s="587">
        <f>F52*10%</f>
        <v>906460.5</v>
      </c>
      <c r="H52" s="587"/>
      <c r="I52" s="589">
        <f t="shared" si="1"/>
        <v>495481914</v>
      </c>
      <c r="J52" s="588"/>
    </row>
    <row r="53" spans="1:10" s="108" customFormat="1" ht="18" customHeight="1">
      <c r="A53" s="582">
        <v>42781</v>
      </c>
      <c r="B53" s="582"/>
      <c r="C53" s="583"/>
      <c r="D53" s="584"/>
      <c r="E53" s="590" t="s">
        <v>17</v>
      </c>
      <c r="F53" s="586"/>
      <c r="G53" s="587"/>
      <c r="H53" s="587">
        <v>100000000</v>
      </c>
      <c r="I53" s="589">
        <f t="shared" si="1"/>
        <v>395481914</v>
      </c>
      <c r="J53" s="588"/>
    </row>
    <row r="54" spans="1:10" s="108" customFormat="1" ht="18" customHeight="1">
      <c r="A54" s="582">
        <v>42808</v>
      </c>
      <c r="B54" s="582"/>
      <c r="C54" s="583"/>
      <c r="D54" s="584"/>
      <c r="E54" s="590" t="s">
        <v>17</v>
      </c>
      <c r="F54" s="586"/>
      <c r="G54" s="587"/>
      <c r="H54" s="587">
        <v>100000000</v>
      </c>
      <c r="I54" s="589">
        <f t="shared" si="1"/>
        <v>295481914</v>
      </c>
      <c r="J54" s="588"/>
    </row>
    <row r="55" spans="1:10" s="108" customFormat="1" ht="18" customHeight="1">
      <c r="A55" s="582">
        <v>42825</v>
      </c>
      <c r="B55" s="582"/>
      <c r="C55" s="583"/>
      <c r="D55" s="584"/>
      <c r="E55" s="590" t="s">
        <v>28</v>
      </c>
      <c r="F55" s="586">
        <v>22820000</v>
      </c>
      <c r="G55" s="587"/>
      <c r="H55" s="587"/>
      <c r="I55" s="589">
        <f t="shared" si="1"/>
        <v>318301914</v>
      </c>
      <c r="J55" s="588"/>
    </row>
    <row r="56" spans="1:10" s="108" customFormat="1" ht="18" customHeight="1">
      <c r="A56" s="582">
        <v>42825</v>
      </c>
      <c r="B56" s="582"/>
      <c r="C56" s="583"/>
      <c r="D56" s="584"/>
      <c r="E56" s="590" t="s">
        <v>105</v>
      </c>
      <c r="F56" s="586">
        <v>8283660</v>
      </c>
      <c r="G56" s="587">
        <f>F56*10%</f>
        <v>828366</v>
      </c>
      <c r="H56" s="587"/>
      <c r="I56" s="589">
        <f t="shared" si="1"/>
        <v>327413940</v>
      </c>
      <c r="J56" s="588"/>
    </row>
    <row r="57" spans="1:10" s="108" customFormat="1" ht="18" customHeight="1">
      <c r="A57" s="582">
        <v>42853</v>
      </c>
      <c r="B57" s="582"/>
      <c r="C57" s="583"/>
      <c r="D57" s="584"/>
      <c r="E57" s="590" t="s">
        <v>17</v>
      </c>
      <c r="F57" s="586"/>
      <c r="G57" s="587"/>
      <c r="H57" s="587">
        <v>150000000</v>
      </c>
      <c r="I57" s="589">
        <f t="shared" si="1"/>
        <v>177413940</v>
      </c>
      <c r="J57" s="588"/>
    </row>
    <row r="58" spans="1:10" s="108" customFormat="1" ht="18" customHeight="1">
      <c r="A58" s="582"/>
      <c r="B58" s="582"/>
      <c r="C58" s="583"/>
      <c r="D58" s="584"/>
      <c r="E58" s="590"/>
      <c r="F58" s="586"/>
      <c r="G58" s="587"/>
      <c r="H58" s="587"/>
      <c r="I58" s="589">
        <f t="shared" si="1"/>
        <v>0</v>
      </c>
      <c r="J58" s="588"/>
    </row>
    <row r="59" spans="1:10" s="108" customFormat="1" ht="18" customHeight="1">
      <c r="A59" s="582"/>
      <c r="B59" s="582"/>
      <c r="C59" s="583"/>
      <c r="D59" s="584"/>
      <c r="E59" s="590"/>
      <c r="F59" s="586"/>
      <c r="G59" s="587"/>
      <c r="H59" s="587"/>
      <c r="I59" s="589">
        <f t="shared" si="1"/>
        <v>0</v>
      </c>
      <c r="J59" s="588"/>
    </row>
    <row r="60" spans="1:10" s="108" customFormat="1" ht="18" customHeight="1">
      <c r="A60" s="582"/>
      <c r="B60" s="582"/>
      <c r="C60" s="583"/>
      <c r="D60" s="584"/>
      <c r="E60" s="590"/>
      <c r="F60" s="586"/>
      <c r="G60" s="587"/>
      <c r="H60" s="587"/>
      <c r="I60" s="589">
        <f t="shared" si="1"/>
        <v>0</v>
      </c>
      <c r="J60" s="588"/>
    </row>
    <row r="61" spans="1:10" s="108" customFormat="1" ht="18" customHeight="1">
      <c r="A61" s="582"/>
      <c r="B61" s="582"/>
      <c r="C61" s="583"/>
      <c r="D61" s="584"/>
      <c r="E61" s="590"/>
      <c r="F61" s="586"/>
      <c r="G61" s="587"/>
      <c r="H61" s="587"/>
      <c r="I61" s="589">
        <f t="shared" si="1"/>
        <v>0</v>
      </c>
      <c r="J61" s="588"/>
    </row>
    <row r="62" spans="1:10" s="108" customFormat="1" ht="18" customHeight="1">
      <c r="A62" s="582"/>
      <c r="B62" s="582"/>
      <c r="C62" s="583"/>
      <c r="D62" s="584"/>
      <c r="E62" s="590"/>
      <c r="F62" s="586"/>
      <c r="G62" s="587"/>
      <c r="H62" s="587"/>
      <c r="I62" s="589">
        <f t="shared" si="1"/>
        <v>0</v>
      </c>
      <c r="J62" s="588"/>
    </row>
    <row r="63" spans="1:10" ht="18" customHeight="1">
      <c r="A63" s="65"/>
      <c r="B63" s="65"/>
      <c r="C63" s="74"/>
      <c r="D63" s="72"/>
      <c r="E63" s="71"/>
      <c r="F63" s="66"/>
      <c r="G63" s="66"/>
      <c r="H63" s="66"/>
      <c r="I63" s="264">
        <f t="shared" si="0"/>
        <v>0</v>
      </c>
      <c r="J63" s="82"/>
    </row>
    <row r="64" spans="1:10" s="68" customFormat="1" ht="18" customHeight="1">
      <c r="A64" s="709" t="s">
        <v>3</v>
      </c>
      <c r="B64" s="709"/>
      <c r="C64" s="709"/>
      <c r="D64" s="709"/>
      <c r="E64" s="709"/>
      <c r="F64" s="67">
        <f>SUM(F12:F63)</f>
        <v>856985843</v>
      </c>
      <c r="G64" s="67">
        <f>SUM(G12:G63)</f>
        <v>34803200.299999997</v>
      </c>
      <c r="H64" s="67">
        <f>SUM(H12:H63)</f>
        <v>714375104</v>
      </c>
      <c r="I64" s="418">
        <f>F64+G64-H64</f>
        <v>177413939.29999995</v>
      </c>
      <c r="J64" s="62"/>
    </row>
    <row r="65" spans="1:10" ht="18" customHeight="1"/>
    <row r="66" spans="1:10" ht="21" customHeight="1">
      <c r="D66" s="713">
        <f>I64</f>
        <v>177413939.29999995</v>
      </c>
      <c r="E66" s="713"/>
      <c r="F66" s="69" t="s">
        <v>20</v>
      </c>
      <c r="G66" s="69"/>
    </row>
    <row r="67" spans="1:10" ht="21" customHeight="1"/>
    <row r="68" spans="1:10" ht="21" customHeight="1"/>
    <row r="69" spans="1:10" ht="14.25" customHeight="1">
      <c r="H69" s="70" t="s">
        <v>21</v>
      </c>
    </row>
    <row r="70" spans="1:10" ht="21" customHeight="1">
      <c r="A70" s="55" t="s">
        <v>22</v>
      </c>
      <c r="B70" s="70"/>
      <c r="F70" s="55" t="s">
        <v>23</v>
      </c>
    </row>
    <row r="71" spans="1:10" ht="21" customHeight="1"/>
    <row r="72" spans="1:10" ht="21" customHeight="1"/>
    <row r="73" spans="1:10" ht="21" customHeight="1"/>
    <row r="74" spans="1:10" ht="21" customHeight="1"/>
    <row r="75" spans="1:10" ht="21" customHeight="1"/>
    <row r="76" spans="1:10" ht="21" customHeight="1"/>
    <row r="77" spans="1:10" s="54" customFormat="1" ht="21" customHeight="1">
      <c r="B77" s="129"/>
      <c r="C77" s="55"/>
      <c r="D77" s="56"/>
      <c r="E77" s="57"/>
      <c r="F77" s="55"/>
      <c r="G77" s="55"/>
      <c r="H77" s="55"/>
      <c r="I77" s="55"/>
      <c r="J77" s="50"/>
    </row>
    <row r="78" spans="1:10" s="54" customFormat="1" ht="21" customHeight="1">
      <c r="B78" s="129"/>
      <c r="C78" s="55"/>
      <c r="D78" s="56"/>
      <c r="E78" s="57"/>
      <c r="F78" s="55"/>
      <c r="G78" s="55"/>
      <c r="H78" s="55"/>
      <c r="I78" s="55"/>
      <c r="J78" s="50"/>
    </row>
    <row r="79" spans="1:10" s="54" customFormat="1" ht="21" customHeight="1">
      <c r="B79" s="129"/>
      <c r="C79" s="55"/>
      <c r="D79" s="56"/>
      <c r="E79" s="57"/>
      <c r="F79" s="55"/>
      <c r="G79" s="55"/>
      <c r="H79" s="55"/>
      <c r="I79" s="55"/>
      <c r="J79" s="50"/>
    </row>
    <row r="80" spans="1:10" s="54" customFormat="1" ht="21" customHeight="1">
      <c r="B80" s="129"/>
      <c r="C80" s="55"/>
      <c r="D80" s="56"/>
      <c r="E80" s="57"/>
      <c r="F80" s="55"/>
      <c r="G80" s="55"/>
      <c r="H80" s="55"/>
      <c r="I80" s="55"/>
      <c r="J80" s="50"/>
    </row>
    <row r="81" spans="2:10" s="54" customFormat="1" ht="21" customHeight="1">
      <c r="B81" s="129"/>
      <c r="C81" s="55"/>
      <c r="D81" s="56"/>
      <c r="E81" s="57"/>
      <c r="F81" s="55"/>
      <c r="G81" s="55"/>
      <c r="H81" s="55"/>
      <c r="I81" s="55"/>
      <c r="J81" s="50"/>
    </row>
    <row r="82" spans="2:10" s="54" customFormat="1" ht="21" customHeight="1">
      <c r="B82" s="129"/>
      <c r="C82" s="55"/>
      <c r="D82" s="56"/>
      <c r="E82" s="57"/>
      <c r="F82" s="55"/>
      <c r="G82" s="55"/>
      <c r="H82" s="55"/>
      <c r="I82" s="55"/>
      <c r="J82" s="50"/>
    </row>
    <row r="83" spans="2:10" s="54" customFormat="1" ht="21" customHeight="1">
      <c r="B83" s="129"/>
      <c r="C83" s="55"/>
      <c r="D83" s="56"/>
      <c r="E83" s="57"/>
      <c r="F83" s="55"/>
      <c r="G83" s="55"/>
      <c r="H83" s="55"/>
      <c r="I83" s="55"/>
      <c r="J83" s="50"/>
    </row>
    <row r="84" spans="2:10" s="54" customFormat="1" ht="21" customHeight="1">
      <c r="B84" s="129"/>
      <c r="C84" s="55"/>
      <c r="D84" s="56"/>
      <c r="E84" s="57"/>
      <c r="F84" s="55"/>
      <c r="G84" s="55"/>
      <c r="H84" s="55"/>
      <c r="I84" s="55"/>
      <c r="J84" s="50"/>
    </row>
  </sheetData>
  <autoFilter ref="A11:J64"/>
  <mergeCells count="5">
    <mergeCell ref="A2:D2"/>
    <mergeCell ref="A5:I5"/>
    <mergeCell ref="A6:I6"/>
    <mergeCell ref="A64:E64"/>
    <mergeCell ref="D66:E66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66"/>
  <sheetViews>
    <sheetView topLeftCell="A5" zoomScale="90" workbookViewId="0">
      <pane ySplit="7" topLeftCell="A30" activePane="bottomLeft" state="frozen"/>
      <selection activeCell="F29" sqref="F29"/>
      <selection pane="bottomLeft" activeCell="F43" sqref="F43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69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712" t="s">
        <v>10</v>
      </c>
      <c r="B2" s="712"/>
      <c r="C2" s="712"/>
      <c r="D2" s="712"/>
      <c r="E2" s="134"/>
      <c r="F2" s="135"/>
      <c r="G2" s="135"/>
      <c r="H2" s="135"/>
      <c r="J2" s="136"/>
    </row>
    <row r="3" spans="1:10" s="19" customFormat="1" ht="18" customHeight="1">
      <c r="A3" s="469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710" t="s">
        <v>117</v>
      </c>
      <c r="B5" s="710"/>
      <c r="C5" s="710"/>
      <c r="D5" s="710"/>
      <c r="E5" s="710"/>
      <c r="F5" s="710"/>
      <c r="G5" s="710"/>
      <c r="H5" s="710"/>
      <c r="I5" s="710"/>
      <c r="J5" s="81"/>
    </row>
    <row r="6" spans="1:10" ht="9" hidden="1" customHeight="1">
      <c r="A6" s="711"/>
      <c r="B6" s="711"/>
      <c r="C6" s="711"/>
      <c r="D6" s="711"/>
      <c r="E6" s="711"/>
      <c r="F6" s="711"/>
      <c r="G6" s="711"/>
      <c r="H6" s="711"/>
      <c r="I6" s="711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42600</v>
      </c>
      <c r="B12" s="65"/>
      <c r="C12" s="140"/>
      <c r="D12" s="141"/>
      <c r="E12" s="73" t="s">
        <v>28</v>
      </c>
      <c r="F12" s="66">
        <v>6699000</v>
      </c>
      <c r="G12" s="142"/>
      <c r="H12" s="142"/>
      <c r="I12" s="264">
        <f>ROUND(IF(E12&lt;&gt;"",F12+G12-H12,0),0)</f>
        <v>6699000</v>
      </c>
      <c r="J12" s="143"/>
    </row>
    <row r="13" spans="1:10" s="108" customFormat="1" ht="18" customHeight="1">
      <c r="A13" s="65"/>
      <c r="B13" s="65"/>
      <c r="C13" s="140"/>
      <c r="D13" s="141"/>
      <c r="E13" s="73" t="s">
        <v>105</v>
      </c>
      <c r="F13" s="66">
        <v>3731540</v>
      </c>
      <c r="G13" s="142">
        <f>ROUND(F13*10%,0)</f>
        <v>373154</v>
      </c>
      <c r="H13" s="142"/>
      <c r="I13" s="264">
        <f>ROUND(IF(E13&lt;&gt;"",I12+F13+G13-H13,0),0)</f>
        <v>10803694</v>
      </c>
      <c r="J13" s="143"/>
    </row>
    <row r="14" spans="1:10" s="108" customFormat="1" ht="18" customHeight="1">
      <c r="A14" s="65">
        <v>42613</v>
      </c>
      <c r="B14" s="65"/>
      <c r="C14" s="140"/>
      <c r="D14" s="141"/>
      <c r="E14" s="73" t="s">
        <v>105</v>
      </c>
      <c r="F14" s="66">
        <v>4382920</v>
      </c>
      <c r="G14" s="142">
        <f>ROUND(F14*10%,0)</f>
        <v>438292</v>
      </c>
      <c r="H14" s="142"/>
      <c r="I14" s="264">
        <f>ROUND(IF(E14&lt;&gt;"",I13+F14+G14-H14,0),0)</f>
        <v>15624906</v>
      </c>
      <c r="J14" s="143"/>
    </row>
    <row r="15" spans="1:10" s="108" customFormat="1" ht="18" customHeight="1">
      <c r="A15" s="65">
        <v>42663</v>
      </c>
      <c r="B15" s="65"/>
      <c r="C15" s="140"/>
      <c r="D15" s="141"/>
      <c r="E15" s="73" t="s">
        <v>28</v>
      </c>
      <c r="F15" s="66">
        <v>6256000</v>
      </c>
      <c r="G15" s="142"/>
      <c r="H15" s="142"/>
      <c r="I15" s="264">
        <f t="shared" ref="I15:I45" si="0">ROUND(IF(E15&lt;&gt;"",I14+F15+G15-H15,0),0)</f>
        <v>21880906</v>
      </c>
      <c r="J15" s="143"/>
    </row>
    <row r="16" spans="1:10" s="108" customFormat="1" ht="18" customHeight="1">
      <c r="A16" s="65"/>
      <c r="B16" s="65"/>
      <c r="C16" s="140"/>
      <c r="D16" s="141"/>
      <c r="E16" s="73" t="s">
        <v>105</v>
      </c>
      <c r="F16" s="66">
        <v>3733610</v>
      </c>
      <c r="G16" s="142">
        <f>ROUND(F16*10%,0)</f>
        <v>373361</v>
      </c>
      <c r="H16" s="142"/>
      <c r="I16" s="264">
        <f t="shared" si="0"/>
        <v>25987877</v>
      </c>
      <c r="J16" s="143"/>
    </row>
    <row r="17" spans="1:10" s="108" customFormat="1" ht="18" customHeight="1">
      <c r="A17" s="65">
        <v>42667</v>
      </c>
      <c r="B17" s="65"/>
      <c r="C17" s="140"/>
      <c r="D17" s="141"/>
      <c r="E17" s="73" t="s">
        <v>17</v>
      </c>
      <c r="F17" s="66"/>
      <c r="G17" s="142"/>
      <c r="H17" s="142">
        <v>10803694</v>
      </c>
      <c r="I17" s="264">
        <f t="shared" si="0"/>
        <v>15184183</v>
      </c>
      <c r="J17" s="143"/>
    </row>
    <row r="18" spans="1:10" s="108" customFormat="1" ht="18" customHeight="1">
      <c r="A18" s="65">
        <v>42688</v>
      </c>
      <c r="B18" s="65"/>
      <c r="C18" s="140"/>
      <c r="D18" s="141"/>
      <c r="E18" s="73" t="s">
        <v>28</v>
      </c>
      <c r="F18" s="66">
        <v>7600700</v>
      </c>
      <c r="G18" s="142"/>
      <c r="H18" s="142"/>
      <c r="I18" s="264">
        <f t="shared" si="0"/>
        <v>22784883</v>
      </c>
      <c r="J18" s="143"/>
    </row>
    <row r="19" spans="1:10" s="266" customFormat="1" ht="18" customHeight="1">
      <c r="A19" s="65">
        <v>42685</v>
      </c>
      <c r="B19" s="65"/>
      <c r="C19" s="140"/>
      <c r="D19" s="141"/>
      <c r="E19" s="73" t="s">
        <v>105</v>
      </c>
      <c r="F19" s="66">
        <v>3784990</v>
      </c>
      <c r="G19" s="142">
        <f>ROUND(F19*10%,0)</f>
        <v>378499</v>
      </c>
      <c r="H19" s="142"/>
      <c r="I19" s="264">
        <f t="shared" si="0"/>
        <v>26948372</v>
      </c>
      <c r="J19" s="143"/>
    </row>
    <row r="20" spans="1:10" s="266" customFormat="1" ht="18" customHeight="1">
      <c r="A20" s="65">
        <v>42688</v>
      </c>
      <c r="B20" s="65"/>
      <c r="C20" s="140"/>
      <c r="D20" s="141"/>
      <c r="E20" s="73" t="s">
        <v>28</v>
      </c>
      <c r="F20" s="66">
        <v>7604100</v>
      </c>
      <c r="G20" s="142"/>
      <c r="H20" s="142"/>
      <c r="I20" s="264">
        <f t="shared" si="0"/>
        <v>34552472</v>
      </c>
      <c r="J20" s="143"/>
    </row>
    <row r="21" spans="1:10" s="266" customFormat="1" ht="18" customHeight="1">
      <c r="A21" s="65">
        <v>42688</v>
      </c>
      <c r="B21" s="65"/>
      <c r="C21" s="140"/>
      <c r="D21" s="141"/>
      <c r="E21" s="73" t="s">
        <v>105</v>
      </c>
      <c r="F21" s="66">
        <v>3786370</v>
      </c>
      <c r="G21" s="142">
        <f>ROUND(F21*10%,0)</f>
        <v>378637</v>
      </c>
      <c r="H21" s="142"/>
      <c r="I21" s="264">
        <f t="shared" si="0"/>
        <v>38717479</v>
      </c>
      <c r="J21" s="143"/>
    </row>
    <row r="22" spans="1:10" s="266" customFormat="1" ht="18" customHeight="1">
      <c r="A22" s="65">
        <v>42706</v>
      </c>
      <c r="B22" s="65"/>
      <c r="C22" s="140"/>
      <c r="D22" s="141"/>
      <c r="E22" s="73" t="s">
        <v>28</v>
      </c>
      <c r="F22" s="66">
        <v>7723100</v>
      </c>
      <c r="G22" s="142"/>
      <c r="H22" s="142"/>
      <c r="I22" s="264">
        <f t="shared" si="0"/>
        <v>46440579</v>
      </c>
      <c r="J22" s="143"/>
    </row>
    <row r="23" spans="1:10" s="266" customFormat="1" ht="18" customHeight="1">
      <c r="A23" s="65">
        <v>42706</v>
      </c>
      <c r="B23" s="65"/>
      <c r="C23" s="140"/>
      <c r="D23" s="141"/>
      <c r="E23" s="73" t="s">
        <v>105</v>
      </c>
      <c r="F23" s="66">
        <v>3834670</v>
      </c>
      <c r="G23" s="142">
        <f>ROUND(F23*10%,0)</f>
        <v>383467</v>
      </c>
      <c r="H23" s="142"/>
      <c r="I23" s="264">
        <f t="shared" si="0"/>
        <v>50658716</v>
      </c>
      <c r="J23" s="143"/>
    </row>
    <row r="24" spans="1:10" s="108" customFormat="1" ht="18" customHeight="1">
      <c r="A24" s="65">
        <v>42718</v>
      </c>
      <c r="B24" s="65"/>
      <c r="C24" s="140"/>
      <c r="D24" s="141"/>
      <c r="E24" s="73" t="s">
        <v>17</v>
      </c>
      <c r="F24" s="66"/>
      <c r="G24" s="142"/>
      <c r="H24" s="142">
        <v>26948372</v>
      </c>
      <c r="I24" s="264">
        <f t="shared" si="0"/>
        <v>23710344</v>
      </c>
      <c r="J24" s="143"/>
    </row>
    <row r="25" spans="1:10" s="108" customFormat="1" ht="18" customHeight="1">
      <c r="A25" s="582">
        <v>42748</v>
      </c>
      <c r="B25" s="582"/>
      <c r="C25" s="583"/>
      <c r="D25" s="584"/>
      <c r="E25" s="585" t="s">
        <v>28</v>
      </c>
      <c r="F25" s="586">
        <v>7685700</v>
      </c>
      <c r="G25" s="587"/>
      <c r="H25" s="587"/>
      <c r="I25" s="589">
        <f t="shared" si="0"/>
        <v>31396044</v>
      </c>
      <c r="J25" s="588"/>
    </row>
    <row r="26" spans="1:10" s="108" customFormat="1" ht="18" customHeight="1">
      <c r="A26" s="582">
        <v>42748</v>
      </c>
      <c r="B26" s="582"/>
      <c r="C26" s="583"/>
      <c r="D26" s="584"/>
      <c r="E26" s="585" t="s">
        <v>105</v>
      </c>
      <c r="F26" s="586">
        <v>3819490</v>
      </c>
      <c r="G26" s="587">
        <f>F26*10%</f>
        <v>381949</v>
      </c>
      <c r="H26" s="587"/>
      <c r="I26" s="589">
        <f t="shared" si="0"/>
        <v>35597483</v>
      </c>
      <c r="J26" s="588"/>
    </row>
    <row r="27" spans="1:10" s="108" customFormat="1" ht="18" customHeight="1">
      <c r="A27" s="582">
        <v>42751</v>
      </c>
      <c r="B27" s="582"/>
      <c r="C27" s="583"/>
      <c r="D27" s="584"/>
      <c r="E27" s="585" t="s">
        <v>28</v>
      </c>
      <c r="F27" s="586">
        <v>7685700</v>
      </c>
      <c r="G27" s="587"/>
      <c r="H27" s="587"/>
      <c r="I27" s="589">
        <f t="shared" si="0"/>
        <v>43283183</v>
      </c>
      <c r="J27" s="588"/>
    </row>
    <row r="28" spans="1:10" s="108" customFormat="1" ht="18" customHeight="1">
      <c r="A28" s="582">
        <v>42751</v>
      </c>
      <c r="B28" s="582"/>
      <c r="C28" s="583"/>
      <c r="D28" s="584"/>
      <c r="E28" s="585" t="s">
        <v>105</v>
      </c>
      <c r="F28" s="586">
        <v>3819490</v>
      </c>
      <c r="G28" s="587">
        <f>F28*10%</f>
        <v>381949</v>
      </c>
      <c r="H28" s="587"/>
      <c r="I28" s="589">
        <f t="shared" si="0"/>
        <v>47484622</v>
      </c>
      <c r="J28" s="588"/>
    </row>
    <row r="29" spans="1:10" s="108" customFormat="1" ht="18" customHeight="1">
      <c r="A29" s="582">
        <v>42754</v>
      </c>
      <c r="B29" s="582"/>
      <c r="C29" s="583"/>
      <c r="D29" s="584"/>
      <c r="E29" s="585" t="s">
        <v>28</v>
      </c>
      <c r="F29" s="586">
        <v>7685700</v>
      </c>
      <c r="G29" s="587"/>
      <c r="H29" s="587"/>
      <c r="I29" s="589">
        <f t="shared" si="0"/>
        <v>55170322</v>
      </c>
      <c r="J29" s="588"/>
    </row>
    <row r="30" spans="1:10" s="108" customFormat="1" ht="18" customHeight="1">
      <c r="A30" s="582">
        <v>42754</v>
      </c>
      <c r="B30" s="582"/>
      <c r="C30" s="583"/>
      <c r="D30" s="584"/>
      <c r="E30" s="585" t="s">
        <v>105</v>
      </c>
      <c r="F30" s="586">
        <v>3819490</v>
      </c>
      <c r="G30" s="587">
        <f>F30*10%</f>
        <v>381949</v>
      </c>
      <c r="H30" s="587"/>
      <c r="I30" s="589">
        <f t="shared" si="0"/>
        <v>59371761</v>
      </c>
      <c r="J30" s="588"/>
    </row>
    <row r="31" spans="1:10" s="108" customFormat="1" ht="18" customHeight="1">
      <c r="A31" s="582">
        <v>42754</v>
      </c>
      <c r="B31" s="582"/>
      <c r="C31" s="583"/>
      <c r="D31" s="584"/>
      <c r="E31" s="585" t="s">
        <v>17</v>
      </c>
      <c r="F31" s="586"/>
      <c r="G31" s="587"/>
      <c r="H31" s="587">
        <v>23710344</v>
      </c>
      <c r="I31" s="589">
        <f t="shared" si="0"/>
        <v>35661417</v>
      </c>
      <c r="J31" s="588"/>
    </row>
    <row r="32" spans="1:10" s="108" customFormat="1" ht="18" customHeight="1">
      <c r="A32" s="582">
        <v>42794</v>
      </c>
      <c r="B32" s="582"/>
      <c r="C32" s="583"/>
      <c r="D32" s="584"/>
      <c r="E32" s="585" t="s">
        <v>28</v>
      </c>
      <c r="F32" s="586">
        <v>7755400</v>
      </c>
      <c r="G32" s="587"/>
      <c r="H32" s="587"/>
      <c r="I32" s="589">
        <f t="shared" si="0"/>
        <v>43416817</v>
      </c>
      <c r="J32" s="588"/>
    </row>
    <row r="33" spans="1:10" s="108" customFormat="1" ht="18" customHeight="1">
      <c r="A33" s="582">
        <v>42794</v>
      </c>
      <c r="B33" s="582"/>
      <c r="C33" s="583"/>
      <c r="D33" s="584"/>
      <c r="E33" s="585" t="s">
        <v>105</v>
      </c>
      <c r="F33" s="586">
        <v>3847780</v>
      </c>
      <c r="G33" s="587">
        <f>F33*10%</f>
        <v>384778</v>
      </c>
      <c r="H33" s="587"/>
      <c r="I33" s="589">
        <f t="shared" si="0"/>
        <v>47649375</v>
      </c>
      <c r="J33" s="588"/>
    </row>
    <row r="34" spans="1:10" s="108" customFormat="1" ht="18" customHeight="1">
      <c r="A34" s="582">
        <v>42808</v>
      </c>
      <c r="B34" s="582"/>
      <c r="C34" s="583"/>
      <c r="D34" s="584"/>
      <c r="E34" s="585" t="s">
        <v>17</v>
      </c>
      <c r="F34" s="586"/>
      <c r="G34" s="587"/>
      <c r="H34" s="587">
        <v>35661417</v>
      </c>
      <c r="I34" s="589">
        <f t="shared" si="0"/>
        <v>11987958</v>
      </c>
      <c r="J34" s="588"/>
    </row>
    <row r="35" spans="1:10" s="108" customFormat="1" ht="18" customHeight="1">
      <c r="A35" s="582">
        <v>42825</v>
      </c>
      <c r="B35" s="582"/>
      <c r="C35" s="583"/>
      <c r="D35" s="584"/>
      <c r="E35" s="585" t="s">
        <v>105</v>
      </c>
      <c r="F35" s="586">
        <v>455800</v>
      </c>
      <c r="G35" s="587">
        <f>F35*10%</f>
        <v>45580</v>
      </c>
      <c r="H35" s="587"/>
      <c r="I35" s="589">
        <f t="shared" si="0"/>
        <v>12489338</v>
      </c>
      <c r="J35" s="588"/>
    </row>
    <row r="36" spans="1:10" s="108" customFormat="1" ht="18" customHeight="1">
      <c r="A36" s="582">
        <v>42825</v>
      </c>
      <c r="B36" s="582"/>
      <c r="C36" s="583"/>
      <c r="D36" s="584"/>
      <c r="E36" s="585" t="s">
        <v>28</v>
      </c>
      <c r="F36" s="586">
        <v>3253273</v>
      </c>
      <c r="G36" s="587"/>
      <c r="H36" s="587"/>
      <c r="I36" s="589">
        <f t="shared" si="0"/>
        <v>15742611</v>
      </c>
      <c r="J36" s="588"/>
    </row>
    <row r="37" spans="1:10" s="108" customFormat="1" ht="18" customHeight="1">
      <c r="A37" s="582">
        <v>42825</v>
      </c>
      <c r="B37" s="582"/>
      <c r="C37" s="583"/>
      <c r="D37" s="584"/>
      <c r="E37" s="585" t="s">
        <v>2238</v>
      </c>
      <c r="F37" s="586">
        <v>684875</v>
      </c>
      <c r="G37" s="587">
        <f>F37*10%</f>
        <v>68487.5</v>
      </c>
      <c r="H37" s="587"/>
      <c r="I37" s="589">
        <f t="shared" si="0"/>
        <v>16495974</v>
      </c>
      <c r="J37" s="588"/>
    </row>
    <row r="38" spans="1:10" s="108" customFormat="1" ht="18" customHeight="1">
      <c r="A38" s="582">
        <v>42871</v>
      </c>
      <c r="B38" s="582"/>
      <c r="C38" s="583"/>
      <c r="D38" s="584"/>
      <c r="E38" s="585" t="s">
        <v>2238</v>
      </c>
      <c r="F38" s="586">
        <v>3834670</v>
      </c>
      <c r="G38" s="587">
        <f>F38*10%</f>
        <v>383467</v>
      </c>
      <c r="H38" s="587"/>
      <c r="I38" s="589">
        <f t="shared" si="0"/>
        <v>20714111</v>
      </c>
      <c r="J38" s="588"/>
    </row>
    <row r="39" spans="1:10" s="108" customFormat="1" ht="18" customHeight="1">
      <c r="A39" s="582">
        <v>42871</v>
      </c>
      <c r="B39" s="582"/>
      <c r="C39" s="583"/>
      <c r="D39" s="584"/>
      <c r="E39" s="585" t="s">
        <v>28</v>
      </c>
      <c r="F39" s="586">
        <v>8404550</v>
      </c>
      <c r="G39" s="587"/>
      <c r="H39" s="587"/>
      <c r="I39" s="589">
        <f t="shared" si="0"/>
        <v>29118661</v>
      </c>
      <c r="J39" s="588"/>
    </row>
    <row r="40" spans="1:10" s="108" customFormat="1" ht="18" customHeight="1">
      <c r="A40" s="582">
        <v>42871</v>
      </c>
      <c r="B40" s="582"/>
      <c r="C40" s="583"/>
      <c r="D40" s="584"/>
      <c r="E40" s="585" t="s">
        <v>2238</v>
      </c>
      <c r="F40" s="586">
        <v>3834670</v>
      </c>
      <c r="G40" s="587">
        <f>F40*10%</f>
        <v>383467</v>
      </c>
      <c r="H40" s="587"/>
      <c r="I40" s="589">
        <f t="shared" si="0"/>
        <v>33336798</v>
      </c>
      <c r="J40" s="588"/>
    </row>
    <row r="41" spans="1:10" s="108" customFormat="1" ht="18" customHeight="1">
      <c r="A41" s="582">
        <v>42871</v>
      </c>
      <c r="B41" s="582"/>
      <c r="C41" s="583"/>
      <c r="D41" s="584"/>
      <c r="E41" s="585" t="s">
        <v>28</v>
      </c>
      <c r="F41" s="586">
        <v>8404550</v>
      </c>
      <c r="G41" s="587"/>
      <c r="H41" s="587"/>
      <c r="I41" s="589">
        <f t="shared" si="0"/>
        <v>41741348</v>
      </c>
      <c r="J41" s="588"/>
    </row>
    <row r="42" spans="1:10" s="108" customFormat="1" ht="18" customHeight="1">
      <c r="A42" s="582">
        <v>42879</v>
      </c>
      <c r="B42" s="582"/>
      <c r="C42" s="583"/>
      <c r="D42" s="584"/>
      <c r="E42" s="585" t="s">
        <v>28</v>
      </c>
      <c r="F42" s="586">
        <v>8406400</v>
      </c>
      <c r="G42" s="587"/>
      <c r="H42" s="587"/>
      <c r="I42" s="589">
        <f t="shared" si="0"/>
        <v>50147748</v>
      </c>
      <c r="J42" s="588"/>
    </row>
    <row r="43" spans="1:10" s="108" customFormat="1" ht="18" customHeight="1">
      <c r="A43" s="582">
        <v>42879</v>
      </c>
      <c r="B43" s="582"/>
      <c r="C43" s="583"/>
      <c r="D43" s="584"/>
      <c r="E43" s="585" t="s">
        <v>2238</v>
      </c>
      <c r="F43" s="586">
        <v>3835360</v>
      </c>
      <c r="G43" s="587">
        <f>F43*10%</f>
        <v>383536</v>
      </c>
      <c r="H43" s="587"/>
      <c r="I43" s="589">
        <f t="shared" si="0"/>
        <v>54366644</v>
      </c>
      <c r="J43" s="588"/>
    </row>
    <row r="44" spans="1:10" s="108" customFormat="1" ht="18" customHeight="1">
      <c r="A44" s="582"/>
      <c r="B44" s="582"/>
      <c r="C44" s="583"/>
      <c r="D44" s="584"/>
      <c r="E44" s="585"/>
      <c r="F44" s="586"/>
      <c r="G44" s="587"/>
      <c r="H44" s="587"/>
      <c r="I44" s="589">
        <f t="shared" si="0"/>
        <v>0</v>
      </c>
      <c r="J44" s="588"/>
    </row>
    <row r="45" spans="1:10" ht="18" customHeight="1">
      <c r="A45" s="65"/>
      <c r="B45" s="65"/>
      <c r="C45" s="140"/>
      <c r="D45" s="141"/>
      <c r="E45" s="73"/>
      <c r="F45" s="66"/>
      <c r="G45" s="142"/>
      <c r="H45" s="142"/>
      <c r="I45" s="264">
        <f t="shared" si="0"/>
        <v>0</v>
      </c>
      <c r="J45" s="143"/>
    </row>
    <row r="46" spans="1:10" s="68" customFormat="1" ht="18" customHeight="1">
      <c r="A46" s="709" t="s">
        <v>3</v>
      </c>
      <c r="B46" s="709"/>
      <c r="C46" s="709"/>
      <c r="D46" s="709"/>
      <c r="E46" s="709"/>
      <c r="F46" s="67">
        <f>SUM(F12:F45)</f>
        <v>146369898</v>
      </c>
      <c r="G46" s="67">
        <f>SUM(G12:G45)</f>
        <v>5120572.5</v>
      </c>
      <c r="H46" s="67">
        <f>SUM(H12:H45)</f>
        <v>97123827</v>
      </c>
      <c r="I46" s="468">
        <f>F46+G46-H46</f>
        <v>54366643.5</v>
      </c>
      <c r="J46" s="62"/>
    </row>
    <row r="47" spans="1:10" ht="18" customHeight="1"/>
    <row r="48" spans="1:10" ht="21" customHeight="1">
      <c r="D48" s="713">
        <f>I46</f>
        <v>54366643.5</v>
      </c>
      <c r="E48" s="713"/>
      <c r="F48" s="69" t="s">
        <v>20</v>
      </c>
      <c r="G48" s="69"/>
    </row>
    <row r="49" spans="1:10" ht="21" customHeight="1"/>
    <row r="50" spans="1:10" ht="21" customHeight="1"/>
    <row r="51" spans="1:10" ht="14.25" customHeight="1">
      <c r="H51" s="70" t="s">
        <v>21</v>
      </c>
    </row>
    <row r="52" spans="1:10" ht="21" customHeight="1">
      <c r="A52" s="55" t="s">
        <v>22</v>
      </c>
      <c r="B52" s="70"/>
      <c r="F52" s="55" t="s">
        <v>23</v>
      </c>
    </row>
    <row r="53" spans="1:10" ht="21" customHeight="1"/>
    <row r="54" spans="1:10" ht="21" customHeight="1"/>
    <row r="55" spans="1:10" ht="21" customHeight="1"/>
    <row r="56" spans="1:10" ht="21" customHeight="1"/>
    <row r="57" spans="1:10" ht="21" customHeight="1"/>
    <row r="58" spans="1:10" ht="21" customHeight="1"/>
    <row r="59" spans="1:10" s="54" customFormat="1" ht="21" customHeight="1">
      <c r="B59" s="129"/>
      <c r="C59" s="55"/>
      <c r="D59" s="56"/>
      <c r="E59" s="57"/>
      <c r="F59" s="55"/>
      <c r="G59" s="55"/>
      <c r="H59" s="55"/>
      <c r="I59" s="55"/>
      <c r="J59" s="50"/>
    </row>
    <row r="60" spans="1:10" s="54" customFormat="1" ht="21" customHeight="1">
      <c r="B60" s="129"/>
      <c r="C60" s="55"/>
      <c r="D60" s="56"/>
      <c r="E60" s="57"/>
      <c r="F60" s="55"/>
      <c r="G60" s="55"/>
      <c r="H60" s="55"/>
      <c r="I60" s="55"/>
      <c r="J60" s="50"/>
    </row>
    <row r="61" spans="1:10" s="54" customFormat="1" ht="21" customHeight="1">
      <c r="B61" s="129"/>
      <c r="C61" s="55"/>
      <c r="D61" s="56"/>
      <c r="E61" s="57"/>
      <c r="F61" s="55"/>
      <c r="G61" s="55"/>
      <c r="H61" s="55"/>
      <c r="I61" s="55"/>
      <c r="J61" s="50"/>
    </row>
    <row r="62" spans="1:10" s="54" customFormat="1" ht="21" customHeight="1">
      <c r="B62" s="129"/>
      <c r="C62" s="55"/>
      <c r="D62" s="56"/>
      <c r="E62" s="57"/>
      <c r="F62" s="55"/>
      <c r="G62" s="55"/>
      <c r="H62" s="55"/>
      <c r="I62" s="55"/>
      <c r="J62" s="50"/>
    </row>
    <row r="63" spans="1:10" s="54" customFormat="1" ht="21" customHeight="1">
      <c r="B63" s="129"/>
      <c r="C63" s="55"/>
      <c r="D63" s="56"/>
      <c r="E63" s="57"/>
      <c r="F63" s="55"/>
      <c r="G63" s="55"/>
      <c r="H63" s="55"/>
      <c r="I63" s="55"/>
      <c r="J63" s="50"/>
    </row>
    <row r="64" spans="1:10" s="54" customFormat="1" ht="21" customHeight="1">
      <c r="B64" s="129"/>
      <c r="C64" s="55"/>
      <c r="D64" s="56"/>
      <c r="E64" s="57"/>
      <c r="F64" s="55"/>
      <c r="G64" s="55"/>
      <c r="H64" s="55"/>
      <c r="I64" s="55"/>
      <c r="J64" s="50"/>
    </row>
    <row r="65" spans="2:10" s="54" customFormat="1" ht="21" customHeight="1">
      <c r="B65" s="129"/>
      <c r="C65" s="55"/>
      <c r="D65" s="56"/>
      <c r="E65" s="57"/>
      <c r="F65" s="55"/>
      <c r="G65" s="55"/>
      <c r="H65" s="55"/>
      <c r="I65" s="55"/>
      <c r="J65" s="50"/>
    </row>
    <row r="66" spans="2:10" s="54" customFormat="1" ht="21" customHeight="1">
      <c r="B66" s="129"/>
      <c r="C66" s="55"/>
      <c r="D66" s="56"/>
      <c r="E66" s="57"/>
      <c r="F66" s="55"/>
      <c r="G66" s="55"/>
      <c r="H66" s="55"/>
      <c r="I66" s="55"/>
      <c r="J66" s="50"/>
    </row>
  </sheetData>
  <autoFilter ref="A11:J46"/>
  <mergeCells count="5">
    <mergeCell ref="A2:D2"/>
    <mergeCell ref="A5:I5"/>
    <mergeCell ref="A6:I6"/>
    <mergeCell ref="A46:E46"/>
    <mergeCell ref="D48:E48"/>
  </mergeCells>
  <pageMargins left="0.43" right="0.15" top="0.51" bottom="0.54" header="0.5" footer="0.5"/>
  <pageSetup scale="9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52"/>
  <sheetViews>
    <sheetView topLeftCell="A5" zoomScale="90" workbookViewId="0">
      <pane ySplit="7" topLeftCell="A12" activePane="bottomLeft" state="frozen"/>
      <selection activeCell="B61" sqref="B61"/>
      <selection pane="bottomLeft" activeCell="N29" sqref="N29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72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712" t="s">
        <v>10</v>
      </c>
      <c r="B2" s="712"/>
      <c r="C2" s="712"/>
      <c r="D2" s="712"/>
      <c r="E2" s="134"/>
      <c r="F2" s="135"/>
      <c r="G2" s="135"/>
      <c r="H2" s="135"/>
      <c r="J2" s="136"/>
    </row>
    <row r="3" spans="1:10" s="19" customFormat="1" ht="18" customHeight="1">
      <c r="A3" s="472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710" t="s">
        <v>117</v>
      </c>
      <c r="B5" s="710"/>
      <c r="C5" s="710"/>
      <c r="D5" s="710"/>
      <c r="E5" s="710"/>
      <c r="F5" s="710"/>
      <c r="G5" s="710"/>
      <c r="H5" s="710"/>
      <c r="I5" s="710"/>
      <c r="J5" s="81"/>
    </row>
    <row r="6" spans="1:10" ht="9" hidden="1" customHeight="1">
      <c r="A6" s="711"/>
      <c r="B6" s="711"/>
      <c r="C6" s="711"/>
      <c r="D6" s="711"/>
      <c r="E6" s="711"/>
      <c r="F6" s="711"/>
      <c r="G6" s="711"/>
      <c r="H6" s="711"/>
      <c r="I6" s="711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42613</v>
      </c>
      <c r="B12" s="65"/>
      <c r="C12" s="140"/>
      <c r="D12" s="141"/>
      <c r="E12" s="73" t="s">
        <v>28</v>
      </c>
      <c r="F12" s="66">
        <v>24884526</v>
      </c>
      <c r="G12" s="142"/>
      <c r="H12" s="142"/>
      <c r="I12" s="264">
        <f>ROUND(IF(E12&lt;&gt;"",F12+G12-H12,0),0)</f>
        <v>24884526</v>
      </c>
      <c r="J12" s="143"/>
    </row>
    <row r="13" spans="1:10" s="108" customFormat="1" ht="18" customHeight="1">
      <c r="A13" s="65">
        <v>42718</v>
      </c>
      <c r="B13" s="65"/>
      <c r="C13" s="140"/>
      <c r="D13" s="141"/>
      <c r="E13" s="73" t="s">
        <v>17</v>
      </c>
      <c r="F13" s="66"/>
      <c r="G13" s="142"/>
      <c r="H13" s="142">
        <v>24884526</v>
      </c>
      <c r="I13" s="264">
        <f>ROUND(IF(E13&lt;&gt;"",I12+F13+G13-H13,0),0)</f>
        <v>0</v>
      </c>
      <c r="J13" s="143"/>
    </row>
    <row r="14" spans="1:10" s="108" customFormat="1" ht="18" customHeight="1">
      <c r="A14" s="582"/>
      <c r="B14" s="582"/>
      <c r="C14" s="583"/>
      <c r="D14" s="584"/>
      <c r="E14" s="585"/>
      <c r="F14" s="586"/>
      <c r="G14" s="587"/>
      <c r="H14" s="587"/>
      <c r="I14" s="589">
        <f t="shared" ref="I14:I30" si="0">ROUND(IF(E14&lt;&gt;"",I13+F14+G14-H14,0),0)</f>
        <v>0</v>
      </c>
      <c r="J14" s="588"/>
    </row>
    <row r="15" spans="1:10" s="108" customFormat="1" ht="18" customHeight="1">
      <c r="A15" s="582"/>
      <c r="B15" s="582"/>
      <c r="C15" s="583"/>
      <c r="D15" s="584"/>
      <c r="E15" s="585"/>
      <c r="F15" s="586"/>
      <c r="G15" s="587"/>
      <c r="H15" s="587"/>
      <c r="I15" s="589">
        <f t="shared" ref="I15:I29" si="1">ROUND(IF(E15&lt;&gt;"",I14+F15+G15-H15,0),0)</f>
        <v>0</v>
      </c>
      <c r="J15" s="588"/>
    </row>
    <row r="16" spans="1:10" s="108" customFormat="1" ht="18" customHeight="1">
      <c r="A16" s="582"/>
      <c r="B16" s="582"/>
      <c r="C16" s="583"/>
      <c r="D16" s="584"/>
      <c r="E16" s="585"/>
      <c r="F16" s="586"/>
      <c r="G16" s="587"/>
      <c r="H16" s="587"/>
      <c r="I16" s="589">
        <f t="shared" si="1"/>
        <v>0</v>
      </c>
      <c r="J16" s="588"/>
    </row>
    <row r="17" spans="1:10" s="108" customFormat="1" ht="18" customHeight="1">
      <c r="A17" s="582"/>
      <c r="B17" s="582"/>
      <c r="C17" s="583"/>
      <c r="D17" s="584"/>
      <c r="E17" s="585"/>
      <c r="F17" s="586"/>
      <c r="G17" s="587"/>
      <c r="H17" s="587"/>
      <c r="I17" s="589">
        <f t="shared" si="1"/>
        <v>0</v>
      </c>
      <c r="J17" s="588"/>
    </row>
    <row r="18" spans="1:10" s="108" customFormat="1" ht="18" customHeight="1">
      <c r="A18" s="582"/>
      <c r="B18" s="582"/>
      <c r="C18" s="583"/>
      <c r="D18" s="584"/>
      <c r="E18" s="585"/>
      <c r="F18" s="586"/>
      <c r="G18" s="587"/>
      <c r="H18" s="587"/>
      <c r="I18" s="589">
        <f t="shared" si="1"/>
        <v>0</v>
      </c>
      <c r="J18" s="588"/>
    </row>
    <row r="19" spans="1:10" s="108" customFormat="1" ht="18" customHeight="1">
      <c r="A19" s="582"/>
      <c r="B19" s="582"/>
      <c r="C19" s="583"/>
      <c r="D19" s="584"/>
      <c r="E19" s="585"/>
      <c r="F19" s="586"/>
      <c r="G19" s="587"/>
      <c r="H19" s="587"/>
      <c r="I19" s="589">
        <f t="shared" si="1"/>
        <v>0</v>
      </c>
      <c r="J19" s="588"/>
    </row>
    <row r="20" spans="1:10" s="108" customFormat="1" ht="18" customHeight="1">
      <c r="A20" s="582"/>
      <c r="B20" s="582"/>
      <c r="C20" s="583"/>
      <c r="D20" s="584"/>
      <c r="E20" s="585"/>
      <c r="F20" s="586"/>
      <c r="G20" s="587"/>
      <c r="H20" s="587"/>
      <c r="I20" s="589">
        <f t="shared" si="1"/>
        <v>0</v>
      </c>
      <c r="J20" s="588"/>
    </row>
    <row r="21" spans="1:10" s="108" customFormat="1" ht="18" customHeight="1">
      <c r="A21" s="582"/>
      <c r="B21" s="582"/>
      <c r="C21" s="583"/>
      <c r="D21" s="584"/>
      <c r="E21" s="585"/>
      <c r="F21" s="586"/>
      <c r="G21" s="587"/>
      <c r="H21" s="587"/>
      <c r="I21" s="589">
        <f t="shared" si="1"/>
        <v>0</v>
      </c>
      <c r="J21" s="588"/>
    </row>
    <row r="22" spans="1:10" s="108" customFormat="1" ht="18" customHeight="1">
      <c r="A22" s="582"/>
      <c r="B22" s="582"/>
      <c r="C22" s="583"/>
      <c r="D22" s="584"/>
      <c r="E22" s="585"/>
      <c r="F22" s="586"/>
      <c r="G22" s="587"/>
      <c r="H22" s="587"/>
      <c r="I22" s="589">
        <f t="shared" si="1"/>
        <v>0</v>
      </c>
      <c r="J22" s="588"/>
    </row>
    <row r="23" spans="1:10" s="108" customFormat="1" ht="18" customHeight="1">
      <c r="A23" s="582"/>
      <c r="B23" s="582"/>
      <c r="C23" s="583"/>
      <c r="D23" s="584"/>
      <c r="E23" s="585"/>
      <c r="F23" s="586"/>
      <c r="G23" s="587"/>
      <c r="H23" s="587"/>
      <c r="I23" s="589">
        <f t="shared" si="1"/>
        <v>0</v>
      </c>
      <c r="J23" s="588"/>
    </row>
    <row r="24" spans="1:10" s="108" customFormat="1" ht="18" customHeight="1">
      <c r="A24" s="582"/>
      <c r="B24" s="582"/>
      <c r="C24" s="583"/>
      <c r="D24" s="584"/>
      <c r="E24" s="585"/>
      <c r="F24" s="586"/>
      <c r="G24" s="587"/>
      <c r="H24" s="587"/>
      <c r="I24" s="589">
        <f t="shared" si="1"/>
        <v>0</v>
      </c>
      <c r="J24" s="588"/>
    </row>
    <row r="25" spans="1:10" s="108" customFormat="1" ht="18" customHeight="1">
      <c r="A25" s="582"/>
      <c r="B25" s="582"/>
      <c r="C25" s="583"/>
      <c r="D25" s="584"/>
      <c r="E25" s="585"/>
      <c r="F25" s="586"/>
      <c r="G25" s="587"/>
      <c r="H25" s="587"/>
      <c r="I25" s="589">
        <f t="shared" si="1"/>
        <v>0</v>
      </c>
      <c r="J25" s="588"/>
    </row>
    <row r="26" spans="1:10" s="108" customFormat="1" ht="18" customHeight="1">
      <c r="A26" s="582"/>
      <c r="B26" s="582"/>
      <c r="C26" s="583"/>
      <c r="D26" s="584"/>
      <c r="E26" s="585"/>
      <c r="F26" s="586"/>
      <c r="G26" s="587"/>
      <c r="H26" s="587"/>
      <c r="I26" s="589">
        <f t="shared" si="1"/>
        <v>0</v>
      </c>
      <c r="J26" s="588"/>
    </row>
    <row r="27" spans="1:10" s="108" customFormat="1" ht="18" customHeight="1">
      <c r="A27" s="582"/>
      <c r="B27" s="582"/>
      <c r="C27" s="583"/>
      <c r="D27" s="584"/>
      <c r="E27" s="585"/>
      <c r="F27" s="586"/>
      <c r="G27" s="587"/>
      <c r="H27" s="587"/>
      <c r="I27" s="589">
        <f t="shared" si="1"/>
        <v>0</v>
      </c>
      <c r="J27" s="588"/>
    </row>
    <row r="28" spans="1:10" s="266" customFormat="1" ht="18" customHeight="1">
      <c r="A28" s="582"/>
      <c r="B28" s="582"/>
      <c r="C28" s="583"/>
      <c r="D28" s="584"/>
      <c r="E28" s="585"/>
      <c r="F28" s="586"/>
      <c r="G28" s="587"/>
      <c r="H28" s="587"/>
      <c r="I28" s="589">
        <f t="shared" si="1"/>
        <v>0</v>
      </c>
      <c r="J28" s="588"/>
    </row>
    <row r="29" spans="1:10" s="108" customFormat="1" ht="18" customHeight="1">
      <c r="A29" s="582"/>
      <c r="B29" s="582"/>
      <c r="C29" s="583"/>
      <c r="D29" s="584"/>
      <c r="E29" s="585"/>
      <c r="F29" s="586"/>
      <c r="G29" s="587"/>
      <c r="H29" s="587"/>
      <c r="I29" s="589">
        <f t="shared" si="1"/>
        <v>0</v>
      </c>
      <c r="J29" s="588"/>
    </row>
    <row r="30" spans="1:10" s="108" customFormat="1" ht="18" customHeight="1">
      <c r="A30" s="582"/>
      <c r="B30" s="582"/>
      <c r="C30" s="583"/>
      <c r="D30" s="584"/>
      <c r="E30" s="585"/>
      <c r="F30" s="586"/>
      <c r="G30" s="587"/>
      <c r="H30" s="587"/>
      <c r="I30" s="589">
        <f t="shared" si="0"/>
        <v>0</v>
      </c>
      <c r="J30" s="588"/>
    </row>
    <row r="31" spans="1:10" ht="18" customHeight="1">
      <c r="A31" s="65"/>
      <c r="B31" s="65"/>
      <c r="C31" s="74"/>
      <c r="D31" s="72"/>
      <c r="E31" s="71"/>
      <c r="F31" s="66"/>
      <c r="G31" s="66"/>
      <c r="H31" s="66"/>
      <c r="I31" s="264">
        <f>ROUND(IF(E31&lt;&gt;"",#REF!+F31+G31-H31,0),0)</f>
        <v>0</v>
      </c>
      <c r="J31" s="82"/>
    </row>
    <row r="32" spans="1:10" s="68" customFormat="1" ht="18" customHeight="1">
      <c r="A32" s="709" t="s">
        <v>3</v>
      </c>
      <c r="B32" s="709"/>
      <c r="C32" s="709"/>
      <c r="D32" s="709"/>
      <c r="E32" s="709"/>
      <c r="F32" s="67">
        <f>SUM(F12:F31)</f>
        <v>24884526</v>
      </c>
      <c r="G32" s="67">
        <f>SUM(G12:G31)</f>
        <v>0</v>
      </c>
      <c r="H32" s="67">
        <f>SUM(H12:H31)</f>
        <v>24884526</v>
      </c>
      <c r="I32" s="471">
        <f>F32+G32-H32</f>
        <v>0</v>
      </c>
      <c r="J32" s="62"/>
    </row>
    <row r="33" spans="1:10" ht="18" customHeight="1"/>
    <row r="34" spans="1:10" ht="21" customHeight="1">
      <c r="D34" s="713">
        <f>I32</f>
        <v>0</v>
      </c>
      <c r="E34" s="713"/>
      <c r="F34" s="69" t="s">
        <v>20</v>
      </c>
      <c r="G34" s="69"/>
    </row>
    <row r="35" spans="1:10" ht="21" customHeight="1"/>
    <row r="36" spans="1:10" ht="21" customHeight="1"/>
    <row r="37" spans="1:10" ht="14.25" customHeight="1">
      <c r="H37" s="70" t="s">
        <v>21</v>
      </c>
    </row>
    <row r="38" spans="1:10" ht="21" customHeight="1">
      <c r="A38" s="55" t="s">
        <v>22</v>
      </c>
      <c r="B38" s="70"/>
      <c r="F38" s="55" t="s">
        <v>23</v>
      </c>
    </row>
    <row r="39" spans="1:10" ht="21" customHeight="1"/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s="54" customFormat="1" ht="21" customHeight="1">
      <c r="B45" s="129"/>
      <c r="C45" s="55"/>
      <c r="D45" s="56"/>
      <c r="E45" s="57"/>
      <c r="F45" s="55"/>
      <c r="G45" s="55"/>
      <c r="H45" s="55"/>
      <c r="I45" s="55"/>
      <c r="J45" s="50"/>
    </row>
    <row r="46" spans="1:10" s="54" customFormat="1" ht="21" customHeight="1">
      <c r="B46" s="129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9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9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9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</sheetData>
  <autoFilter ref="A11:J32"/>
  <mergeCells count="5">
    <mergeCell ref="A2:D2"/>
    <mergeCell ref="A5:I5"/>
    <mergeCell ref="A6:I6"/>
    <mergeCell ref="A32:E32"/>
    <mergeCell ref="D34:E34"/>
  </mergeCells>
  <pageMargins left="0.43" right="0.15" top="0.51" bottom="0.54" header="0.5" footer="0.5"/>
  <pageSetup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74"/>
  <sheetViews>
    <sheetView topLeftCell="A30" zoomScale="89" zoomScaleNormal="89" workbookViewId="0">
      <selection activeCell="I36" sqref="I36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5.710937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77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712" t="s">
        <v>10</v>
      </c>
      <c r="B2" s="712"/>
      <c r="C2" s="712"/>
      <c r="D2" s="712"/>
      <c r="E2" s="134"/>
      <c r="F2" s="135"/>
      <c r="G2" s="135"/>
      <c r="H2" s="135"/>
      <c r="J2" s="136"/>
    </row>
    <row r="3" spans="1:10" s="19" customFormat="1" ht="18" customHeight="1">
      <c r="A3" s="477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710" t="s">
        <v>2150</v>
      </c>
      <c r="B5" s="710"/>
      <c r="C5" s="710"/>
      <c r="D5" s="710"/>
      <c r="E5" s="710"/>
      <c r="F5" s="710"/>
      <c r="G5" s="710"/>
      <c r="H5" s="710"/>
      <c r="I5" s="710"/>
      <c r="J5" s="81"/>
    </row>
    <row r="6" spans="1:10" ht="9" hidden="1" customHeight="1">
      <c r="A6" s="711"/>
      <c r="B6" s="711"/>
      <c r="C6" s="711"/>
      <c r="D6" s="711"/>
      <c r="E6" s="711"/>
      <c r="F6" s="711"/>
      <c r="G6" s="711"/>
      <c r="H6" s="711"/>
      <c r="I6" s="711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42460</v>
      </c>
      <c r="B12" s="65"/>
      <c r="C12" s="140"/>
      <c r="D12" s="141"/>
      <c r="E12" s="73" t="s">
        <v>28</v>
      </c>
      <c r="F12" s="66">
        <v>10528000</v>
      </c>
      <c r="G12" s="142"/>
      <c r="H12" s="142"/>
      <c r="I12" s="264">
        <f>ROUND(IF(E12&lt;&gt;"",F12+G12-H12,0),0)</f>
        <v>10528000</v>
      </c>
      <c r="J12" s="143"/>
    </row>
    <row r="13" spans="1:10" s="108" customFormat="1" ht="18" customHeight="1">
      <c r="A13" s="65">
        <v>42460</v>
      </c>
      <c r="B13" s="65"/>
      <c r="C13" s="140"/>
      <c r="D13" s="141"/>
      <c r="E13" s="73" t="s">
        <v>105</v>
      </c>
      <c r="F13" s="66">
        <v>5219200</v>
      </c>
      <c r="G13" s="142">
        <f>F13*10%</f>
        <v>521920</v>
      </c>
      <c r="H13" s="142"/>
      <c r="I13" s="264">
        <f t="shared" ref="I13" si="0">ROUND(IF(E13&lt;&gt;"",I12+F13+G13-H13,0),0)</f>
        <v>16269120</v>
      </c>
      <c r="J13" s="143"/>
    </row>
    <row r="14" spans="1:10" s="266" customFormat="1" ht="18" customHeight="1">
      <c r="A14" s="280">
        <v>42537</v>
      </c>
      <c r="B14" s="280"/>
      <c r="C14" s="281"/>
      <c r="D14" s="282"/>
      <c r="E14" s="467" t="s">
        <v>17</v>
      </c>
      <c r="F14" s="283"/>
      <c r="G14" s="283"/>
      <c r="H14" s="283">
        <v>16269120</v>
      </c>
      <c r="I14" s="478">
        <f t="shared" ref="I14:I53" si="1">ROUND(IF(E14&lt;&gt;"",I13+F14+G14-H14,0),0)</f>
        <v>0</v>
      </c>
      <c r="J14" s="284"/>
    </row>
    <row r="15" spans="1:10" s="108" customFormat="1" ht="18" customHeight="1">
      <c r="A15" s="65">
        <v>42704</v>
      </c>
      <c r="B15" s="65"/>
      <c r="C15" s="140"/>
      <c r="D15" s="141"/>
      <c r="E15" s="73" t="s">
        <v>28</v>
      </c>
      <c r="F15" s="66">
        <v>45560000</v>
      </c>
      <c r="G15" s="142"/>
      <c r="H15" s="142"/>
      <c r="I15" s="478">
        <f t="shared" si="1"/>
        <v>45560000</v>
      </c>
      <c r="J15" s="143"/>
    </row>
    <row r="16" spans="1:10" s="108" customFormat="1" ht="18" customHeight="1">
      <c r="A16" s="65">
        <v>42704</v>
      </c>
      <c r="B16" s="65"/>
      <c r="C16" s="140"/>
      <c r="D16" s="141"/>
      <c r="E16" s="73" t="s">
        <v>105</v>
      </c>
      <c r="F16" s="66">
        <v>20661460</v>
      </c>
      <c r="G16" s="142">
        <f t="shared" ref="G16:G30" si="2">F16*10%</f>
        <v>2066146</v>
      </c>
      <c r="H16" s="142"/>
      <c r="I16" s="478">
        <f t="shared" si="1"/>
        <v>68287606</v>
      </c>
      <c r="J16" s="143"/>
    </row>
    <row r="17" spans="1:10" s="108" customFormat="1" ht="18" customHeight="1">
      <c r="A17" s="65">
        <v>42707</v>
      </c>
      <c r="B17" s="65"/>
      <c r="C17" s="140"/>
      <c r="D17" s="141"/>
      <c r="E17" s="73" t="s">
        <v>28</v>
      </c>
      <c r="F17" s="66">
        <v>45560000</v>
      </c>
      <c r="G17" s="142"/>
      <c r="H17" s="142"/>
      <c r="I17" s="478">
        <f t="shared" si="1"/>
        <v>113847606</v>
      </c>
      <c r="J17" s="143"/>
    </row>
    <row r="18" spans="1:10" s="108" customFormat="1" ht="18" customHeight="1">
      <c r="A18" s="65">
        <v>42707</v>
      </c>
      <c r="B18" s="65"/>
      <c r="C18" s="140"/>
      <c r="D18" s="141"/>
      <c r="E18" s="73" t="s">
        <v>105</v>
      </c>
      <c r="F18" s="66">
        <v>20889260</v>
      </c>
      <c r="G18" s="142">
        <f t="shared" si="2"/>
        <v>2088926</v>
      </c>
      <c r="H18" s="142"/>
      <c r="I18" s="478">
        <f t="shared" si="1"/>
        <v>136825792</v>
      </c>
      <c r="J18" s="143"/>
    </row>
    <row r="19" spans="1:10" s="108" customFormat="1" ht="18" customHeight="1">
      <c r="A19" s="65">
        <v>42718</v>
      </c>
      <c r="B19" s="65"/>
      <c r="C19" s="140"/>
      <c r="D19" s="141"/>
      <c r="E19" s="73" t="s">
        <v>28</v>
      </c>
      <c r="F19" s="66">
        <v>68160000</v>
      </c>
      <c r="G19" s="142"/>
      <c r="H19" s="142"/>
      <c r="I19" s="478">
        <f t="shared" si="1"/>
        <v>204985792</v>
      </c>
      <c r="J19" s="143"/>
    </row>
    <row r="20" spans="1:10" s="108" customFormat="1" ht="18" customHeight="1">
      <c r="A20" s="65">
        <v>42718</v>
      </c>
      <c r="B20" s="65"/>
      <c r="C20" s="140"/>
      <c r="D20" s="141"/>
      <c r="E20" s="73" t="s">
        <v>105</v>
      </c>
      <c r="F20" s="66">
        <v>30285760</v>
      </c>
      <c r="G20" s="142">
        <f t="shared" si="2"/>
        <v>3028576</v>
      </c>
      <c r="H20" s="142"/>
      <c r="I20" s="478">
        <f t="shared" si="1"/>
        <v>238300128</v>
      </c>
      <c r="J20" s="143"/>
    </row>
    <row r="21" spans="1:10" s="108" customFormat="1" ht="18" customHeight="1">
      <c r="A21" s="65">
        <v>42724</v>
      </c>
      <c r="B21" s="65"/>
      <c r="C21" s="140"/>
      <c r="D21" s="141"/>
      <c r="E21" s="73" t="s">
        <v>28</v>
      </c>
      <c r="F21" s="66">
        <v>68400000</v>
      </c>
      <c r="G21" s="142"/>
      <c r="H21" s="142"/>
      <c r="I21" s="478">
        <f t="shared" si="1"/>
        <v>306700128</v>
      </c>
      <c r="J21" s="143"/>
    </row>
    <row r="22" spans="1:10" s="108" customFormat="1" ht="18" customHeight="1">
      <c r="A22" s="65">
        <v>42724</v>
      </c>
      <c r="B22" s="65"/>
      <c r="C22" s="140"/>
      <c r="D22" s="141"/>
      <c r="E22" s="73" t="s">
        <v>105</v>
      </c>
      <c r="F22" s="66">
        <v>30392400</v>
      </c>
      <c r="G22" s="142">
        <f t="shared" si="2"/>
        <v>3039240</v>
      </c>
      <c r="H22" s="142"/>
      <c r="I22" s="478">
        <f t="shared" si="1"/>
        <v>340131768</v>
      </c>
      <c r="J22" s="143"/>
    </row>
    <row r="23" spans="1:10" s="108" customFormat="1" ht="18" customHeight="1">
      <c r="A23" s="65">
        <v>42731</v>
      </c>
      <c r="B23" s="65"/>
      <c r="C23" s="140"/>
      <c r="D23" s="141"/>
      <c r="E23" s="73" t="s">
        <v>28</v>
      </c>
      <c r="F23" s="66">
        <v>68430000</v>
      </c>
      <c r="G23" s="142"/>
      <c r="H23" s="142"/>
      <c r="I23" s="478">
        <f t="shared" si="1"/>
        <v>408561768</v>
      </c>
      <c r="J23" s="143"/>
    </row>
    <row r="24" spans="1:10" s="108" customFormat="1" ht="18" customHeight="1">
      <c r="A24" s="65">
        <v>42731</v>
      </c>
      <c r="B24" s="65"/>
      <c r="C24" s="140"/>
      <c r="D24" s="141"/>
      <c r="E24" s="73" t="s">
        <v>105</v>
      </c>
      <c r="F24" s="66">
        <v>30405730</v>
      </c>
      <c r="G24" s="142">
        <f t="shared" si="2"/>
        <v>3040573</v>
      </c>
      <c r="H24" s="142"/>
      <c r="I24" s="478">
        <f t="shared" si="1"/>
        <v>442008071</v>
      </c>
      <c r="J24" s="143"/>
    </row>
    <row r="25" spans="1:10" s="108" customFormat="1" ht="18" customHeight="1">
      <c r="A25" s="594">
        <v>42740</v>
      </c>
      <c r="B25" s="594"/>
      <c r="C25" s="595"/>
      <c r="D25" s="596"/>
      <c r="E25" s="597" t="s">
        <v>28</v>
      </c>
      <c r="F25" s="598">
        <v>68460000</v>
      </c>
      <c r="G25" s="599"/>
      <c r="H25" s="599"/>
      <c r="I25" s="600">
        <f t="shared" si="1"/>
        <v>510468071</v>
      </c>
      <c r="J25" s="601"/>
    </row>
    <row r="26" spans="1:10" s="108" customFormat="1" ht="18" customHeight="1">
      <c r="A26" s="594">
        <v>42740</v>
      </c>
      <c r="B26" s="594"/>
      <c r="C26" s="595"/>
      <c r="D26" s="596"/>
      <c r="E26" s="597" t="s">
        <v>105</v>
      </c>
      <c r="F26" s="598">
        <v>30419060</v>
      </c>
      <c r="G26" s="599">
        <f t="shared" ref="G26" si="3">F26*10%</f>
        <v>3041906</v>
      </c>
      <c r="H26" s="599"/>
      <c r="I26" s="600">
        <f t="shared" si="1"/>
        <v>543929037</v>
      </c>
      <c r="J26" s="601"/>
    </row>
    <row r="27" spans="1:10" s="108" customFormat="1" ht="18" customHeight="1">
      <c r="A27" s="594">
        <v>42740</v>
      </c>
      <c r="B27" s="594"/>
      <c r="C27" s="595"/>
      <c r="D27" s="596"/>
      <c r="E27" s="597" t="s">
        <v>28</v>
      </c>
      <c r="F27" s="598">
        <v>22810000</v>
      </c>
      <c r="G27" s="599"/>
      <c r="H27" s="599"/>
      <c r="I27" s="600">
        <f t="shared" si="1"/>
        <v>566739037</v>
      </c>
      <c r="J27" s="601"/>
    </row>
    <row r="28" spans="1:10" s="108" customFormat="1" ht="18" customHeight="1">
      <c r="A28" s="594">
        <v>42740</v>
      </c>
      <c r="B28" s="594"/>
      <c r="C28" s="595"/>
      <c r="D28" s="596"/>
      <c r="E28" s="597" t="s">
        <v>105</v>
      </c>
      <c r="F28" s="598">
        <v>10971610</v>
      </c>
      <c r="G28" s="599">
        <f t="shared" si="2"/>
        <v>1097161</v>
      </c>
      <c r="H28" s="599"/>
      <c r="I28" s="600">
        <f t="shared" si="1"/>
        <v>578807808</v>
      </c>
      <c r="J28" s="601"/>
    </row>
    <row r="29" spans="1:10" s="108" customFormat="1" ht="18" customHeight="1">
      <c r="A29" s="594">
        <v>42744</v>
      </c>
      <c r="B29" s="594"/>
      <c r="C29" s="595"/>
      <c r="D29" s="596"/>
      <c r="E29" s="597" t="s">
        <v>28</v>
      </c>
      <c r="F29" s="598">
        <v>45400000</v>
      </c>
      <c r="G29" s="599"/>
      <c r="H29" s="599"/>
      <c r="I29" s="600">
        <f t="shared" si="1"/>
        <v>624207808</v>
      </c>
      <c r="J29" s="601"/>
    </row>
    <row r="30" spans="1:10" s="108" customFormat="1" ht="18" customHeight="1">
      <c r="A30" s="594">
        <v>42744</v>
      </c>
      <c r="B30" s="594"/>
      <c r="C30" s="595"/>
      <c r="D30" s="596"/>
      <c r="E30" s="597" t="s">
        <v>105</v>
      </c>
      <c r="F30" s="598">
        <v>20588900</v>
      </c>
      <c r="G30" s="599">
        <f t="shared" si="2"/>
        <v>2058890</v>
      </c>
      <c r="H30" s="599"/>
      <c r="I30" s="600">
        <f t="shared" si="1"/>
        <v>646855598</v>
      </c>
      <c r="J30" s="601"/>
    </row>
    <row r="31" spans="1:10" s="266" customFormat="1" ht="18" customHeight="1">
      <c r="A31" s="594">
        <v>42781</v>
      </c>
      <c r="B31" s="594"/>
      <c r="C31" s="595"/>
      <c r="D31" s="596"/>
      <c r="E31" s="597" t="s">
        <v>17</v>
      </c>
      <c r="F31" s="598"/>
      <c r="G31" s="599"/>
      <c r="H31" s="599">
        <v>100000000</v>
      </c>
      <c r="I31" s="600">
        <f t="shared" si="1"/>
        <v>546855598</v>
      </c>
      <c r="J31" s="601"/>
    </row>
    <row r="32" spans="1:10" s="266" customFormat="1" ht="18" customHeight="1">
      <c r="A32" s="594">
        <v>42808</v>
      </c>
      <c r="B32" s="594"/>
      <c r="C32" s="595"/>
      <c r="D32" s="596"/>
      <c r="E32" s="597" t="s">
        <v>17</v>
      </c>
      <c r="F32" s="598"/>
      <c r="G32" s="599"/>
      <c r="H32" s="599">
        <v>150000000</v>
      </c>
      <c r="I32" s="600">
        <f t="shared" si="1"/>
        <v>396855598</v>
      </c>
      <c r="J32" s="601"/>
    </row>
    <row r="33" spans="1:10" s="108" customFormat="1" ht="18" customHeight="1">
      <c r="A33" s="594">
        <v>42824</v>
      </c>
      <c r="B33" s="594">
        <v>42824</v>
      </c>
      <c r="C33" s="595"/>
      <c r="D33" s="596"/>
      <c r="E33" s="597" t="s">
        <v>28</v>
      </c>
      <c r="F33" s="598">
        <v>68490000</v>
      </c>
      <c r="G33" s="599"/>
      <c r="H33" s="599"/>
      <c r="I33" s="600">
        <f t="shared" si="1"/>
        <v>465345598</v>
      </c>
      <c r="J33" s="601"/>
    </row>
    <row r="34" spans="1:10" s="108" customFormat="1" ht="18" customHeight="1">
      <c r="A34" s="594">
        <v>42824</v>
      </c>
      <c r="B34" s="594">
        <v>42824</v>
      </c>
      <c r="C34" s="595"/>
      <c r="D34" s="596"/>
      <c r="E34" s="597" t="s">
        <v>105</v>
      </c>
      <c r="F34" s="598">
        <v>30432390</v>
      </c>
      <c r="G34" s="599">
        <f>F34*10%</f>
        <v>3043239</v>
      </c>
      <c r="H34" s="599"/>
      <c r="I34" s="600">
        <f t="shared" si="1"/>
        <v>498821227</v>
      </c>
      <c r="J34" s="601"/>
    </row>
    <row r="35" spans="1:10" s="108" customFormat="1" ht="18" customHeight="1">
      <c r="A35" s="594">
        <v>42824</v>
      </c>
      <c r="B35" s="594">
        <v>42824</v>
      </c>
      <c r="C35" s="595"/>
      <c r="D35" s="596"/>
      <c r="E35" s="597" t="s">
        <v>28</v>
      </c>
      <c r="F35" s="598">
        <v>57075000</v>
      </c>
      <c r="G35" s="599"/>
      <c r="H35" s="599"/>
      <c r="I35" s="600">
        <f t="shared" si="1"/>
        <v>555896227</v>
      </c>
      <c r="J35" s="601"/>
    </row>
    <row r="36" spans="1:10" s="108" customFormat="1" ht="18" customHeight="1">
      <c r="A36" s="594">
        <v>42824</v>
      </c>
      <c r="B36" s="594">
        <v>42824</v>
      </c>
      <c r="C36" s="595"/>
      <c r="D36" s="596"/>
      <c r="E36" s="597" t="s">
        <v>105</v>
      </c>
      <c r="F36" s="598">
        <v>25569600</v>
      </c>
      <c r="G36" s="599">
        <f>F36*10%</f>
        <v>2556960</v>
      </c>
      <c r="H36" s="599"/>
      <c r="I36" s="600">
        <f t="shared" si="1"/>
        <v>584022787</v>
      </c>
      <c r="J36" s="601"/>
    </row>
    <row r="37" spans="1:10" s="108" customFormat="1" ht="18" customHeight="1">
      <c r="A37" s="594">
        <v>42824</v>
      </c>
      <c r="B37" s="594">
        <v>42824</v>
      </c>
      <c r="C37" s="595"/>
      <c r="D37" s="596"/>
      <c r="E37" s="597" t="s">
        <v>28</v>
      </c>
      <c r="F37" s="598">
        <v>68520000</v>
      </c>
      <c r="G37" s="599"/>
      <c r="H37" s="599"/>
      <c r="I37" s="600">
        <f t="shared" si="1"/>
        <v>652542787</v>
      </c>
      <c r="J37" s="601"/>
    </row>
    <row r="38" spans="1:10" s="108" customFormat="1" ht="18" customHeight="1">
      <c r="A38" s="594">
        <v>42824</v>
      </c>
      <c r="B38" s="594">
        <v>42824</v>
      </c>
      <c r="C38" s="595"/>
      <c r="D38" s="596"/>
      <c r="E38" s="597" t="s">
        <v>105</v>
      </c>
      <c r="F38" s="598">
        <v>30445720</v>
      </c>
      <c r="G38" s="599">
        <f>F38*10%</f>
        <v>3044572</v>
      </c>
      <c r="H38" s="599"/>
      <c r="I38" s="600">
        <f t="shared" si="1"/>
        <v>686033079</v>
      </c>
      <c r="J38" s="601"/>
    </row>
    <row r="39" spans="1:10" s="108" customFormat="1" ht="18" customHeight="1">
      <c r="A39" s="594">
        <v>42829</v>
      </c>
      <c r="B39" s="594"/>
      <c r="C39" s="595"/>
      <c r="D39" s="596"/>
      <c r="E39" s="597" t="s">
        <v>17</v>
      </c>
      <c r="F39" s="598"/>
      <c r="G39" s="599"/>
      <c r="H39" s="599">
        <v>150000000</v>
      </c>
      <c r="I39" s="600">
        <f t="shared" si="1"/>
        <v>536033079</v>
      </c>
      <c r="J39" s="601"/>
    </row>
    <row r="40" spans="1:10" s="108" customFormat="1" ht="18" customHeight="1">
      <c r="A40" s="594">
        <v>42846</v>
      </c>
      <c r="B40" s="594"/>
      <c r="C40" s="595"/>
      <c r="D40" s="596"/>
      <c r="E40" s="597" t="s">
        <v>17</v>
      </c>
      <c r="F40" s="598"/>
      <c r="G40" s="599"/>
      <c r="H40" s="599">
        <v>250000000</v>
      </c>
      <c r="I40" s="600">
        <f t="shared" si="1"/>
        <v>286033079</v>
      </c>
      <c r="J40" s="601"/>
    </row>
    <row r="41" spans="1:10" s="108" customFormat="1" ht="18" customHeight="1">
      <c r="A41" s="594">
        <v>42850</v>
      </c>
      <c r="B41" s="594"/>
      <c r="C41" s="595"/>
      <c r="D41" s="596"/>
      <c r="E41" s="597" t="s">
        <v>105</v>
      </c>
      <c r="F41" s="598">
        <v>40122790</v>
      </c>
      <c r="G41" s="599">
        <f>F41*10%</f>
        <v>4012279</v>
      </c>
      <c r="H41" s="599"/>
      <c r="I41" s="600">
        <f t="shared" si="1"/>
        <v>330168148</v>
      </c>
      <c r="J41" s="601"/>
    </row>
    <row r="42" spans="1:10" s="108" customFormat="1" ht="18" customHeight="1">
      <c r="A42" s="594">
        <v>42850</v>
      </c>
      <c r="B42" s="594"/>
      <c r="C42" s="595"/>
      <c r="D42" s="596"/>
      <c r="E42" s="597" t="s">
        <v>28</v>
      </c>
      <c r="F42" s="598">
        <v>100364000</v>
      </c>
      <c r="G42" s="599"/>
      <c r="H42" s="599"/>
      <c r="I42" s="600">
        <f t="shared" si="1"/>
        <v>430532148</v>
      </c>
      <c r="J42" s="601"/>
    </row>
    <row r="43" spans="1:10" s="108" customFormat="1" ht="18" customHeight="1">
      <c r="A43" s="594">
        <v>42850</v>
      </c>
      <c r="B43" s="594"/>
      <c r="C43" s="595"/>
      <c r="D43" s="596"/>
      <c r="E43" s="597" t="s">
        <v>105</v>
      </c>
      <c r="F43" s="598">
        <v>20679600</v>
      </c>
      <c r="G43" s="599">
        <f>F43*10%</f>
        <v>2067960</v>
      </c>
      <c r="H43" s="599"/>
      <c r="I43" s="600">
        <f t="shared" si="1"/>
        <v>453279708</v>
      </c>
      <c r="J43" s="601"/>
    </row>
    <row r="44" spans="1:10" s="108" customFormat="1" ht="18" customHeight="1">
      <c r="A44" s="594">
        <v>42850</v>
      </c>
      <c r="B44" s="594"/>
      <c r="C44" s="595"/>
      <c r="D44" s="596"/>
      <c r="E44" s="597" t="s">
        <v>28</v>
      </c>
      <c r="F44" s="598">
        <v>50160000</v>
      </c>
      <c r="G44" s="599"/>
      <c r="H44" s="599"/>
      <c r="I44" s="600">
        <f t="shared" si="1"/>
        <v>503439708</v>
      </c>
      <c r="J44" s="601"/>
    </row>
    <row r="45" spans="1:10" s="108" customFormat="1" ht="18" customHeight="1">
      <c r="A45" s="594">
        <v>42850</v>
      </c>
      <c r="B45" s="594"/>
      <c r="C45" s="595"/>
      <c r="D45" s="596"/>
      <c r="E45" s="597" t="s">
        <v>105</v>
      </c>
      <c r="F45" s="598">
        <v>30339080</v>
      </c>
      <c r="G45" s="599">
        <f>F45*10%</f>
        <v>3033908</v>
      </c>
      <c r="H45" s="599"/>
      <c r="I45" s="600">
        <f t="shared" si="1"/>
        <v>536812696</v>
      </c>
      <c r="J45" s="601"/>
    </row>
    <row r="46" spans="1:10" s="108" customFormat="1" ht="18" customHeight="1">
      <c r="A46" s="594">
        <v>42850</v>
      </c>
      <c r="B46" s="594"/>
      <c r="C46" s="595"/>
      <c r="D46" s="596"/>
      <c r="E46" s="597" t="s">
        <v>28</v>
      </c>
      <c r="F46" s="598">
        <v>81936000</v>
      </c>
      <c r="G46" s="599"/>
      <c r="H46" s="599"/>
      <c r="I46" s="600">
        <f t="shared" si="1"/>
        <v>618748696</v>
      </c>
      <c r="J46" s="601"/>
    </row>
    <row r="47" spans="1:10" s="108" customFormat="1" ht="18" customHeight="1">
      <c r="A47" s="594">
        <v>42850</v>
      </c>
      <c r="B47" s="594"/>
      <c r="C47" s="595"/>
      <c r="D47" s="596"/>
      <c r="E47" s="597" t="s">
        <v>105</v>
      </c>
      <c r="F47" s="598">
        <v>30285760</v>
      </c>
      <c r="G47" s="599">
        <f>F47*10%</f>
        <v>3028576</v>
      </c>
      <c r="H47" s="599"/>
      <c r="I47" s="600">
        <f t="shared" si="1"/>
        <v>652063032</v>
      </c>
      <c r="J47" s="601"/>
    </row>
    <row r="48" spans="1:10" s="108" customFormat="1" ht="18" customHeight="1">
      <c r="A48" s="594">
        <v>42850</v>
      </c>
      <c r="B48" s="594"/>
      <c r="C48" s="595"/>
      <c r="D48" s="596"/>
      <c r="E48" s="597" t="s">
        <v>28</v>
      </c>
      <c r="F48" s="598">
        <v>74976000</v>
      </c>
      <c r="G48" s="599"/>
      <c r="H48" s="599"/>
      <c r="I48" s="600">
        <f t="shared" si="1"/>
        <v>727039032</v>
      </c>
      <c r="J48" s="601"/>
    </row>
    <row r="49" spans="1:10" s="108" customFormat="1" ht="18" customHeight="1">
      <c r="A49" s="594"/>
      <c r="B49" s="594"/>
      <c r="C49" s="595"/>
      <c r="D49" s="596"/>
      <c r="E49" s="597"/>
      <c r="F49" s="598"/>
      <c r="G49" s="599"/>
      <c r="H49" s="599"/>
      <c r="I49" s="600">
        <f t="shared" si="1"/>
        <v>0</v>
      </c>
      <c r="J49" s="601"/>
    </row>
    <row r="50" spans="1:10" s="108" customFormat="1" ht="18" customHeight="1">
      <c r="A50" s="594"/>
      <c r="B50" s="594"/>
      <c r="C50" s="595"/>
      <c r="D50" s="596"/>
      <c r="E50" s="597"/>
      <c r="F50" s="598"/>
      <c r="G50" s="599"/>
      <c r="H50" s="599"/>
      <c r="I50" s="600">
        <f t="shared" si="1"/>
        <v>0</v>
      </c>
      <c r="J50" s="601"/>
    </row>
    <row r="51" spans="1:10" s="108" customFormat="1" ht="18" customHeight="1">
      <c r="A51" s="594"/>
      <c r="B51" s="594"/>
      <c r="C51" s="595"/>
      <c r="D51" s="596"/>
      <c r="E51" s="597"/>
      <c r="F51" s="598"/>
      <c r="G51" s="599"/>
      <c r="H51" s="599"/>
      <c r="I51" s="600">
        <f t="shared" si="1"/>
        <v>0</v>
      </c>
      <c r="J51" s="601"/>
    </row>
    <row r="52" spans="1:10" s="108" customFormat="1" ht="18" customHeight="1">
      <c r="A52" s="594"/>
      <c r="B52" s="594"/>
      <c r="C52" s="595"/>
      <c r="D52" s="596"/>
      <c r="E52" s="597"/>
      <c r="F52" s="598"/>
      <c r="G52" s="599"/>
      <c r="H52" s="599"/>
      <c r="I52" s="600">
        <f t="shared" si="1"/>
        <v>0</v>
      </c>
      <c r="J52" s="601"/>
    </row>
    <row r="53" spans="1:10" ht="18" customHeight="1">
      <c r="A53" s="65"/>
      <c r="B53" s="65"/>
      <c r="C53" s="74"/>
      <c r="D53" s="72"/>
      <c r="E53" s="71"/>
      <c r="F53" s="66"/>
      <c r="G53" s="66"/>
      <c r="H53" s="66"/>
      <c r="I53" s="478">
        <f t="shared" si="1"/>
        <v>0</v>
      </c>
      <c r="J53" s="82"/>
    </row>
    <row r="54" spans="1:10" s="68" customFormat="1" ht="18" customHeight="1">
      <c r="A54" s="709" t="s">
        <v>3</v>
      </c>
      <c r="B54" s="709"/>
      <c r="C54" s="709"/>
      <c r="D54" s="709"/>
      <c r="E54" s="709"/>
      <c r="F54" s="67">
        <f>SUM(F12:F53)</f>
        <v>1352537320</v>
      </c>
      <c r="G54" s="67">
        <f>SUM(G12:G53)</f>
        <v>40770832</v>
      </c>
      <c r="H54" s="67">
        <f>SUM(H12:H53)</f>
        <v>666269120</v>
      </c>
      <c r="I54" s="476">
        <f>F54+G54-H54</f>
        <v>727039032</v>
      </c>
      <c r="J54" s="62"/>
    </row>
    <row r="55" spans="1:10" ht="18" customHeight="1"/>
    <row r="56" spans="1:10" ht="21" customHeight="1">
      <c r="D56" s="713">
        <f>I54</f>
        <v>727039032</v>
      </c>
      <c r="E56" s="713"/>
      <c r="F56" s="69" t="s">
        <v>20</v>
      </c>
      <c r="G56" s="69"/>
    </row>
    <row r="57" spans="1:10" ht="21" customHeight="1"/>
    <row r="58" spans="1:10" ht="21" customHeight="1"/>
    <row r="59" spans="1:10" ht="14.25" customHeight="1">
      <c r="H59" s="70" t="s">
        <v>21</v>
      </c>
    </row>
    <row r="60" spans="1:10" ht="21" customHeight="1">
      <c r="A60" s="55" t="s">
        <v>22</v>
      </c>
      <c r="B60" s="70"/>
      <c r="F60" s="55" t="s">
        <v>23</v>
      </c>
    </row>
    <row r="61" spans="1:10" ht="21" customHeight="1"/>
    <row r="62" spans="1:10" ht="21" customHeight="1"/>
    <row r="63" spans="1:10" ht="21" customHeight="1"/>
    <row r="64" spans="1:10" ht="21" customHeight="1"/>
    <row r="65" spans="2:10" ht="21" customHeight="1"/>
    <row r="66" spans="2:10" ht="21" customHeight="1"/>
    <row r="67" spans="2:10" s="54" customFormat="1" ht="21" customHeight="1">
      <c r="B67" s="129"/>
      <c r="C67" s="55"/>
      <c r="D67" s="56"/>
      <c r="E67" s="57"/>
      <c r="F67" s="55"/>
      <c r="G67" s="55"/>
      <c r="H67" s="55"/>
      <c r="I67" s="55"/>
      <c r="J67" s="50"/>
    </row>
    <row r="68" spans="2:10" s="54" customFormat="1" ht="21" customHeight="1">
      <c r="B68" s="129"/>
      <c r="C68" s="55"/>
      <c r="D68" s="56"/>
      <c r="E68" s="57"/>
      <c r="F68" s="55"/>
      <c r="G68" s="55"/>
      <c r="H68" s="55"/>
      <c r="I68" s="55"/>
      <c r="J68" s="50"/>
    </row>
    <row r="69" spans="2:10" s="54" customFormat="1" ht="21" customHeight="1">
      <c r="B69" s="129"/>
      <c r="C69" s="55"/>
      <c r="D69" s="56"/>
      <c r="E69" s="57"/>
      <c r="F69" s="55"/>
      <c r="G69" s="55"/>
      <c r="H69" s="55"/>
      <c r="I69" s="55"/>
      <c r="J69" s="50"/>
    </row>
    <row r="70" spans="2:10" s="54" customFormat="1" ht="21" customHeight="1">
      <c r="B70" s="129"/>
      <c r="C70" s="55"/>
      <c r="D70" s="56"/>
      <c r="E70" s="57"/>
      <c r="F70" s="55"/>
      <c r="G70" s="55"/>
      <c r="H70" s="55"/>
      <c r="I70" s="55"/>
      <c r="J70" s="50"/>
    </row>
    <row r="71" spans="2:10" s="54" customFormat="1" ht="21" customHeight="1">
      <c r="B71" s="129"/>
      <c r="C71" s="55"/>
      <c r="D71" s="56"/>
      <c r="E71" s="57"/>
      <c r="F71" s="55"/>
      <c r="G71" s="55"/>
      <c r="H71" s="55"/>
      <c r="I71" s="55"/>
      <c r="J71" s="50"/>
    </row>
    <row r="72" spans="2:10" s="54" customFormat="1" ht="21" customHeight="1">
      <c r="B72" s="129"/>
      <c r="C72" s="55"/>
      <c r="D72" s="56"/>
      <c r="E72" s="57"/>
      <c r="F72" s="55"/>
      <c r="G72" s="55"/>
      <c r="H72" s="55"/>
      <c r="I72" s="55"/>
      <c r="J72" s="50"/>
    </row>
    <row r="73" spans="2:10" s="54" customFormat="1" ht="21" customHeight="1">
      <c r="B73" s="129"/>
      <c r="C73" s="55"/>
      <c r="D73" s="56"/>
      <c r="E73" s="57"/>
      <c r="F73" s="55"/>
      <c r="G73" s="55"/>
      <c r="H73" s="55"/>
      <c r="I73" s="55"/>
      <c r="J73" s="50"/>
    </row>
    <row r="74" spans="2:10" s="54" customFormat="1" ht="21" customHeight="1">
      <c r="B74" s="129"/>
      <c r="C74" s="55"/>
      <c r="D74" s="56"/>
      <c r="E74" s="57"/>
      <c r="F74" s="55"/>
      <c r="G74" s="55"/>
      <c r="H74" s="55"/>
      <c r="I74" s="55"/>
      <c r="J74" s="50"/>
    </row>
  </sheetData>
  <mergeCells count="5">
    <mergeCell ref="A2:D2"/>
    <mergeCell ref="A5:I5"/>
    <mergeCell ref="A6:I6"/>
    <mergeCell ref="A54:E54"/>
    <mergeCell ref="D56:E56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53"/>
  <sheetViews>
    <sheetView topLeftCell="A10" zoomScale="89" zoomScaleNormal="89" workbookViewId="0">
      <selection activeCell="A22" sqref="A22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88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712" t="s">
        <v>10</v>
      </c>
      <c r="B2" s="712"/>
      <c r="C2" s="712"/>
      <c r="D2" s="712"/>
      <c r="E2" s="134"/>
      <c r="F2" s="135"/>
      <c r="G2" s="135"/>
      <c r="H2" s="135"/>
      <c r="J2" s="136"/>
    </row>
    <row r="3" spans="1:10" s="19" customFormat="1" ht="18" customHeight="1">
      <c r="A3" s="488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710" t="s">
        <v>2150</v>
      </c>
      <c r="B5" s="710"/>
      <c r="C5" s="710"/>
      <c r="D5" s="710"/>
      <c r="E5" s="710"/>
      <c r="F5" s="710"/>
      <c r="G5" s="710"/>
      <c r="H5" s="710"/>
      <c r="I5" s="710"/>
      <c r="J5" s="81"/>
    </row>
    <row r="6" spans="1:10" ht="9" hidden="1" customHeight="1">
      <c r="A6" s="711"/>
      <c r="B6" s="711"/>
      <c r="C6" s="711"/>
      <c r="D6" s="711"/>
      <c r="E6" s="711"/>
      <c r="F6" s="711"/>
      <c r="G6" s="711"/>
      <c r="H6" s="711"/>
      <c r="I6" s="711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42685</v>
      </c>
      <c r="B12" s="65"/>
      <c r="C12" s="140"/>
      <c r="D12" s="141"/>
      <c r="E12" s="73" t="s">
        <v>28</v>
      </c>
      <c r="F12" s="66">
        <v>22593700</v>
      </c>
      <c r="G12" s="142"/>
      <c r="H12" s="142"/>
      <c r="I12" s="264">
        <f>ROUND(IF(E12&lt;&gt;"",F12+G12-H12,0),0)</f>
        <v>22593700</v>
      </c>
      <c r="J12" s="143"/>
    </row>
    <row r="13" spans="1:10" s="108" customFormat="1" ht="18" customHeight="1">
      <c r="A13" s="65">
        <v>42685</v>
      </c>
      <c r="B13" s="65"/>
      <c r="C13" s="140"/>
      <c r="D13" s="141"/>
      <c r="E13" s="73" t="s">
        <v>105</v>
      </c>
      <c r="F13" s="66">
        <v>11095520</v>
      </c>
      <c r="G13" s="142">
        <f>F13*10%</f>
        <v>1109552</v>
      </c>
      <c r="H13" s="142"/>
      <c r="I13" s="264">
        <f t="shared" ref="I13:I32" si="0">ROUND(IF(E13&lt;&gt;"",I12+F13+G13-H13,0),0)</f>
        <v>34798772</v>
      </c>
      <c r="J13" s="143"/>
    </row>
    <row r="14" spans="1:10" s="486" customFormat="1" ht="18" customHeight="1">
      <c r="A14" s="479">
        <v>42688</v>
      </c>
      <c r="B14" s="479"/>
      <c r="C14" s="480"/>
      <c r="D14" s="481"/>
      <c r="E14" s="482" t="s">
        <v>28</v>
      </c>
      <c r="F14" s="483">
        <v>22583600</v>
      </c>
      <c r="G14" s="483"/>
      <c r="H14" s="483"/>
      <c r="I14" s="484">
        <f t="shared" si="0"/>
        <v>57382372</v>
      </c>
      <c r="J14" s="485"/>
    </row>
    <row r="15" spans="1:10" s="108" customFormat="1" ht="18" customHeight="1">
      <c r="A15" s="65">
        <v>42688</v>
      </c>
      <c r="B15" s="65"/>
      <c r="C15" s="140"/>
      <c r="D15" s="141"/>
      <c r="E15" s="73" t="s">
        <v>105</v>
      </c>
      <c r="F15" s="66">
        <v>11090560</v>
      </c>
      <c r="G15" s="142">
        <f>F15*10%</f>
        <v>1109056</v>
      </c>
      <c r="H15" s="142"/>
      <c r="I15" s="484">
        <f t="shared" si="0"/>
        <v>69581988</v>
      </c>
      <c r="J15" s="143"/>
    </row>
    <row r="16" spans="1:10" s="108" customFormat="1" ht="18" customHeight="1">
      <c r="A16" s="65">
        <v>42702</v>
      </c>
      <c r="B16" s="65"/>
      <c r="C16" s="140"/>
      <c r="D16" s="141"/>
      <c r="E16" s="73" t="s">
        <v>28</v>
      </c>
      <c r="F16" s="66">
        <v>46015600</v>
      </c>
      <c r="G16" s="142"/>
      <c r="H16" s="142"/>
      <c r="I16" s="484">
        <f t="shared" si="0"/>
        <v>115597588</v>
      </c>
      <c r="J16" s="143"/>
    </row>
    <row r="17" spans="1:10" s="108" customFormat="1" ht="18" customHeight="1">
      <c r="A17" s="65">
        <v>42702</v>
      </c>
      <c r="B17" s="65"/>
      <c r="C17" s="140"/>
      <c r="D17" s="141"/>
      <c r="E17" s="73" t="s">
        <v>105</v>
      </c>
      <c r="F17" s="66">
        <v>21458760</v>
      </c>
      <c r="G17" s="142">
        <f>F17*10%</f>
        <v>2145876</v>
      </c>
      <c r="H17" s="142"/>
      <c r="I17" s="484">
        <f t="shared" si="0"/>
        <v>139202224</v>
      </c>
      <c r="J17" s="143"/>
    </row>
    <row r="18" spans="1:10" s="108" customFormat="1" ht="18" customHeight="1">
      <c r="A18" s="65">
        <v>42719</v>
      </c>
      <c r="B18" s="65"/>
      <c r="C18" s="140"/>
      <c r="D18" s="141"/>
      <c r="E18" s="73" t="s">
        <v>28</v>
      </c>
      <c r="F18" s="66">
        <v>45500000</v>
      </c>
      <c r="G18" s="142"/>
      <c r="H18" s="142"/>
      <c r="I18" s="484">
        <f t="shared" si="0"/>
        <v>184702224</v>
      </c>
      <c r="J18" s="143"/>
    </row>
    <row r="19" spans="1:10" s="108" customFormat="1" ht="18" customHeight="1">
      <c r="A19" s="65">
        <v>42719</v>
      </c>
      <c r="B19" s="65"/>
      <c r="C19" s="140"/>
      <c r="D19" s="141"/>
      <c r="E19" s="73" t="s">
        <v>105</v>
      </c>
      <c r="F19" s="66">
        <v>21430500</v>
      </c>
      <c r="G19" s="142">
        <f>F19*10%</f>
        <v>2143050</v>
      </c>
      <c r="H19" s="142"/>
      <c r="I19" s="484">
        <f t="shared" si="0"/>
        <v>208275774</v>
      </c>
      <c r="J19" s="143"/>
    </row>
    <row r="20" spans="1:10" s="108" customFormat="1" ht="18" customHeight="1">
      <c r="A20" s="65">
        <v>42730</v>
      </c>
      <c r="B20" s="65"/>
      <c r="C20" s="140"/>
      <c r="D20" s="141"/>
      <c r="E20" s="73" t="s">
        <v>17</v>
      </c>
      <c r="F20" s="66"/>
      <c r="G20" s="142"/>
      <c r="H20" s="142">
        <v>100000000</v>
      </c>
      <c r="I20" s="484">
        <f>ROUND(IF(E20&lt;&gt;"",I19+F20+G20-H20,0),0)</f>
        <v>108275774</v>
      </c>
      <c r="J20" s="143"/>
    </row>
    <row r="21" spans="1:10" s="108" customFormat="1" ht="18" customHeight="1">
      <c r="A21" s="582">
        <v>42844</v>
      </c>
      <c r="B21" s="582"/>
      <c r="C21" s="583"/>
      <c r="D21" s="584"/>
      <c r="E21" s="585" t="s">
        <v>17</v>
      </c>
      <c r="F21" s="586"/>
      <c r="G21" s="587"/>
      <c r="H21" s="587">
        <v>108275774</v>
      </c>
      <c r="I21" s="591">
        <f t="shared" si="0"/>
        <v>0</v>
      </c>
      <c r="J21" s="588"/>
    </row>
    <row r="22" spans="1:10" s="108" customFormat="1" ht="18" customHeight="1">
      <c r="A22" s="582"/>
      <c r="B22" s="582"/>
      <c r="C22" s="583"/>
      <c r="D22" s="584"/>
      <c r="E22" s="585"/>
      <c r="F22" s="586"/>
      <c r="G22" s="587"/>
      <c r="H22" s="587"/>
      <c r="I22" s="591">
        <f t="shared" si="0"/>
        <v>0</v>
      </c>
      <c r="J22" s="588"/>
    </row>
    <row r="23" spans="1:10" s="108" customFormat="1" ht="18" customHeight="1">
      <c r="A23" s="582"/>
      <c r="B23" s="582"/>
      <c r="C23" s="583"/>
      <c r="D23" s="584"/>
      <c r="E23" s="585"/>
      <c r="F23" s="586"/>
      <c r="G23" s="587"/>
      <c r="H23" s="587"/>
      <c r="I23" s="591">
        <f t="shared" si="0"/>
        <v>0</v>
      </c>
      <c r="J23" s="588"/>
    </row>
    <row r="24" spans="1:10" s="108" customFormat="1" ht="18" customHeight="1">
      <c r="A24" s="582"/>
      <c r="B24" s="582"/>
      <c r="C24" s="583"/>
      <c r="D24" s="584"/>
      <c r="E24" s="585"/>
      <c r="F24" s="586"/>
      <c r="G24" s="587"/>
      <c r="H24" s="587"/>
      <c r="I24" s="591">
        <f t="shared" si="0"/>
        <v>0</v>
      </c>
      <c r="J24" s="588"/>
    </row>
    <row r="25" spans="1:10" s="108" customFormat="1" ht="18" customHeight="1">
      <c r="A25" s="582"/>
      <c r="B25" s="582"/>
      <c r="C25" s="583"/>
      <c r="D25" s="584"/>
      <c r="E25" s="585"/>
      <c r="F25" s="586"/>
      <c r="G25" s="587"/>
      <c r="H25" s="587"/>
      <c r="I25" s="591">
        <f t="shared" si="0"/>
        <v>0</v>
      </c>
      <c r="J25" s="588"/>
    </row>
    <row r="26" spans="1:10" s="108" customFormat="1" ht="18" customHeight="1">
      <c r="A26" s="582"/>
      <c r="B26" s="582"/>
      <c r="C26" s="583"/>
      <c r="D26" s="584"/>
      <c r="E26" s="585"/>
      <c r="F26" s="586"/>
      <c r="G26" s="587"/>
      <c r="H26" s="587"/>
      <c r="I26" s="591">
        <f t="shared" si="0"/>
        <v>0</v>
      </c>
      <c r="J26" s="588"/>
    </row>
    <row r="27" spans="1:10" s="108" customFormat="1" ht="18" customHeight="1">
      <c r="A27" s="582"/>
      <c r="B27" s="582"/>
      <c r="C27" s="583"/>
      <c r="D27" s="584"/>
      <c r="E27" s="585"/>
      <c r="F27" s="586"/>
      <c r="G27" s="587"/>
      <c r="H27" s="587"/>
      <c r="I27" s="591">
        <f t="shared" si="0"/>
        <v>0</v>
      </c>
      <c r="J27" s="588"/>
    </row>
    <row r="28" spans="1:10" s="108" customFormat="1" ht="18" customHeight="1">
      <c r="A28" s="582"/>
      <c r="B28" s="582"/>
      <c r="C28" s="583"/>
      <c r="D28" s="584"/>
      <c r="E28" s="585"/>
      <c r="F28" s="586"/>
      <c r="G28" s="587"/>
      <c r="H28" s="587"/>
      <c r="I28" s="591">
        <f t="shared" si="0"/>
        <v>0</v>
      </c>
      <c r="J28" s="588"/>
    </row>
    <row r="29" spans="1:10" s="266" customFormat="1" ht="18" customHeight="1">
      <c r="A29" s="582"/>
      <c r="B29" s="582"/>
      <c r="C29" s="583"/>
      <c r="D29" s="584"/>
      <c r="E29" s="585"/>
      <c r="F29" s="586"/>
      <c r="G29" s="587"/>
      <c r="H29" s="587"/>
      <c r="I29" s="591">
        <f t="shared" si="0"/>
        <v>0</v>
      </c>
      <c r="J29" s="588"/>
    </row>
    <row r="30" spans="1:10" s="108" customFormat="1" ht="18" customHeight="1">
      <c r="A30" s="582"/>
      <c r="B30" s="582"/>
      <c r="C30" s="583"/>
      <c r="D30" s="584"/>
      <c r="E30" s="585"/>
      <c r="F30" s="586"/>
      <c r="G30" s="587"/>
      <c r="H30" s="587"/>
      <c r="I30" s="591">
        <f t="shared" si="0"/>
        <v>0</v>
      </c>
      <c r="J30" s="588"/>
    </row>
    <row r="31" spans="1:10" s="108" customFormat="1" ht="18" customHeight="1">
      <c r="A31" s="582"/>
      <c r="B31" s="582"/>
      <c r="C31" s="583"/>
      <c r="D31" s="584"/>
      <c r="E31" s="585"/>
      <c r="F31" s="586"/>
      <c r="G31" s="587"/>
      <c r="H31" s="587"/>
      <c r="I31" s="591">
        <f t="shared" si="0"/>
        <v>0</v>
      </c>
      <c r="J31" s="588"/>
    </row>
    <row r="32" spans="1:10" ht="18" customHeight="1">
      <c r="A32" s="65"/>
      <c r="B32" s="65"/>
      <c r="C32" s="74"/>
      <c r="D32" s="72"/>
      <c r="E32" s="71"/>
      <c r="F32" s="66"/>
      <c r="G32" s="66"/>
      <c r="H32" s="66"/>
      <c r="I32" s="484">
        <f t="shared" si="0"/>
        <v>0</v>
      </c>
      <c r="J32" s="82"/>
    </row>
    <row r="33" spans="1:10" s="68" customFormat="1" ht="18" customHeight="1">
      <c r="A33" s="709" t="s">
        <v>3</v>
      </c>
      <c r="B33" s="709"/>
      <c r="C33" s="709"/>
      <c r="D33" s="709"/>
      <c r="E33" s="709"/>
      <c r="F33" s="67">
        <f>SUM(F12:F32)</f>
        <v>201768240</v>
      </c>
      <c r="G33" s="67">
        <f>SUM(G12:G32)</f>
        <v>6507534</v>
      </c>
      <c r="H33" s="67">
        <f>SUM(H12:H32)</f>
        <v>208275774</v>
      </c>
      <c r="I33" s="487">
        <f>F33+G33-H33</f>
        <v>0</v>
      </c>
      <c r="J33" s="62"/>
    </row>
    <row r="34" spans="1:10" ht="18" customHeight="1"/>
    <row r="35" spans="1:10" ht="21" customHeight="1">
      <c r="D35" s="713">
        <f>I33</f>
        <v>0</v>
      </c>
      <c r="E35" s="713"/>
      <c r="F35" s="69" t="s">
        <v>20</v>
      </c>
      <c r="G35" s="69"/>
    </row>
    <row r="36" spans="1:10" ht="21" customHeight="1"/>
    <row r="37" spans="1:10" ht="21" customHeight="1"/>
    <row r="38" spans="1:10" ht="14.25" customHeight="1">
      <c r="H38" s="70" t="s">
        <v>2154</v>
      </c>
    </row>
    <row r="39" spans="1:10" ht="21" customHeight="1">
      <c r="A39" s="55" t="s">
        <v>22</v>
      </c>
      <c r="B39" s="70"/>
      <c r="F39" s="55" t="s">
        <v>23</v>
      </c>
    </row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s="54" customFormat="1" ht="21" customHeight="1">
      <c r="B46" s="129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9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9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9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9"/>
      <c r="C53" s="55"/>
      <c r="D53" s="56"/>
      <c r="E53" s="57"/>
      <c r="F53" s="55"/>
      <c r="G53" s="55"/>
      <c r="H53" s="55"/>
      <c r="I53" s="55"/>
      <c r="J53" s="50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53"/>
  <sheetViews>
    <sheetView topLeftCell="A16" workbookViewId="0">
      <selection activeCell="J22" sqref="J22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602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712" t="s">
        <v>10</v>
      </c>
      <c r="B2" s="712"/>
      <c r="C2" s="712"/>
      <c r="D2" s="712"/>
      <c r="E2" s="134"/>
      <c r="F2" s="135"/>
      <c r="G2" s="135"/>
      <c r="H2" s="135"/>
      <c r="J2" s="136"/>
    </row>
    <row r="3" spans="1:10" s="19" customFormat="1" ht="18" customHeight="1">
      <c r="A3" s="602" t="s">
        <v>11</v>
      </c>
      <c r="B3" s="133"/>
      <c r="C3" s="603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710" t="s">
        <v>2150</v>
      </c>
      <c r="B5" s="710"/>
      <c r="C5" s="710"/>
      <c r="D5" s="710"/>
      <c r="E5" s="710"/>
      <c r="F5" s="710"/>
      <c r="G5" s="710"/>
      <c r="H5" s="710"/>
      <c r="I5" s="710"/>
      <c r="J5" s="81"/>
    </row>
    <row r="6" spans="1:10" ht="9" hidden="1" customHeight="1">
      <c r="A6" s="711"/>
      <c r="B6" s="711"/>
      <c r="C6" s="711"/>
      <c r="D6" s="711"/>
      <c r="E6" s="711"/>
      <c r="F6" s="711"/>
      <c r="G6" s="711"/>
      <c r="H6" s="711"/>
      <c r="I6" s="711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2216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42734</v>
      </c>
      <c r="B12" s="65">
        <v>42683</v>
      </c>
      <c r="C12" s="140"/>
      <c r="D12" s="141"/>
      <c r="E12" s="73" t="s">
        <v>2215</v>
      </c>
      <c r="F12" s="66">
        <v>22400000</v>
      </c>
      <c r="G12" s="142">
        <f>F12*10%</f>
        <v>2240000</v>
      </c>
      <c r="H12" s="142"/>
      <c r="I12" s="264">
        <f>ROUND(IF(E12&lt;&gt;"",F12+G12-H12,0),0)</f>
        <v>24640000</v>
      </c>
      <c r="J12" s="143"/>
    </row>
    <row r="13" spans="1:10" s="108" customFormat="1" ht="18" customHeight="1">
      <c r="A13" s="65">
        <v>42734</v>
      </c>
      <c r="B13" s="65">
        <v>42703</v>
      </c>
      <c r="C13" s="140"/>
      <c r="D13" s="141"/>
      <c r="E13" s="73" t="s">
        <v>2215</v>
      </c>
      <c r="F13" s="66">
        <v>47600000</v>
      </c>
      <c r="G13" s="142">
        <f>F13*10%</f>
        <v>4760000</v>
      </c>
      <c r="H13" s="142"/>
      <c r="I13" s="264">
        <f t="shared" ref="I13:I32" si="0">ROUND(IF(E13&lt;&gt;"",I12+F13+G13-H13,0),0)</f>
        <v>77000000</v>
      </c>
      <c r="J13" s="143"/>
    </row>
    <row r="14" spans="1:10" s="616" customFormat="1" ht="18" customHeight="1">
      <c r="A14" s="611">
        <v>42734</v>
      </c>
      <c r="B14" s="611">
        <v>42714</v>
      </c>
      <c r="C14" s="612"/>
      <c r="D14" s="613"/>
      <c r="E14" s="73" t="s">
        <v>2215</v>
      </c>
      <c r="F14" s="614">
        <v>37800000</v>
      </c>
      <c r="G14" s="142">
        <f>F14*10%</f>
        <v>3780000</v>
      </c>
      <c r="H14" s="614"/>
      <c r="I14" s="609">
        <f t="shared" si="0"/>
        <v>118580000</v>
      </c>
      <c r="J14" s="615"/>
    </row>
    <row r="15" spans="1:10" s="617" customFormat="1" ht="18" customHeight="1">
      <c r="A15" s="604">
        <v>42734</v>
      </c>
      <c r="B15" s="604">
        <v>42720</v>
      </c>
      <c r="C15" s="605"/>
      <c r="D15" s="606"/>
      <c r="E15" s="73" t="s">
        <v>2215</v>
      </c>
      <c r="F15" s="607">
        <v>35000000</v>
      </c>
      <c r="G15" s="142">
        <f>F15*10%</f>
        <v>3500000</v>
      </c>
      <c r="H15" s="608"/>
      <c r="I15" s="609">
        <f t="shared" si="0"/>
        <v>157080000</v>
      </c>
      <c r="J15" s="610"/>
    </row>
    <row r="16" spans="1:10" s="617" customFormat="1" ht="18" customHeight="1">
      <c r="A16" s="582">
        <v>42755</v>
      </c>
      <c r="B16" s="582"/>
      <c r="C16" s="583"/>
      <c r="D16" s="584"/>
      <c r="E16" s="585" t="s">
        <v>17</v>
      </c>
      <c r="F16" s="586"/>
      <c r="G16" s="587"/>
      <c r="H16" s="587">
        <v>157080000</v>
      </c>
      <c r="I16" s="591">
        <f>ROUND(IF(E16&lt;&gt;"",I15+F16+G16-H16,0),0)</f>
        <v>0</v>
      </c>
      <c r="J16" s="588"/>
    </row>
    <row r="17" spans="1:10" s="617" customFormat="1" ht="18" customHeight="1">
      <c r="A17" s="582">
        <v>42794</v>
      </c>
      <c r="B17" s="582">
        <v>42751</v>
      </c>
      <c r="C17" s="583"/>
      <c r="D17" s="584"/>
      <c r="E17" s="585" t="s">
        <v>2215</v>
      </c>
      <c r="F17" s="586">
        <v>16100000</v>
      </c>
      <c r="G17" s="587">
        <f t="shared" ref="G17:G19" si="1">F17*10%</f>
        <v>1610000</v>
      </c>
      <c r="H17" s="587"/>
      <c r="I17" s="591">
        <f t="shared" si="0"/>
        <v>17710000</v>
      </c>
      <c r="J17" s="588"/>
    </row>
    <row r="18" spans="1:10" s="617" customFormat="1" ht="18" customHeight="1">
      <c r="A18" s="582">
        <v>42794</v>
      </c>
      <c r="B18" s="582">
        <v>42736</v>
      </c>
      <c r="C18" s="583"/>
      <c r="D18" s="584"/>
      <c r="E18" s="585" t="s">
        <v>2215</v>
      </c>
      <c r="F18" s="586">
        <v>49000000</v>
      </c>
      <c r="G18" s="587">
        <f t="shared" si="1"/>
        <v>4900000</v>
      </c>
      <c r="H18" s="587"/>
      <c r="I18" s="591">
        <f t="shared" si="0"/>
        <v>71610000</v>
      </c>
      <c r="J18" s="588"/>
    </row>
    <row r="19" spans="1:10" s="617" customFormat="1" ht="18" customHeight="1">
      <c r="A19" s="582">
        <v>42840</v>
      </c>
      <c r="B19" s="582"/>
      <c r="C19" s="583"/>
      <c r="D19" s="584"/>
      <c r="E19" s="585" t="s">
        <v>2215</v>
      </c>
      <c r="F19" s="586">
        <v>128600000</v>
      </c>
      <c r="G19" s="587">
        <f t="shared" si="1"/>
        <v>12860000</v>
      </c>
      <c r="H19" s="587"/>
      <c r="I19" s="591">
        <f t="shared" si="0"/>
        <v>213070000</v>
      </c>
      <c r="J19" s="588"/>
    </row>
    <row r="20" spans="1:10" s="617" customFormat="1" ht="18" customHeight="1">
      <c r="A20" s="582">
        <v>42853</v>
      </c>
      <c r="B20" s="582"/>
      <c r="C20" s="583"/>
      <c r="D20" s="584"/>
      <c r="E20" s="585" t="s">
        <v>17</v>
      </c>
      <c r="F20" s="586"/>
      <c r="G20" s="587"/>
      <c r="H20" s="587">
        <v>50000000</v>
      </c>
      <c r="I20" s="591">
        <f>ROUND(IF(E20&lt;&gt;"",I19+F20+G20-H20,0),0)</f>
        <v>163070000</v>
      </c>
      <c r="J20" s="588"/>
    </row>
    <row r="21" spans="1:10" s="617" customFormat="1" ht="18" customHeight="1">
      <c r="A21" s="582"/>
      <c r="B21" s="582"/>
      <c r="C21" s="583"/>
      <c r="D21" s="584"/>
      <c r="E21" s="585"/>
      <c r="F21" s="586"/>
      <c r="G21" s="587"/>
      <c r="H21" s="587"/>
      <c r="I21" s="591">
        <f t="shared" si="0"/>
        <v>0</v>
      </c>
      <c r="J21" s="588"/>
    </row>
    <row r="22" spans="1:10" s="617" customFormat="1" ht="18" customHeight="1">
      <c r="A22" s="582"/>
      <c r="B22" s="582"/>
      <c r="C22" s="583"/>
      <c r="D22" s="584"/>
      <c r="E22" s="585"/>
      <c r="F22" s="586"/>
      <c r="G22" s="587"/>
      <c r="H22" s="587"/>
      <c r="I22" s="591">
        <f t="shared" si="0"/>
        <v>0</v>
      </c>
      <c r="J22" s="588"/>
    </row>
    <row r="23" spans="1:10" s="617" customFormat="1" ht="18" customHeight="1">
      <c r="A23" s="582"/>
      <c r="B23" s="582"/>
      <c r="C23" s="583"/>
      <c r="D23" s="584"/>
      <c r="E23" s="585"/>
      <c r="F23" s="586"/>
      <c r="G23" s="587"/>
      <c r="H23" s="587"/>
      <c r="I23" s="591">
        <f t="shared" si="0"/>
        <v>0</v>
      </c>
      <c r="J23" s="588"/>
    </row>
    <row r="24" spans="1:10" s="617" customFormat="1" ht="18" customHeight="1">
      <c r="A24" s="582"/>
      <c r="B24" s="582"/>
      <c r="C24" s="583"/>
      <c r="D24" s="584"/>
      <c r="E24" s="585"/>
      <c r="F24" s="586"/>
      <c r="G24" s="587"/>
      <c r="H24" s="587"/>
      <c r="I24" s="591">
        <f t="shared" si="0"/>
        <v>0</v>
      </c>
      <c r="J24" s="588"/>
    </row>
    <row r="25" spans="1:10" s="617" customFormat="1" ht="18" customHeight="1">
      <c r="A25" s="582"/>
      <c r="B25" s="582"/>
      <c r="C25" s="583"/>
      <c r="D25" s="584"/>
      <c r="E25" s="585"/>
      <c r="F25" s="586"/>
      <c r="G25" s="587"/>
      <c r="H25" s="587"/>
      <c r="I25" s="591">
        <f t="shared" si="0"/>
        <v>0</v>
      </c>
      <c r="J25" s="588"/>
    </row>
    <row r="26" spans="1:10" s="617" customFormat="1" ht="18" customHeight="1">
      <c r="A26" s="582"/>
      <c r="B26" s="582"/>
      <c r="C26" s="583"/>
      <c r="D26" s="584"/>
      <c r="E26" s="585"/>
      <c r="F26" s="586"/>
      <c r="G26" s="587"/>
      <c r="H26" s="587"/>
      <c r="I26" s="591">
        <f t="shared" si="0"/>
        <v>0</v>
      </c>
      <c r="J26" s="588"/>
    </row>
    <row r="27" spans="1:10" s="617" customFormat="1" ht="18" customHeight="1">
      <c r="A27" s="582"/>
      <c r="B27" s="582"/>
      <c r="C27" s="583"/>
      <c r="D27" s="584"/>
      <c r="E27" s="585"/>
      <c r="F27" s="586"/>
      <c r="G27" s="587"/>
      <c r="H27" s="587"/>
      <c r="I27" s="591">
        <f t="shared" si="0"/>
        <v>0</v>
      </c>
      <c r="J27" s="588"/>
    </row>
    <row r="28" spans="1:10" s="617" customFormat="1" ht="18" customHeight="1">
      <c r="A28" s="582"/>
      <c r="B28" s="582"/>
      <c r="C28" s="583"/>
      <c r="D28" s="584"/>
      <c r="E28" s="585"/>
      <c r="F28" s="586"/>
      <c r="G28" s="587"/>
      <c r="H28" s="587"/>
      <c r="I28" s="591">
        <f t="shared" si="0"/>
        <v>0</v>
      </c>
      <c r="J28" s="588"/>
    </row>
    <row r="29" spans="1:10" s="618" customFormat="1" ht="18" customHeight="1">
      <c r="A29" s="582"/>
      <c r="B29" s="582"/>
      <c r="C29" s="583"/>
      <c r="D29" s="584"/>
      <c r="E29" s="585"/>
      <c r="F29" s="586"/>
      <c r="G29" s="587"/>
      <c r="H29" s="587"/>
      <c r="I29" s="591">
        <f t="shared" si="0"/>
        <v>0</v>
      </c>
      <c r="J29" s="588"/>
    </row>
    <row r="30" spans="1:10" s="617" customFormat="1" ht="18" customHeight="1">
      <c r="A30" s="582"/>
      <c r="B30" s="582"/>
      <c r="C30" s="583"/>
      <c r="D30" s="584"/>
      <c r="E30" s="585"/>
      <c r="F30" s="586"/>
      <c r="G30" s="587"/>
      <c r="H30" s="587"/>
      <c r="I30" s="591">
        <f t="shared" si="0"/>
        <v>0</v>
      </c>
      <c r="J30" s="588"/>
    </row>
    <row r="31" spans="1:10" s="617" customFormat="1" ht="18" customHeight="1">
      <c r="A31" s="582"/>
      <c r="B31" s="582"/>
      <c r="C31" s="583"/>
      <c r="D31" s="584"/>
      <c r="E31" s="585"/>
      <c r="F31" s="586"/>
      <c r="G31" s="587"/>
      <c r="H31" s="587"/>
      <c r="I31" s="591">
        <f t="shared" si="0"/>
        <v>0</v>
      </c>
      <c r="J31" s="588"/>
    </row>
    <row r="32" spans="1:10" s="623" customFormat="1" ht="18" customHeight="1">
      <c r="A32" s="604"/>
      <c r="B32" s="604"/>
      <c r="C32" s="619"/>
      <c r="D32" s="620"/>
      <c r="E32" s="621"/>
      <c r="F32" s="607"/>
      <c r="G32" s="607"/>
      <c r="H32" s="607"/>
      <c r="I32" s="609">
        <f t="shared" si="0"/>
        <v>0</v>
      </c>
      <c r="J32" s="622"/>
    </row>
    <row r="33" spans="1:10" s="627" customFormat="1" ht="18" customHeight="1">
      <c r="A33" s="714" t="s">
        <v>3</v>
      </c>
      <c r="B33" s="714"/>
      <c r="C33" s="714"/>
      <c r="D33" s="714"/>
      <c r="E33" s="714"/>
      <c r="F33" s="624">
        <f>SUM(F12:F32)</f>
        <v>336500000</v>
      </c>
      <c r="G33" s="624">
        <f>SUM(G12:G32)</f>
        <v>33650000</v>
      </c>
      <c r="H33" s="624">
        <f>SUM(H12:H32)</f>
        <v>207080000</v>
      </c>
      <c r="I33" s="625">
        <f>F33+G33-H33</f>
        <v>163070000</v>
      </c>
      <c r="J33" s="626"/>
    </row>
    <row r="34" spans="1:10" s="623" customFormat="1" ht="18" customHeight="1">
      <c r="A34" s="628"/>
      <c r="B34" s="629"/>
      <c r="C34" s="630"/>
      <c r="D34" s="631"/>
      <c r="E34" s="632"/>
      <c r="F34" s="630"/>
      <c r="G34" s="630"/>
      <c r="H34" s="630"/>
      <c r="I34" s="630"/>
      <c r="J34" s="633"/>
    </row>
    <row r="35" spans="1:10" s="623" customFormat="1" ht="21" customHeight="1">
      <c r="A35" s="628"/>
      <c r="B35" s="629"/>
      <c r="C35" s="630"/>
      <c r="D35" s="715">
        <f>I33</f>
        <v>163070000</v>
      </c>
      <c r="E35" s="715"/>
      <c r="F35" s="634" t="s">
        <v>20</v>
      </c>
      <c r="G35" s="634"/>
      <c r="H35" s="630"/>
      <c r="I35" s="630"/>
      <c r="J35" s="633"/>
    </row>
    <row r="36" spans="1:10" s="623" customFormat="1" ht="21" customHeight="1">
      <c r="A36" s="628"/>
      <c r="B36" s="629"/>
      <c r="C36" s="630"/>
      <c r="D36" s="631"/>
      <c r="E36" s="632"/>
      <c r="F36" s="630"/>
      <c r="G36" s="630"/>
      <c r="H36" s="630"/>
      <c r="I36" s="630"/>
      <c r="J36" s="633"/>
    </row>
    <row r="37" spans="1:10" s="623" customFormat="1" ht="21" customHeight="1">
      <c r="A37" s="628"/>
      <c r="B37" s="629"/>
      <c r="C37" s="630"/>
      <c r="D37" s="631"/>
      <c r="E37" s="632"/>
      <c r="F37" s="630"/>
      <c r="G37" s="630"/>
      <c r="H37" s="630"/>
      <c r="I37" s="630"/>
      <c r="J37" s="633"/>
    </row>
    <row r="38" spans="1:10" s="623" customFormat="1" ht="14.25" customHeight="1">
      <c r="A38" s="628"/>
      <c r="B38" s="629"/>
      <c r="C38" s="630"/>
      <c r="D38" s="631"/>
      <c r="E38" s="632"/>
      <c r="F38" s="630"/>
      <c r="G38" s="630"/>
      <c r="H38" s="635" t="s">
        <v>2154</v>
      </c>
      <c r="I38" s="630"/>
      <c r="J38" s="633"/>
    </row>
    <row r="39" spans="1:10" s="623" customFormat="1" ht="21" customHeight="1">
      <c r="A39" s="630" t="s">
        <v>22</v>
      </c>
      <c r="B39" s="635"/>
      <c r="C39" s="630"/>
      <c r="D39" s="631"/>
      <c r="E39" s="632"/>
      <c r="F39" s="630" t="s">
        <v>23</v>
      </c>
      <c r="G39" s="630"/>
      <c r="H39" s="630"/>
      <c r="I39" s="630"/>
      <c r="J39" s="633"/>
    </row>
    <row r="40" spans="1:10" s="623" customFormat="1" ht="21" customHeight="1">
      <c r="A40" s="628"/>
      <c r="B40" s="629"/>
      <c r="C40" s="630"/>
      <c r="D40" s="631"/>
      <c r="E40" s="632"/>
      <c r="F40" s="630"/>
      <c r="G40" s="630"/>
      <c r="H40" s="630"/>
      <c r="I40" s="630"/>
      <c r="J40" s="633"/>
    </row>
    <row r="41" spans="1:10" s="623" customFormat="1" ht="21" customHeight="1">
      <c r="A41" s="628"/>
      <c r="B41" s="629"/>
      <c r="C41" s="630"/>
      <c r="D41" s="631"/>
      <c r="E41" s="632"/>
      <c r="F41" s="630"/>
      <c r="G41" s="630"/>
      <c r="H41" s="630"/>
      <c r="I41" s="630"/>
      <c r="J41" s="633"/>
    </row>
    <row r="42" spans="1:10" s="623" customFormat="1" ht="21" customHeight="1">
      <c r="A42" s="628"/>
      <c r="B42" s="629"/>
      <c r="C42" s="630"/>
      <c r="D42" s="631"/>
      <c r="E42" s="632"/>
      <c r="F42" s="630"/>
      <c r="G42" s="630"/>
      <c r="H42" s="630"/>
      <c r="I42" s="630"/>
      <c r="J42" s="633"/>
    </row>
    <row r="43" spans="1:10" s="623" customFormat="1" ht="21" customHeight="1">
      <c r="A43" s="628"/>
      <c r="B43" s="629"/>
      <c r="C43" s="630"/>
      <c r="D43" s="631"/>
      <c r="E43" s="632"/>
      <c r="F43" s="630"/>
      <c r="G43" s="630"/>
      <c r="H43" s="630"/>
      <c r="I43" s="630"/>
      <c r="J43" s="633"/>
    </row>
    <row r="44" spans="1:10" s="623" customFormat="1" ht="21" customHeight="1">
      <c r="A44" s="628"/>
      <c r="B44" s="629"/>
      <c r="C44" s="630"/>
      <c r="D44" s="631"/>
      <c r="E44" s="632"/>
      <c r="F44" s="630"/>
      <c r="G44" s="630"/>
      <c r="H44" s="630"/>
      <c r="I44" s="630"/>
      <c r="J44" s="633"/>
    </row>
    <row r="45" spans="1:10" s="623" customFormat="1" ht="21" customHeight="1">
      <c r="A45" s="628"/>
      <c r="B45" s="629"/>
      <c r="C45" s="630"/>
      <c r="D45" s="631"/>
      <c r="E45" s="632"/>
      <c r="F45" s="630"/>
      <c r="G45" s="630"/>
      <c r="H45" s="630"/>
      <c r="I45" s="630"/>
      <c r="J45" s="633"/>
    </row>
    <row r="46" spans="1:10" s="628" customFormat="1" ht="21" customHeight="1">
      <c r="B46" s="629"/>
      <c r="C46" s="630"/>
      <c r="D46" s="631"/>
      <c r="E46" s="632"/>
      <c r="F46" s="630"/>
      <c r="G46" s="630"/>
      <c r="H46" s="630"/>
      <c r="I46" s="630"/>
      <c r="J46" s="633"/>
    </row>
    <row r="47" spans="1:10" s="628" customFormat="1" ht="21" customHeight="1">
      <c r="B47" s="629"/>
      <c r="C47" s="630"/>
      <c r="D47" s="631"/>
      <c r="E47" s="632"/>
      <c r="F47" s="630"/>
      <c r="G47" s="630"/>
      <c r="H47" s="630"/>
      <c r="I47" s="630"/>
      <c r="J47" s="633"/>
    </row>
    <row r="48" spans="1:10" s="54" customFormat="1" ht="21" customHeight="1">
      <c r="B48" s="129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9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9"/>
      <c r="C53" s="55"/>
      <c r="D53" s="56"/>
      <c r="E53" s="57"/>
      <c r="F53" s="55"/>
      <c r="G53" s="55"/>
      <c r="H53" s="55"/>
      <c r="I53" s="55"/>
      <c r="J53" s="50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R16"/>
  <sheetViews>
    <sheetView workbookViewId="0">
      <selection activeCell="K9" sqref="K9"/>
    </sheetView>
  </sheetViews>
  <sheetFormatPr defaultRowHeight="18.75"/>
  <cols>
    <col min="1" max="1" width="6.28515625" style="209" bestFit="1" customWidth="1"/>
    <col min="2" max="2" width="22.42578125" style="209" customWidth="1"/>
    <col min="3" max="3" width="25.7109375" style="209" customWidth="1"/>
    <col min="4" max="4" width="15" style="242" customWidth="1"/>
    <col min="5" max="5" width="10.28515625" style="230" customWidth="1"/>
    <col min="6" max="6" width="19.140625" style="230" bestFit="1" customWidth="1"/>
    <col min="7" max="7" width="12.42578125" style="209" customWidth="1"/>
    <col min="8" max="10" width="16.42578125" style="209" customWidth="1"/>
    <col min="11" max="11" width="14.7109375" style="209" customWidth="1"/>
    <col min="12" max="259" width="9.140625" style="209"/>
    <col min="260" max="260" width="6.28515625" style="209" bestFit="1" customWidth="1"/>
    <col min="261" max="261" width="23.85546875" style="209" bestFit="1" customWidth="1"/>
    <col min="262" max="262" width="17" style="209" bestFit="1" customWidth="1"/>
    <col min="263" max="263" width="14.42578125" style="209" bestFit="1" customWidth="1"/>
    <col min="264" max="264" width="19.140625" style="209" bestFit="1" customWidth="1"/>
    <col min="265" max="265" width="21.7109375" style="209" bestFit="1" customWidth="1"/>
    <col min="266" max="267" width="20.42578125" style="209" bestFit="1" customWidth="1"/>
    <col min="268" max="515" width="9.140625" style="209"/>
    <col min="516" max="516" width="6.28515625" style="209" bestFit="1" customWidth="1"/>
    <col min="517" max="517" width="23.85546875" style="209" bestFit="1" customWidth="1"/>
    <col min="518" max="518" width="17" style="209" bestFit="1" customWidth="1"/>
    <col min="519" max="519" width="14.42578125" style="209" bestFit="1" customWidth="1"/>
    <col min="520" max="520" width="19.140625" style="209" bestFit="1" customWidth="1"/>
    <col min="521" max="521" width="21.7109375" style="209" bestFit="1" customWidth="1"/>
    <col min="522" max="523" width="20.42578125" style="209" bestFit="1" customWidth="1"/>
    <col min="524" max="771" width="9.140625" style="209"/>
    <col min="772" max="772" width="6.28515625" style="209" bestFit="1" customWidth="1"/>
    <col min="773" max="773" width="23.85546875" style="209" bestFit="1" customWidth="1"/>
    <col min="774" max="774" width="17" style="209" bestFit="1" customWidth="1"/>
    <col min="775" max="775" width="14.42578125" style="209" bestFit="1" customWidth="1"/>
    <col min="776" max="776" width="19.140625" style="209" bestFit="1" customWidth="1"/>
    <col min="777" max="777" width="21.7109375" style="209" bestFit="1" customWidth="1"/>
    <col min="778" max="779" width="20.42578125" style="209" bestFit="1" customWidth="1"/>
    <col min="780" max="1027" width="9.140625" style="209"/>
    <col min="1028" max="1028" width="6.28515625" style="209" bestFit="1" customWidth="1"/>
    <col min="1029" max="1029" width="23.85546875" style="209" bestFit="1" customWidth="1"/>
    <col min="1030" max="1030" width="17" style="209" bestFit="1" customWidth="1"/>
    <col min="1031" max="1031" width="14.42578125" style="209" bestFit="1" customWidth="1"/>
    <col min="1032" max="1032" width="19.140625" style="209" bestFit="1" customWidth="1"/>
    <col min="1033" max="1033" width="21.7109375" style="209" bestFit="1" customWidth="1"/>
    <col min="1034" max="1035" width="20.42578125" style="209" bestFit="1" customWidth="1"/>
    <col min="1036" max="1283" width="9.140625" style="209"/>
    <col min="1284" max="1284" width="6.28515625" style="209" bestFit="1" customWidth="1"/>
    <col min="1285" max="1285" width="23.85546875" style="209" bestFit="1" customWidth="1"/>
    <col min="1286" max="1286" width="17" style="209" bestFit="1" customWidth="1"/>
    <col min="1287" max="1287" width="14.42578125" style="209" bestFit="1" customWidth="1"/>
    <col min="1288" max="1288" width="19.140625" style="209" bestFit="1" customWidth="1"/>
    <col min="1289" max="1289" width="21.7109375" style="209" bestFit="1" customWidth="1"/>
    <col min="1290" max="1291" width="20.42578125" style="209" bestFit="1" customWidth="1"/>
    <col min="1292" max="1539" width="9.140625" style="209"/>
    <col min="1540" max="1540" width="6.28515625" style="209" bestFit="1" customWidth="1"/>
    <col min="1541" max="1541" width="23.85546875" style="209" bestFit="1" customWidth="1"/>
    <col min="1542" max="1542" width="17" style="209" bestFit="1" customWidth="1"/>
    <col min="1543" max="1543" width="14.42578125" style="209" bestFit="1" customWidth="1"/>
    <col min="1544" max="1544" width="19.140625" style="209" bestFit="1" customWidth="1"/>
    <col min="1545" max="1545" width="21.7109375" style="209" bestFit="1" customWidth="1"/>
    <col min="1546" max="1547" width="20.42578125" style="209" bestFit="1" customWidth="1"/>
    <col min="1548" max="1795" width="9.140625" style="209"/>
    <col min="1796" max="1796" width="6.28515625" style="209" bestFit="1" customWidth="1"/>
    <col min="1797" max="1797" width="23.85546875" style="209" bestFit="1" customWidth="1"/>
    <col min="1798" max="1798" width="17" style="209" bestFit="1" customWidth="1"/>
    <col min="1799" max="1799" width="14.42578125" style="209" bestFit="1" customWidth="1"/>
    <col min="1800" max="1800" width="19.140625" style="209" bestFit="1" customWidth="1"/>
    <col min="1801" max="1801" width="21.7109375" style="209" bestFit="1" customWidth="1"/>
    <col min="1802" max="1803" width="20.42578125" style="209" bestFit="1" customWidth="1"/>
    <col min="1804" max="2051" width="9.140625" style="209"/>
    <col min="2052" max="2052" width="6.28515625" style="209" bestFit="1" customWidth="1"/>
    <col min="2053" max="2053" width="23.85546875" style="209" bestFit="1" customWidth="1"/>
    <col min="2054" max="2054" width="17" style="209" bestFit="1" customWidth="1"/>
    <col min="2055" max="2055" width="14.42578125" style="209" bestFit="1" customWidth="1"/>
    <col min="2056" max="2056" width="19.140625" style="209" bestFit="1" customWidth="1"/>
    <col min="2057" max="2057" width="21.7109375" style="209" bestFit="1" customWidth="1"/>
    <col min="2058" max="2059" width="20.42578125" style="209" bestFit="1" customWidth="1"/>
    <col min="2060" max="2307" width="9.140625" style="209"/>
    <col min="2308" max="2308" width="6.28515625" style="209" bestFit="1" customWidth="1"/>
    <col min="2309" max="2309" width="23.85546875" style="209" bestFit="1" customWidth="1"/>
    <col min="2310" max="2310" width="17" style="209" bestFit="1" customWidth="1"/>
    <col min="2311" max="2311" width="14.42578125" style="209" bestFit="1" customWidth="1"/>
    <col min="2312" max="2312" width="19.140625" style="209" bestFit="1" customWidth="1"/>
    <col min="2313" max="2313" width="21.7109375" style="209" bestFit="1" customWidth="1"/>
    <col min="2314" max="2315" width="20.42578125" style="209" bestFit="1" customWidth="1"/>
    <col min="2316" max="2563" width="9.140625" style="209"/>
    <col min="2564" max="2564" width="6.28515625" style="209" bestFit="1" customWidth="1"/>
    <col min="2565" max="2565" width="23.85546875" style="209" bestFit="1" customWidth="1"/>
    <col min="2566" max="2566" width="17" style="209" bestFit="1" customWidth="1"/>
    <col min="2567" max="2567" width="14.42578125" style="209" bestFit="1" customWidth="1"/>
    <col min="2568" max="2568" width="19.140625" style="209" bestFit="1" customWidth="1"/>
    <col min="2569" max="2569" width="21.7109375" style="209" bestFit="1" customWidth="1"/>
    <col min="2570" max="2571" width="20.42578125" style="209" bestFit="1" customWidth="1"/>
    <col min="2572" max="2819" width="9.140625" style="209"/>
    <col min="2820" max="2820" width="6.28515625" style="209" bestFit="1" customWidth="1"/>
    <col min="2821" max="2821" width="23.85546875" style="209" bestFit="1" customWidth="1"/>
    <col min="2822" max="2822" width="17" style="209" bestFit="1" customWidth="1"/>
    <col min="2823" max="2823" width="14.42578125" style="209" bestFit="1" customWidth="1"/>
    <col min="2824" max="2824" width="19.140625" style="209" bestFit="1" customWidth="1"/>
    <col min="2825" max="2825" width="21.7109375" style="209" bestFit="1" customWidth="1"/>
    <col min="2826" max="2827" width="20.42578125" style="209" bestFit="1" customWidth="1"/>
    <col min="2828" max="3075" width="9.140625" style="209"/>
    <col min="3076" max="3076" width="6.28515625" style="209" bestFit="1" customWidth="1"/>
    <col min="3077" max="3077" width="23.85546875" style="209" bestFit="1" customWidth="1"/>
    <col min="3078" max="3078" width="17" style="209" bestFit="1" customWidth="1"/>
    <col min="3079" max="3079" width="14.42578125" style="209" bestFit="1" customWidth="1"/>
    <col min="3080" max="3080" width="19.140625" style="209" bestFit="1" customWidth="1"/>
    <col min="3081" max="3081" width="21.7109375" style="209" bestFit="1" customWidth="1"/>
    <col min="3082" max="3083" width="20.42578125" style="209" bestFit="1" customWidth="1"/>
    <col min="3084" max="3331" width="9.140625" style="209"/>
    <col min="3332" max="3332" width="6.28515625" style="209" bestFit="1" customWidth="1"/>
    <col min="3333" max="3333" width="23.85546875" style="209" bestFit="1" customWidth="1"/>
    <col min="3334" max="3334" width="17" style="209" bestFit="1" customWidth="1"/>
    <col min="3335" max="3335" width="14.42578125" style="209" bestFit="1" customWidth="1"/>
    <col min="3336" max="3336" width="19.140625" style="209" bestFit="1" customWidth="1"/>
    <col min="3337" max="3337" width="21.7109375" style="209" bestFit="1" customWidth="1"/>
    <col min="3338" max="3339" width="20.42578125" style="209" bestFit="1" customWidth="1"/>
    <col min="3340" max="3587" width="9.140625" style="209"/>
    <col min="3588" max="3588" width="6.28515625" style="209" bestFit="1" customWidth="1"/>
    <col min="3589" max="3589" width="23.85546875" style="209" bestFit="1" customWidth="1"/>
    <col min="3590" max="3590" width="17" style="209" bestFit="1" customWidth="1"/>
    <col min="3591" max="3591" width="14.42578125" style="209" bestFit="1" customWidth="1"/>
    <col min="3592" max="3592" width="19.140625" style="209" bestFit="1" customWidth="1"/>
    <col min="3593" max="3593" width="21.7109375" style="209" bestFit="1" customWidth="1"/>
    <col min="3594" max="3595" width="20.42578125" style="209" bestFit="1" customWidth="1"/>
    <col min="3596" max="3843" width="9.140625" style="209"/>
    <col min="3844" max="3844" width="6.28515625" style="209" bestFit="1" customWidth="1"/>
    <col min="3845" max="3845" width="23.85546875" style="209" bestFit="1" customWidth="1"/>
    <col min="3846" max="3846" width="17" style="209" bestFit="1" customWidth="1"/>
    <col min="3847" max="3847" width="14.42578125" style="209" bestFit="1" customWidth="1"/>
    <col min="3848" max="3848" width="19.140625" style="209" bestFit="1" customWidth="1"/>
    <col min="3849" max="3849" width="21.7109375" style="209" bestFit="1" customWidth="1"/>
    <col min="3850" max="3851" width="20.42578125" style="209" bestFit="1" customWidth="1"/>
    <col min="3852" max="4099" width="9.140625" style="209"/>
    <col min="4100" max="4100" width="6.28515625" style="209" bestFit="1" customWidth="1"/>
    <col min="4101" max="4101" width="23.85546875" style="209" bestFit="1" customWidth="1"/>
    <col min="4102" max="4102" width="17" style="209" bestFit="1" customWidth="1"/>
    <col min="4103" max="4103" width="14.42578125" style="209" bestFit="1" customWidth="1"/>
    <col min="4104" max="4104" width="19.140625" style="209" bestFit="1" customWidth="1"/>
    <col min="4105" max="4105" width="21.7109375" style="209" bestFit="1" customWidth="1"/>
    <col min="4106" max="4107" width="20.42578125" style="209" bestFit="1" customWidth="1"/>
    <col min="4108" max="4355" width="9.140625" style="209"/>
    <col min="4356" max="4356" width="6.28515625" style="209" bestFit="1" customWidth="1"/>
    <col min="4357" max="4357" width="23.85546875" style="209" bestFit="1" customWidth="1"/>
    <col min="4358" max="4358" width="17" style="209" bestFit="1" customWidth="1"/>
    <col min="4359" max="4359" width="14.42578125" style="209" bestFit="1" customWidth="1"/>
    <col min="4360" max="4360" width="19.140625" style="209" bestFit="1" customWidth="1"/>
    <col min="4361" max="4361" width="21.7109375" style="209" bestFit="1" customWidth="1"/>
    <col min="4362" max="4363" width="20.42578125" style="209" bestFit="1" customWidth="1"/>
    <col min="4364" max="4611" width="9.140625" style="209"/>
    <col min="4612" max="4612" width="6.28515625" style="209" bestFit="1" customWidth="1"/>
    <col min="4613" max="4613" width="23.85546875" style="209" bestFit="1" customWidth="1"/>
    <col min="4614" max="4614" width="17" style="209" bestFit="1" customWidth="1"/>
    <col min="4615" max="4615" width="14.42578125" style="209" bestFit="1" customWidth="1"/>
    <col min="4616" max="4616" width="19.140625" style="209" bestFit="1" customWidth="1"/>
    <col min="4617" max="4617" width="21.7109375" style="209" bestFit="1" customWidth="1"/>
    <col min="4618" max="4619" width="20.42578125" style="209" bestFit="1" customWidth="1"/>
    <col min="4620" max="4867" width="9.140625" style="209"/>
    <col min="4868" max="4868" width="6.28515625" style="209" bestFit="1" customWidth="1"/>
    <col min="4869" max="4869" width="23.85546875" style="209" bestFit="1" customWidth="1"/>
    <col min="4870" max="4870" width="17" style="209" bestFit="1" customWidth="1"/>
    <col min="4871" max="4871" width="14.42578125" style="209" bestFit="1" customWidth="1"/>
    <col min="4872" max="4872" width="19.140625" style="209" bestFit="1" customWidth="1"/>
    <col min="4873" max="4873" width="21.7109375" style="209" bestFit="1" customWidth="1"/>
    <col min="4874" max="4875" width="20.42578125" style="209" bestFit="1" customWidth="1"/>
    <col min="4876" max="5123" width="9.140625" style="209"/>
    <col min="5124" max="5124" width="6.28515625" style="209" bestFit="1" customWidth="1"/>
    <col min="5125" max="5125" width="23.85546875" style="209" bestFit="1" customWidth="1"/>
    <col min="5126" max="5126" width="17" style="209" bestFit="1" customWidth="1"/>
    <col min="5127" max="5127" width="14.42578125" style="209" bestFit="1" customWidth="1"/>
    <col min="5128" max="5128" width="19.140625" style="209" bestFit="1" customWidth="1"/>
    <col min="5129" max="5129" width="21.7109375" style="209" bestFit="1" customWidth="1"/>
    <col min="5130" max="5131" width="20.42578125" style="209" bestFit="1" customWidth="1"/>
    <col min="5132" max="5379" width="9.140625" style="209"/>
    <col min="5380" max="5380" width="6.28515625" style="209" bestFit="1" customWidth="1"/>
    <col min="5381" max="5381" width="23.85546875" style="209" bestFit="1" customWidth="1"/>
    <col min="5382" max="5382" width="17" style="209" bestFit="1" customWidth="1"/>
    <col min="5383" max="5383" width="14.42578125" style="209" bestFit="1" customWidth="1"/>
    <col min="5384" max="5384" width="19.140625" style="209" bestFit="1" customWidth="1"/>
    <col min="5385" max="5385" width="21.7109375" style="209" bestFit="1" customWidth="1"/>
    <col min="5386" max="5387" width="20.42578125" style="209" bestFit="1" customWidth="1"/>
    <col min="5388" max="5635" width="9.140625" style="209"/>
    <col min="5636" max="5636" width="6.28515625" style="209" bestFit="1" customWidth="1"/>
    <col min="5637" max="5637" width="23.85546875" style="209" bestFit="1" customWidth="1"/>
    <col min="5638" max="5638" width="17" style="209" bestFit="1" customWidth="1"/>
    <col min="5639" max="5639" width="14.42578125" style="209" bestFit="1" customWidth="1"/>
    <col min="5640" max="5640" width="19.140625" style="209" bestFit="1" customWidth="1"/>
    <col min="5641" max="5641" width="21.7109375" style="209" bestFit="1" customWidth="1"/>
    <col min="5642" max="5643" width="20.42578125" style="209" bestFit="1" customWidth="1"/>
    <col min="5644" max="5891" width="9.140625" style="209"/>
    <col min="5892" max="5892" width="6.28515625" style="209" bestFit="1" customWidth="1"/>
    <col min="5893" max="5893" width="23.85546875" style="209" bestFit="1" customWidth="1"/>
    <col min="5894" max="5894" width="17" style="209" bestFit="1" customWidth="1"/>
    <col min="5895" max="5895" width="14.42578125" style="209" bestFit="1" customWidth="1"/>
    <col min="5896" max="5896" width="19.140625" style="209" bestFit="1" customWidth="1"/>
    <col min="5897" max="5897" width="21.7109375" style="209" bestFit="1" customWidth="1"/>
    <col min="5898" max="5899" width="20.42578125" style="209" bestFit="1" customWidth="1"/>
    <col min="5900" max="6147" width="9.140625" style="209"/>
    <col min="6148" max="6148" width="6.28515625" style="209" bestFit="1" customWidth="1"/>
    <col min="6149" max="6149" width="23.85546875" style="209" bestFit="1" customWidth="1"/>
    <col min="6150" max="6150" width="17" style="209" bestFit="1" customWidth="1"/>
    <col min="6151" max="6151" width="14.42578125" style="209" bestFit="1" customWidth="1"/>
    <col min="6152" max="6152" width="19.140625" style="209" bestFit="1" customWidth="1"/>
    <col min="6153" max="6153" width="21.7109375" style="209" bestFit="1" customWidth="1"/>
    <col min="6154" max="6155" width="20.42578125" style="209" bestFit="1" customWidth="1"/>
    <col min="6156" max="6403" width="9.140625" style="209"/>
    <col min="6404" max="6404" width="6.28515625" style="209" bestFit="1" customWidth="1"/>
    <col min="6405" max="6405" width="23.85546875" style="209" bestFit="1" customWidth="1"/>
    <col min="6406" max="6406" width="17" style="209" bestFit="1" customWidth="1"/>
    <col min="6407" max="6407" width="14.42578125" style="209" bestFit="1" customWidth="1"/>
    <col min="6408" max="6408" width="19.140625" style="209" bestFit="1" customWidth="1"/>
    <col min="6409" max="6409" width="21.7109375" style="209" bestFit="1" customWidth="1"/>
    <col min="6410" max="6411" width="20.42578125" style="209" bestFit="1" customWidth="1"/>
    <col min="6412" max="6659" width="9.140625" style="209"/>
    <col min="6660" max="6660" width="6.28515625" style="209" bestFit="1" customWidth="1"/>
    <col min="6661" max="6661" width="23.85546875" style="209" bestFit="1" customWidth="1"/>
    <col min="6662" max="6662" width="17" style="209" bestFit="1" customWidth="1"/>
    <col min="6663" max="6663" width="14.42578125" style="209" bestFit="1" customWidth="1"/>
    <col min="6664" max="6664" width="19.140625" style="209" bestFit="1" customWidth="1"/>
    <col min="6665" max="6665" width="21.7109375" style="209" bestFit="1" customWidth="1"/>
    <col min="6666" max="6667" width="20.42578125" style="209" bestFit="1" customWidth="1"/>
    <col min="6668" max="6915" width="9.140625" style="209"/>
    <col min="6916" max="6916" width="6.28515625" style="209" bestFit="1" customWidth="1"/>
    <col min="6917" max="6917" width="23.85546875" style="209" bestFit="1" customWidth="1"/>
    <col min="6918" max="6918" width="17" style="209" bestFit="1" customWidth="1"/>
    <col min="6919" max="6919" width="14.42578125" style="209" bestFit="1" customWidth="1"/>
    <col min="6920" max="6920" width="19.140625" style="209" bestFit="1" customWidth="1"/>
    <col min="6921" max="6921" width="21.7109375" style="209" bestFit="1" customWidth="1"/>
    <col min="6922" max="6923" width="20.42578125" style="209" bestFit="1" customWidth="1"/>
    <col min="6924" max="7171" width="9.140625" style="209"/>
    <col min="7172" max="7172" width="6.28515625" style="209" bestFit="1" customWidth="1"/>
    <col min="7173" max="7173" width="23.85546875" style="209" bestFit="1" customWidth="1"/>
    <col min="7174" max="7174" width="17" style="209" bestFit="1" customWidth="1"/>
    <col min="7175" max="7175" width="14.42578125" style="209" bestFit="1" customWidth="1"/>
    <col min="7176" max="7176" width="19.140625" style="209" bestFit="1" customWidth="1"/>
    <col min="7177" max="7177" width="21.7109375" style="209" bestFit="1" customWidth="1"/>
    <col min="7178" max="7179" width="20.42578125" style="209" bestFit="1" customWidth="1"/>
    <col min="7180" max="7427" width="9.140625" style="209"/>
    <col min="7428" max="7428" width="6.28515625" style="209" bestFit="1" customWidth="1"/>
    <col min="7429" max="7429" width="23.85546875" style="209" bestFit="1" customWidth="1"/>
    <col min="7430" max="7430" width="17" style="209" bestFit="1" customWidth="1"/>
    <col min="7431" max="7431" width="14.42578125" style="209" bestFit="1" customWidth="1"/>
    <col min="7432" max="7432" width="19.140625" style="209" bestFit="1" customWidth="1"/>
    <col min="7433" max="7433" width="21.7109375" style="209" bestFit="1" customWidth="1"/>
    <col min="7434" max="7435" width="20.42578125" style="209" bestFit="1" customWidth="1"/>
    <col min="7436" max="7683" width="9.140625" style="209"/>
    <col min="7684" max="7684" width="6.28515625" style="209" bestFit="1" customWidth="1"/>
    <col min="7685" max="7685" width="23.85546875" style="209" bestFit="1" customWidth="1"/>
    <col min="7686" max="7686" width="17" style="209" bestFit="1" customWidth="1"/>
    <col min="7687" max="7687" width="14.42578125" style="209" bestFit="1" customWidth="1"/>
    <col min="7688" max="7688" width="19.140625" style="209" bestFit="1" customWidth="1"/>
    <col min="7689" max="7689" width="21.7109375" style="209" bestFit="1" customWidth="1"/>
    <col min="7690" max="7691" width="20.42578125" style="209" bestFit="1" customWidth="1"/>
    <col min="7692" max="7939" width="9.140625" style="209"/>
    <col min="7940" max="7940" width="6.28515625" style="209" bestFit="1" customWidth="1"/>
    <col min="7941" max="7941" width="23.85546875" style="209" bestFit="1" customWidth="1"/>
    <col min="7942" max="7942" width="17" style="209" bestFit="1" customWidth="1"/>
    <col min="7943" max="7943" width="14.42578125" style="209" bestFit="1" customWidth="1"/>
    <col min="7944" max="7944" width="19.140625" style="209" bestFit="1" customWidth="1"/>
    <col min="7945" max="7945" width="21.7109375" style="209" bestFit="1" customWidth="1"/>
    <col min="7946" max="7947" width="20.42578125" style="209" bestFit="1" customWidth="1"/>
    <col min="7948" max="8195" width="9.140625" style="209"/>
    <col min="8196" max="8196" width="6.28515625" style="209" bestFit="1" customWidth="1"/>
    <col min="8197" max="8197" width="23.85546875" style="209" bestFit="1" customWidth="1"/>
    <col min="8198" max="8198" width="17" style="209" bestFit="1" customWidth="1"/>
    <col min="8199" max="8199" width="14.42578125" style="209" bestFit="1" customWidth="1"/>
    <col min="8200" max="8200" width="19.140625" style="209" bestFit="1" customWidth="1"/>
    <col min="8201" max="8201" width="21.7109375" style="209" bestFit="1" customWidth="1"/>
    <col min="8202" max="8203" width="20.42578125" style="209" bestFit="1" customWidth="1"/>
    <col min="8204" max="8451" width="9.140625" style="209"/>
    <col min="8452" max="8452" width="6.28515625" style="209" bestFit="1" customWidth="1"/>
    <col min="8453" max="8453" width="23.85546875" style="209" bestFit="1" customWidth="1"/>
    <col min="8454" max="8454" width="17" style="209" bestFit="1" customWidth="1"/>
    <col min="8455" max="8455" width="14.42578125" style="209" bestFit="1" customWidth="1"/>
    <col min="8456" max="8456" width="19.140625" style="209" bestFit="1" customWidth="1"/>
    <col min="8457" max="8457" width="21.7109375" style="209" bestFit="1" customWidth="1"/>
    <col min="8458" max="8459" width="20.42578125" style="209" bestFit="1" customWidth="1"/>
    <col min="8460" max="8707" width="9.140625" style="209"/>
    <col min="8708" max="8708" width="6.28515625" style="209" bestFit="1" customWidth="1"/>
    <col min="8709" max="8709" width="23.85546875" style="209" bestFit="1" customWidth="1"/>
    <col min="8710" max="8710" width="17" style="209" bestFit="1" customWidth="1"/>
    <col min="8711" max="8711" width="14.42578125" style="209" bestFit="1" customWidth="1"/>
    <col min="8712" max="8712" width="19.140625" style="209" bestFit="1" customWidth="1"/>
    <col min="8713" max="8713" width="21.7109375" style="209" bestFit="1" customWidth="1"/>
    <col min="8714" max="8715" width="20.42578125" style="209" bestFit="1" customWidth="1"/>
    <col min="8716" max="8963" width="9.140625" style="209"/>
    <col min="8964" max="8964" width="6.28515625" style="209" bestFit="1" customWidth="1"/>
    <col min="8965" max="8965" width="23.85546875" style="209" bestFit="1" customWidth="1"/>
    <col min="8966" max="8966" width="17" style="209" bestFit="1" customWidth="1"/>
    <col min="8967" max="8967" width="14.42578125" style="209" bestFit="1" customWidth="1"/>
    <col min="8968" max="8968" width="19.140625" style="209" bestFit="1" customWidth="1"/>
    <col min="8969" max="8969" width="21.7109375" style="209" bestFit="1" customWidth="1"/>
    <col min="8970" max="8971" width="20.42578125" style="209" bestFit="1" customWidth="1"/>
    <col min="8972" max="9219" width="9.140625" style="209"/>
    <col min="9220" max="9220" width="6.28515625" style="209" bestFit="1" customWidth="1"/>
    <col min="9221" max="9221" width="23.85546875" style="209" bestFit="1" customWidth="1"/>
    <col min="9222" max="9222" width="17" style="209" bestFit="1" customWidth="1"/>
    <col min="9223" max="9223" width="14.42578125" style="209" bestFit="1" customWidth="1"/>
    <col min="9224" max="9224" width="19.140625" style="209" bestFit="1" customWidth="1"/>
    <col min="9225" max="9225" width="21.7109375" style="209" bestFit="1" customWidth="1"/>
    <col min="9226" max="9227" width="20.42578125" style="209" bestFit="1" customWidth="1"/>
    <col min="9228" max="9475" width="9.140625" style="209"/>
    <col min="9476" max="9476" width="6.28515625" style="209" bestFit="1" customWidth="1"/>
    <col min="9477" max="9477" width="23.85546875" style="209" bestFit="1" customWidth="1"/>
    <col min="9478" max="9478" width="17" style="209" bestFit="1" customWidth="1"/>
    <col min="9479" max="9479" width="14.42578125" style="209" bestFit="1" customWidth="1"/>
    <col min="9480" max="9480" width="19.140625" style="209" bestFit="1" customWidth="1"/>
    <col min="9481" max="9481" width="21.7109375" style="209" bestFit="1" customWidth="1"/>
    <col min="9482" max="9483" width="20.42578125" style="209" bestFit="1" customWidth="1"/>
    <col min="9484" max="9731" width="9.140625" style="209"/>
    <col min="9732" max="9732" width="6.28515625" style="209" bestFit="1" customWidth="1"/>
    <col min="9733" max="9733" width="23.85546875" style="209" bestFit="1" customWidth="1"/>
    <col min="9734" max="9734" width="17" style="209" bestFit="1" customWidth="1"/>
    <col min="9735" max="9735" width="14.42578125" style="209" bestFit="1" customWidth="1"/>
    <col min="9736" max="9736" width="19.140625" style="209" bestFit="1" customWidth="1"/>
    <col min="9737" max="9737" width="21.7109375" style="209" bestFit="1" customWidth="1"/>
    <col min="9738" max="9739" width="20.42578125" style="209" bestFit="1" customWidth="1"/>
    <col min="9740" max="9987" width="9.140625" style="209"/>
    <col min="9988" max="9988" width="6.28515625" style="209" bestFit="1" customWidth="1"/>
    <col min="9989" max="9989" width="23.85546875" style="209" bestFit="1" customWidth="1"/>
    <col min="9990" max="9990" width="17" style="209" bestFit="1" customWidth="1"/>
    <col min="9991" max="9991" width="14.42578125" style="209" bestFit="1" customWidth="1"/>
    <col min="9992" max="9992" width="19.140625" style="209" bestFit="1" customWidth="1"/>
    <col min="9993" max="9993" width="21.7109375" style="209" bestFit="1" customWidth="1"/>
    <col min="9994" max="9995" width="20.42578125" style="209" bestFit="1" customWidth="1"/>
    <col min="9996" max="10243" width="9.140625" style="209"/>
    <col min="10244" max="10244" width="6.28515625" style="209" bestFit="1" customWidth="1"/>
    <col min="10245" max="10245" width="23.85546875" style="209" bestFit="1" customWidth="1"/>
    <col min="10246" max="10246" width="17" style="209" bestFit="1" customWidth="1"/>
    <col min="10247" max="10247" width="14.42578125" style="209" bestFit="1" customWidth="1"/>
    <col min="10248" max="10248" width="19.140625" style="209" bestFit="1" customWidth="1"/>
    <col min="10249" max="10249" width="21.7109375" style="209" bestFit="1" customWidth="1"/>
    <col min="10250" max="10251" width="20.42578125" style="209" bestFit="1" customWidth="1"/>
    <col min="10252" max="10499" width="9.140625" style="209"/>
    <col min="10500" max="10500" width="6.28515625" style="209" bestFit="1" customWidth="1"/>
    <col min="10501" max="10501" width="23.85546875" style="209" bestFit="1" customWidth="1"/>
    <col min="10502" max="10502" width="17" style="209" bestFit="1" customWidth="1"/>
    <col min="10503" max="10503" width="14.42578125" style="209" bestFit="1" customWidth="1"/>
    <col min="10504" max="10504" width="19.140625" style="209" bestFit="1" customWidth="1"/>
    <col min="10505" max="10505" width="21.7109375" style="209" bestFit="1" customWidth="1"/>
    <col min="10506" max="10507" width="20.42578125" style="209" bestFit="1" customWidth="1"/>
    <col min="10508" max="10755" width="9.140625" style="209"/>
    <col min="10756" max="10756" width="6.28515625" style="209" bestFit="1" customWidth="1"/>
    <col min="10757" max="10757" width="23.85546875" style="209" bestFit="1" customWidth="1"/>
    <col min="10758" max="10758" width="17" style="209" bestFit="1" customWidth="1"/>
    <col min="10759" max="10759" width="14.42578125" style="209" bestFit="1" customWidth="1"/>
    <col min="10760" max="10760" width="19.140625" style="209" bestFit="1" customWidth="1"/>
    <col min="10761" max="10761" width="21.7109375" style="209" bestFit="1" customWidth="1"/>
    <col min="10762" max="10763" width="20.42578125" style="209" bestFit="1" customWidth="1"/>
    <col min="10764" max="11011" width="9.140625" style="209"/>
    <col min="11012" max="11012" width="6.28515625" style="209" bestFit="1" customWidth="1"/>
    <col min="11013" max="11013" width="23.85546875" style="209" bestFit="1" customWidth="1"/>
    <col min="11014" max="11014" width="17" style="209" bestFit="1" customWidth="1"/>
    <col min="11015" max="11015" width="14.42578125" style="209" bestFit="1" customWidth="1"/>
    <col min="11016" max="11016" width="19.140625" style="209" bestFit="1" customWidth="1"/>
    <col min="11017" max="11017" width="21.7109375" style="209" bestFit="1" customWidth="1"/>
    <col min="11018" max="11019" width="20.42578125" style="209" bestFit="1" customWidth="1"/>
    <col min="11020" max="11267" width="9.140625" style="209"/>
    <col min="11268" max="11268" width="6.28515625" style="209" bestFit="1" customWidth="1"/>
    <col min="11269" max="11269" width="23.85546875" style="209" bestFit="1" customWidth="1"/>
    <col min="11270" max="11270" width="17" style="209" bestFit="1" customWidth="1"/>
    <col min="11271" max="11271" width="14.42578125" style="209" bestFit="1" customWidth="1"/>
    <col min="11272" max="11272" width="19.140625" style="209" bestFit="1" customWidth="1"/>
    <col min="11273" max="11273" width="21.7109375" style="209" bestFit="1" customWidth="1"/>
    <col min="11274" max="11275" width="20.42578125" style="209" bestFit="1" customWidth="1"/>
    <col min="11276" max="11523" width="9.140625" style="209"/>
    <col min="11524" max="11524" width="6.28515625" style="209" bestFit="1" customWidth="1"/>
    <col min="11525" max="11525" width="23.85546875" style="209" bestFit="1" customWidth="1"/>
    <col min="11526" max="11526" width="17" style="209" bestFit="1" customWidth="1"/>
    <col min="11527" max="11527" width="14.42578125" style="209" bestFit="1" customWidth="1"/>
    <col min="11528" max="11528" width="19.140625" style="209" bestFit="1" customWidth="1"/>
    <col min="11529" max="11529" width="21.7109375" style="209" bestFit="1" customWidth="1"/>
    <col min="11530" max="11531" width="20.42578125" style="209" bestFit="1" customWidth="1"/>
    <col min="11532" max="11779" width="9.140625" style="209"/>
    <col min="11780" max="11780" width="6.28515625" style="209" bestFit="1" customWidth="1"/>
    <col min="11781" max="11781" width="23.85546875" style="209" bestFit="1" customWidth="1"/>
    <col min="11782" max="11782" width="17" style="209" bestFit="1" customWidth="1"/>
    <col min="11783" max="11783" width="14.42578125" style="209" bestFit="1" customWidth="1"/>
    <col min="11784" max="11784" width="19.140625" style="209" bestFit="1" customWidth="1"/>
    <col min="11785" max="11785" width="21.7109375" style="209" bestFit="1" customWidth="1"/>
    <col min="11786" max="11787" width="20.42578125" style="209" bestFit="1" customWidth="1"/>
    <col min="11788" max="12035" width="9.140625" style="209"/>
    <col min="12036" max="12036" width="6.28515625" style="209" bestFit="1" customWidth="1"/>
    <col min="12037" max="12037" width="23.85546875" style="209" bestFit="1" customWidth="1"/>
    <col min="12038" max="12038" width="17" style="209" bestFit="1" customWidth="1"/>
    <col min="12039" max="12039" width="14.42578125" style="209" bestFit="1" customWidth="1"/>
    <col min="12040" max="12040" width="19.140625" style="209" bestFit="1" customWidth="1"/>
    <col min="12041" max="12041" width="21.7109375" style="209" bestFit="1" customWidth="1"/>
    <col min="12042" max="12043" width="20.42578125" style="209" bestFit="1" customWidth="1"/>
    <col min="12044" max="12291" width="9.140625" style="209"/>
    <col min="12292" max="12292" width="6.28515625" style="209" bestFit="1" customWidth="1"/>
    <col min="12293" max="12293" width="23.85546875" style="209" bestFit="1" customWidth="1"/>
    <col min="12294" max="12294" width="17" style="209" bestFit="1" customWidth="1"/>
    <col min="12295" max="12295" width="14.42578125" style="209" bestFit="1" customWidth="1"/>
    <col min="12296" max="12296" width="19.140625" style="209" bestFit="1" customWidth="1"/>
    <col min="12297" max="12297" width="21.7109375" style="209" bestFit="1" customWidth="1"/>
    <col min="12298" max="12299" width="20.42578125" style="209" bestFit="1" customWidth="1"/>
    <col min="12300" max="12547" width="9.140625" style="209"/>
    <col min="12548" max="12548" width="6.28515625" style="209" bestFit="1" customWidth="1"/>
    <col min="12549" max="12549" width="23.85546875" style="209" bestFit="1" customWidth="1"/>
    <col min="12550" max="12550" width="17" style="209" bestFit="1" customWidth="1"/>
    <col min="12551" max="12551" width="14.42578125" style="209" bestFit="1" customWidth="1"/>
    <col min="12552" max="12552" width="19.140625" style="209" bestFit="1" customWidth="1"/>
    <col min="12553" max="12553" width="21.7109375" style="209" bestFit="1" customWidth="1"/>
    <col min="12554" max="12555" width="20.42578125" style="209" bestFit="1" customWidth="1"/>
    <col min="12556" max="12803" width="9.140625" style="209"/>
    <col min="12804" max="12804" width="6.28515625" style="209" bestFit="1" customWidth="1"/>
    <col min="12805" max="12805" width="23.85546875" style="209" bestFit="1" customWidth="1"/>
    <col min="12806" max="12806" width="17" style="209" bestFit="1" customWidth="1"/>
    <col min="12807" max="12807" width="14.42578125" style="209" bestFit="1" customWidth="1"/>
    <col min="12808" max="12808" width="19.140625" style="209" bestFit="1" customWidth="1"/>
    <col min="12809" max="12809" width="21.7109375" style="209" bestFit="1" customWidth="1"/>
    <col min="12810" max="12811" width="20.42578125" style="209" bestFit="1" customWidth="1"/>
    <col min="12812" max="13059" width="9.140625" style="209"/>
    <col min="13060" max="13060" width="6.28515625" style="209" bestFit="1" customWidth="1"/>
    <col min="13061" max="13061" width="23.85546875" style="209" bestFit="1" customWidth="1"/>
    <col min="13062" max="13062" width="17" style="209" bestFit="1" customWidth="1"/>
    <col min="13063" max="13063" width="14.42578125" style="209" bestFit="1" customWidth="1"/>
    <col min="13064" max="13064" width="19.140625" style="209" bestFit="1" customWidth="1"/>
    <col min="13065" max="13065" width="21.7109375" style="209" bestFit="1" customWidth="1"/>
    <col min="13066" max="13067" width="20.42578125" style="209" bestFit="1" customWidth="1"/>
    <col min="13068" max="13315" width="9.140625" style="209"/>
    <col min="13316" max="13316" width="6.28515625" style="209" bestFit="1" customWidth="1"/>
    <col min="13317" max="13317" width="23.85546875" style="209" bestFit="1" customWidth="1"/>
    <col min="13318" max="13318" width="17" style="209" bestFit="1" customWidth="1"/>
    <col min="13319" max="13319" width="14.42578125" style="209" bestFit="1" customWidth="1"/>
    <col min="13320" max="13320" width="19.140625" style="209" bestFit="1" customWidth="1"/>
    <col min="13321" max="13321" width="21.7109375" style="209" bestFit="1" customWidth="1"/>
    <col min="13322" max="13323" width="20.42578125" style="209" bestFit="1" customWidth="1"/>
    <col min="13324" max="13571" width="9.140625" style="209"/>
    <col min="13572" max="13572" width="6.28515625" style="209" bestFit="1" customWidth="1"/>
    <col min="13573" max="13573" width="23.85546875" style="209" bestFit="1" customWidth="1"/>
    <col min="13574" max="13574" width="17" style="209" bestFit="1" customWidth="1"/>
    <col min="13575" max="13575" width="14.42578125" style="209" bestFit="1" customWidth="1"/>
    <col min="13576" max="13576" width="19.140625" style="209" bestFit="1" customWidth="1"/>
    <col min="13577" max="13577" width="21.7109375" style="209" bestFit="1" customWidth="1"/>
    <col min="13578" max="13579" width="20.42578125" style="209" bestFit="1" customWidth="1"/>
    <col min="13580" max="13827" width="9.140625" style="209"/>
    <col min="13828" max="13828" width="6.28515625" style="209" bestFit="1" customWidth="1"/>
    <col min="13829" max="13829" width="23.85546875" style="209" bestFit="1" customWidth="1"/>
    <col min="13830" max="13830" width="17" style="209" bestFit="1" customWidth="1"/>
    <col min="13831" max="13831" width="14.42578125" style="209" bestFit="1" customWidth="1"/>
    <col min="13832" max="13832" width="19.140625" style="209" bestFit="1" customWidth="1"/>
    <col min="13833" max="13833" width="21.7109375" style="209" bestFit="1" customWidth="1"/>
    <col min="13834" max="13835" width="20.42578125" style="209" bestFit="1" customWidth="1"/>
    <col min="13836" max="14083" width="9.140625" style="209"/>
    <col min="14084" max="14084" width="6.28515625" style="209" bestFit="1" customWidth="1"/>
    <col min="14085" max="14085" width="23.85546875" style="209" bestFit="1" customWidth="1"/>
    <col min="14086" max="14086" width="17" style="209" bestFit="1" customWidth="1"/>
    <col min="14087" max="14087" width="14.42578125" style="209" bestFit="1" customWidth="1"/>
    <col min="14088" max="14088" width="19.140625" style="209" bestFit="1" customWidth="1"/>
    <col min="14089" max="14089" width="21.7109375" style="209" bestFit="1" customWidth="1"/>
    <col min="14090" max="14091" width="20.42578125" style="209" bestFit="1" customWidth="1"/>
    <col min="14092" max="14339" width="9.140625" style="209"/>
    <col min="14340" max="14340" width="6.28515625" style="209" bestFit="1" customWidth="1"/>
    <col min="14341" max="14341" width="23.85546875" style="209" bestFit="1" customWidth="1"/>
    <col min="14342" max="14342" width="17" style="209" bestFit="1" customWidth="1"/>
    <col min="14343" max="14343" width="14.42578125" style="209" bestFit="1" customWidth="1"/>
    <col min="14344" max="14344" width="19.140625" style="209" bestFit="1" customWidth="1"/>
    <col min="14345" max="14345" width="21.7109375" style="209" bestFit="1" customWidth="1"/>
    <col min="14346" max="14347" width="20.42578125" style="209" bestFit="1" customWidth="1"/>
    <col min="14348" max="14595" width="9.140625" style="209"/>
    <col min="14596" max="14596" width="6.28515625" style="209" bestFit="1" customWidth="1"/>
    <col min="14597" max="14597" width="23.85546875" style="209" bestFit="1" customWidth="1"/>
    <col min="14598" max="14598" width="17" style="209" bestFit="1" customWidth="1"/>
    <col min="14599" max="14599" width="14.42578125" style="209" bestFit="1" customWidth="1"/>
    <col min="14600" max="14600" width="19.140625" style="209" bestFit="1" customWidth="1"/>
    <col min="14601" max="14601" width="21.7109375" style="209" bestFit="1" customWidth="1"/>
    <col min="14602" max="14603" width="20.42578125" style="209" bestFit="1" customWidth="1"/>
    <col min="14604" max="14851" width="9.140625" style="209"/>
    <col min="14852" max="14852" width="6.28515625" style="209" bestFit="1" customWidth="1"/>
    <col min="14853" max="14853" width="23.85546875" style="209" bestFit="1" customWidth="1"/>
    <col min="14854" max="14854" width="17" style="209" bestFit="1" customWidth="1"/>
    <col min="14855" max="14855" width="14.42578125" style="209" bestFit="1" customWidth="1"/>
    <col min="14856" max="14856" width="19.140625" style="209" bestFit="1" customWidth="1"/>
    <col min="14857" max="14857" width="21.7109375" style="209" bestFit="1" customWidth="1"/>
    <col min="14858" max="14859" width="20.42578125" style="209" bestFit="1" customWidth="1"/>
    <col min="14860" max="15107" width="9.140625" style="209"/>
    <col min="15108" max="15108" width="6.28515625" style="209" bestFit="1" customWidth="1"/>
    <col min="15109" max="15109" width="23.85546875" style="209" bestFit="1" customWidth="1"/>
    <col min="15110" max="15110" width="17" style="209" bestFit="1" customWidth="1"/>
    <col min="15111" max="15111" width="14.42578125" style="209" bestFit="1" customWidth="1"/>
    <col min="15112" max="15112" width="19.140625" style="209" bestFit="1" customWidth="1"/>
    <col min="15113" max="15113" width="21.7109375" style="209" bestFit="1" customWidth="1"/>
    <col min="15114" max="15115" width="20.42578125" style="209" bestFit="1" customWidth="1"/>
    <col min="15116" max="15363" width="9.140625" style="209"/>
    <col min="15364" max="15364" width="6.28515625" style="209" bestFit="1" customWidth="1"/>
    <col min="15365" max="15365" width="23.85546875" style="209" bestFit="1" customWidth="1"/>
    <col min="15366" max="15366" width="17" style="209" bestFit="1" customWidth="1"/>
    <col min="15367" max="15367" width="14.42578125" style="209" bestFit="1" customWidth="1"/>
    <col min="15368" max="15368" width="19.140625" style="209" bestFit="1" customWidth="1"/>
    <col min="15369" max="15369" width="21.7109375" style="209" bestFit="1" customWidth="1"/>
    <col min="15370" max="15371" width="20.42578125" style="209" bestFit="1" customWidth="1"/>
    <col min="15372" max="15619" width="9.140625" style="209"/>
    <col min="15620" max="15620" width="6.28515625" style="209" bestFit="1" customWidth="1"/>
    <col min="15621" max="15621" width="23.85546875" style="209" bestFit="1" customWidth="1"/>
    <col min="15622" max="15622" width="17" style="209" bestFit="1" customWidth="1"/>
    <col min="15623" max="15623" width="14.42578125" style="209" bestFit="1" customWidth="1"/>
    <col min="15624" max="15624" width="19.140625" style="209" bestFit="1" customWidth="1"/>
    <col min="15625" max="15625" width="21.7109375" style="209" bestFit="1" customWidth="1"/>
    <col min="15626" max="15627" width="20.42578125" style="209" bestFit="1" customWidth="1"/>
    <col min="15628" max="15875" width="9.140625" style="209"/>
    <col min="15876" max="15876" width="6.28515625" style="209" bestFit="1" customWidth="1"/>
    <col min="15877" max="15877" width="23.85546875" style="209" bestFit="1" customWidth="1"/>
    <col min="15878" max="15878" width="17" style="209" bestFit="1" customWidth="1"/>
    <col min="15879" max="15879" width="14.42578125" style="209" bestFit="1" customWidth="1"/>
    <col min="15880" max="15880" width="19.140625" style="209" bestFit="1" customWidth="1"/>
    <col min="15881" max="15881" width="21.7109375" style="209" bestFit="1" customWidth="1"/>
    <col min="15882" max="15883" width="20.42578125" style="209" bestFit="1" customWidth="1"/>
    <col min="15884" max="16131" width="9.140625" style="209"/>
    <col min="16132" max="16132" width="6.28515625" style="209" bestFit="1" customWidth="1"/>
    <col min="16133" max="16133" width="23.85546875" style="209" bestFit="1" customWidth="1"/>
    <col min="16134" max="16134" width="17" style="209" bestFit="1" customWidth="1"/>
    <col min="16135" max="16135" width="14.42578125" style="209" bestFit="1" customWidth="1"/>
    <col min="16136" max="16136" width="19.140625" style="209" bestFit="1" customWidth="1"/>
    <col min="16137" max="16137" width="21.7109375" style="209" bestFit="1" customWidth="1"/>
    <col min="16138" max="16139" width="20.42578125" style="209" bestFit="1" customWidth="1"/>
    <col min="16140" max="16384" width="9.140625" style="209"/>
  </cols>
  <sheetData>
    <row r="1" spans="1:18" ht="22.5">
      <c r="A1" s="718" t="s">
        <v>483</v>
      </c>
      <c r="B1" s="718"/>
      <c r="C1" s="718"/>
      <c r="D1" s="718"/>
      <c r="E1" s="718"/>
      <c r="F1" s="718"/>
      <c r="G1" s="718"/>
      <c r="H1" s="718"/>
      <c r="I1" s="718"/>
      <c r="J1" s="718"/>
      <c r="K1" s="637"/>
    </row>
    <row r="2" spans="1:18">
      <c r="A2" s="719" t="s">
        <v>2227</v>
      </c>
      <c r="B2" s="719"/>
      <c r="C2" s="719"/>
      <c r="D2" s="719"/>
      <c r="E2" s="719"/>
      <c r="F2" s="719"/>
      <c r="G2" s="719"/>
      <c r="H2" s="719"/>
      <c r="I2" s="719"/>
      <c r="J2" s="719"/>
      <c r="K2" s="638"/>
    </row>
    <row r="3" spans="1:18" ht="23.25">
      <c r="A3" s="231"/>
      <c r="B3" s="231"/>
      <c r="C3" s="231"/>
      <c r="D3" s="231"/>
      <c r="E3" s="231"/>
      <c r="F3" s="231"/>
      <c r="G3" s="231"/>
      <c r="H3" s="231"/>
      <c r="I3" s="231"/>
      <c r="J3" s="232"/>
      <c r="K3" s="232"/>
    </row>
    <row r="4" spans="1:18" ht="22.5">
      <c r="A4" s="716"/>
      <c r="B4" s="716"/>
      <c r="C4" s="716"/>
      <c r="D4" s="716"/>
      <c r="E4" s="716"/>
      <c r="F4" s="716"/>
      <c r="G4" s="716"/>
      <c r="H4" s="716"/>
      <c r="I4" s="716"/>
      <c r="J4" s="716"/>
      <c r="K4" s="639"/>
    </row>
    <row r="5" spans="1:18" s="214" customFormat="1" ht="45.75" customHeight="1">
      <c r="A5" s="211" t="s">
        <v>0</v>
      </c>
      <c r="B5" s="211" t="s">
        <v>486</v>
      </c>
      <c r="C5" s="211" t="s">
        <v>1</v>
      </c>
      <c r="D5" s="212" t="s">
        <v>487</v>
      </c>
      <c r="E5" s="213" t="s">
        <v>925</v>
      </c>
      <c r="F5" s="213" t="s">
        <v>489</v>
      </c>
      <c r="G5" s="213" t="s">
        <v>924</v>
      </c>
      <c r="H5" s="213" t="s">
        <v>489</v>
      </c>
      <c r="I5" s="213" t="s">
        <v>2233</v>
      </c>
      <c r="J5" s="213" t="s">
        <v>491</v>
      </c>
      <c r="K5" s="670"/>
    </row>
    <row r="6" spans="1:18" s="214" customFormat="1" ht="24" customHeight="1">
      <c r="A6" s="215">
        <v>1</v>
      </c>
      <c r="B6" s="233" t="s">
        <v>2230</v>
      </c>
      <c r="C6" s="233" t="s">
        <v>2228</v>
      </c>
      <c r="D6" s="217">
        <v>4800</v>
      </c>
      <c r="E6" s="218">
        <v>8.6999999999999993</v>
      </c>
      <c r="F6" s="219">
        <f t="shared" ref="F6:F9" si="0">D6*E6</f>
        <v>41760</v>
      </c>
      <c r="G6" s="219">
        <v>8.6999999999999993</v>
      </c>
      <c r="H6" s="219">
        <f t="shared" ref="H6:H9" si="1">D6*G6</f>
        <v>41760</v>
      </c>
      <c r="I6" s="219">
        <f>D6*0.1</f>
        <v>480</v>
      </c>
      <c r="J6" s="220">
        <f>F6-H6</f>
        <v>0</v>
      </c>
      <c r="K6" s="671"/>
    </row>
    <row r="7" spans="1:18" s="214" customFormat="1" ht="24" customHeight="1">
      <c r="A7" s="215"/>
      <c r="B7" s="233" t="s">
        <v>2230</v>
      </c>
      <c r="C7" s="233" t="s">
        <v>2229</v>
      </c>
      <c r="D7" s="217">
        <v>4800</v>
      </c>
      <c r="E7" s="218">
        <v>8.8000000000000007</v>
      </c>
      <c r="F7" s="219">
        <f t="shared" ref="F7" si="2">D7*E7</f>
        <v>42240</v>
      </c>
      <c r="G7" s="219">
        <v>8.6999999999999993</v>
      </c>
      <c r="H7" s="219">
        <f t="shared" ref="H7" si="3">D7*G7</f>
        <v>41760</v>
      </c>
      <c r="I7" s="219">
        <f>D7*0.1</f>
        <v>480</v>
      </c>
      <c r="J7" s="220">
        <f>F7-H7</f>
        <v>480</v>
      </c>
      <c r="K7" s="671"/>
    </row>
    <row r="8" spans="1:18" s="214" customFormat="1" ht="24" customHeight="1">
      <c r="A8" s="215"/>
      <c r="B8" s="233" t="s">
        <v>2231</v>
      </c>
      <c r="C8" s="233" t="s">
        <v>2229</v>
      </c>
      <c r="D8" s="217">
        <f>12000-D9</f>
        <v>5970</v>
      </c>
      <c r="E8" s="218">
        <v>9</v>
      </c>
      <c r="F8" s="219">
        <f t="shared" si="0"/>
        <v>53730</v>
      </c>
      <c r="G8" s="219">
        <v>8.9499999999999993</v>
      </c>
      <c r="H8" s="219">
        <f t="shared" si="1"/>
        <v>53431.499999999993</v>
      </c>
      <c r="I8" s="219"/>
      <c r="J8" s="220">
        <f>F8-H8</f>
        <v>298.50000000000728</v>
      </c>
      <c r="K8" s="671"/>
    </row>
    <row r="9" spans="1:18" s="214" customFormat="1" ht="24" customHeight="1">
      <c r="A9" s="215"/>
      <c r="B9" s="233" t="s">
        <v>2232</v>
      </c>
      <c r="C9" s="233" t="s">
        <v>2229</v>
      </c>
      <c r="D9" s="217">
        <f>603*10</f>
        <v>6030</v>
      </c>
      <c r="E9" s="218">
        <v>9</v>
      </c>
      <c r="F9" s="219">
        <f t="shared" si="0"/>
        <v>54270</v>
      </c>
      <c r="G9" s="219">
        <v>8.85</v>
      </c>
      <c r="H9" s="219">
        <f t="shared" si="1"/>
        <v>53365.5</v>
      </c>
      <c r="I9" s="219"/>
      <c r="J9" s="220">
        <f>F9-H9</f>
        <v>904.5</v>
      </c>
      <c r="K9" s="671"/>
    </row>
    <row r="10" spans="1:18" ht="24" customHeight="1">
      <c r="A10" s="215"/>
      <c r="B10" s="233"/>
      <c r="C10" s="233"/>
      <c r="D10" s="217"/>
      <c r="E10" s="218"/>
      <c r="F10" s="219"/>
      <c r="G10" s="219"/>
      <c r="H10" s="219"/>
      <c r="I10" s="219"/>
      <c r="J10" s="220"/>
      <c r="K10" s="671"/>
      <c r="L10" s="234"/>
      <c r="M10" s="234"/>
      <c r="N10" s="234"/>
      <c r="O10" s="234"/>
      <c r="P10" s="234"/>
      <c r="Q10" s="234"/>
      <c r="R10" s="234"/>
    </row>
    <row r="11" spans="1:18" ht="24" customHeight="1">
      <c r="A11" s="717" t="s">
        <v>3</v>
      </c>
      <c r="B11" s="717"/>
      <c r="C11" s="717"/>
      <c r="D11" s="673">
        <f>SUM(D6:D10)</f>
        <v>21600</v>
      </c>
      <c r="E11" s="672"/>
      <c r="F11" s="672">
        <f t="shared" ref="F11:J11" si="4">SUM(F6:F10)</f>
        <v>192000</v>
      </c>
      <c r="G11" s="672"/>
      <c r="H11" s="672">
        <f t="shared" si="4"/>
        <v>190317</v>
      </c>
      <c r="I11" s="672">
        <f t="shared" si="4"/>
        <v>960</v>
      </c>
      <c r="J11" s="672">
        <f t="shared" si="4"/>
        <v>1683.0000000000073</v>
      </c>
      <c r="K11" s="222"/>
    </row>
    <row r="12" spans="1:18" ht="21.75" customHeight="1">
      <c r="A12" s="640"/>
      <c r="B12" s="640"/>
      <c r="C12" s="640"/>
      <c r="D12" s="674"/>
      <c r="E12" s="675"/>
      <c r="F12" s="675"/>
      <c r="G12" s="675"/>
      <c r="H12" s="675" t="s">
        <v>2235</v>
      </c>
      <c r="I12" s="675"/>
      <c r="J12" s="675">
        <v>400</v>
      </c>
      <c r="K12" s="222"/>
    </row>
    <row r="13" spans="1:18" ht="21.75" customHeight="1">
      <c r="A13" s="640"/>
      <c r="B13" s="640"/>
      <c r="C13" s="640"/>
      <c r="D13" s="674"/>
      <c r="E13" s="675"/>
      <c r="F13" s="675"/>
      <c r="G13" s="675"/>
      <c r="H13" s="676" t="s">
        <v>2234</v>
      </c>
      <c r="I13" s="675"/>
      <c r="J13" s="675">
        <f>I11+J11-J12</f>
        <v>2243.0000000000073</v>
      </c>
      <c r="K13" s="222"/>
    </row>
    <row r="14" spans="1:18" ht="21.75" customHeight="1">
      <c r="H14" s="225" t="s">
        <v>1987</v>
      </c>
      <c r="I14" s="225"/>
      <c r="J14" s="422">
        <v>22700</v>
      </c>
      <c r="K14" s="422"/>
    </row>
    <row r="15" spans="1:18" ht="21.75" customHeight="1">
      <c r="H15" s="225" t="s">
        <v>1988</v>
      </c>
      <c r="I15" s="225"/>
      <c r="J15" s="422">
        <f>J13*J14</f>
        <v>50916100.000000164</v>
      </c>
      <c r="K15" s="422"/>
    </row>
    <row r="16" spans="1:18" ht="21.75" customHeight="1"/>
  </sheetData>
  <mergeCells count="4">
    <mergeCell ref="A4:J4"/>
    <mergeCell ref="A11:C11"/>
    <mergeCell ref="A1:J1"/>
    <mergeCell ref="A2:J2"/>
  </mergeCells>
  <printOptions horizontalCentered="1"/>
  <pageMargins left="0.14000000000000001" right="0.14000000000000001" top="0.15" bottom="0.27" header="0.15" footer="0.3"/>
  <pageSetup paperSize="359" scale="8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66"/>
  <sheetViews>
    <sheetView tabSelected="1" topLeftCell="A145" workbookViewId="0">
      <selection activeCell="L159" sqref="L159"/>
    </sheetView>
  </sheetViews>
  <sheetFormatPr defaultRowHeight="18.75"/>
  <cols>
    <col min="1" max="1" width="6.28515625" style="209" bestFit="1" customWidth="1"/>
    <col min="2" max="2" width="10.5703125" style="209" customWidth="1"/>
    <col min="3" max="3" width="23.85546875" style="209" bestFit="1" customWidth="1"/>
    <col min="4" max="4" width="15" style="242" customWidth="1"/>
    <col min="5" max="5" width="12" style="230" customWidth="1"/>
    <col min="6" max="6" width="19.140625" style="230" bestFit="1" customWidth="1"/>
    <col min="7" max="7" width="12.42578125" style="209" customWidth="1"/>
    <col min="8" max="8" width="21.42578125" style="209" customWidth="1"/>
    <col min="9" max="9" width="17.42578125" style="209" customWidth="1"/>
    <col min="10" max="257" width="9.140625" style="209"/>
    <col min="258" max="258" width="6.28515625" style="209" bestFit="1" customWidth="1"/>
    <col min="259" max="259" width="23.85546875" style="209" bestFit="1" customWidth="1"/>
    <col min="260" max="260" width="17" style="209" bestFit="1" customWidth="1"/>
    <col min="261" max="261" width="14.42578125" style="209" bestFit="1" customWidth="1"/>
    <col min="262" max="262" width="19.140625" style="209" bestFit="1" customWidth="1"/>
    <col min="263" max="263" width="21.7109375" style="209" bestFit="1" customWidth="1"/>
    <col min="264" max="265" width="20.42578125" style="209" bestFit="1" customWidth="1"/>
    <col min="266" max="513" width="9.140625" style="209"/>
    <col min="514" max="514" width="6.28515625" style="209" bestFit="1" customWidth="1"/>
    <col min="515" max="515" width="23.85546875" style="209" bestFit="1" customWidth="1"/>
    <col min="516" max="516" width="17" style="209" bestFit="1" customWidth="1"/>
    <col min="517" max="517" width="14.42578125" style="209" bestFit="1" customWidth="1"/>
    <col min="518" max="518" width="19.140625" style="209" bestFit="1" customWidth="1"/>
    <col min="519" max="519" width="21.7109375" style="209" bestFit="1" customWidth="1"/>
    <col min="520" max="521" width="20.42578125" style="209" bestFit="1" customWidth="1"/>
    <col min="522" max="769" width="9.140625" style="209"/>
    <col min="770" max="770" width="6.28515625" style="209" bestFit="1" customWidth="1"/>
    <col min="771" max="771" width="23.85546875" style="209" bestFit="1" customWidth="1"/>
    <col min="772" max="772" width="17" style="209" bestFit="1" customWidth="1"/>
    <col min="773" max="773" width="14.42578125" style="209" bestFit="1" customWidth="1"/>
    <col min="774" max="774" width="19.140625" style="209" bestFit="1" customWidth="1"/>
    <col min="775" max="775" width="21.7109375" style="209" bestFit="1" customWidth="1"/>
    <col min="776" max="777" width="20.42578125" style="209" bestFit="1" customWidth="1"/>
    <col min="778" max="1025" width="9.140625" style="209"/>
    <col min="1026" max="1026" width="6.28515625" style="209" bestFit="1" customWidth="1"/>
    <col min="1027" max="1027" width="23.85546875" style="209" bestFit="1" customWidth="1"/>
    <col min="1028" max="1028" width="17" style="209" bestFit="1" customWidth="1"/>
    <col min="1029" max="1029" width="14.42578125" style="209" bestFit="1" customWidth="1"/>
    <col min="1030" max="1030" width="19.140625" style="209" bestFit="1" customWidth="1"/>
    <col min="1031" max="1031" width="21.7109375" style="209" bestFit="1" customWidth="1"/>
    <col min="1032" max="1033" width="20.42578125" style="209" bestFit="1" customWidth="1"/>
    <col min="1034" max="1281" width="9.140625" style="209"/>
    <col min="1282" max="1282" width="6.28515625" style="209" bestFit="1" customWidth="1"/>
    <col min="1283" max="1283" width="23.85546875" style="209" bestFit="1" customWidth="1"/>
    <col min="1284" max="1284" width="17" style="209" bestFit="1" customWidth="1"/>
    <col min="1285" max="1285" width="14.42578125" style="209" bestFit="1" customWidth="1"/>
    <col min="1286" max="1286" width="19.140625" style="209" bestFit="1" customWidth="1"/>
    <col min="1287" max="1287" width="21.7109375" style="209" bestFit="1" customWidth="1"/>
    <col min="1288" max="1289" width="20.42578125" style="209" bestFit="1" customWidth="1"/>
    <col min="1290" max="1537" width="9.140625" style="209"/>
    <col min="1538" max="1538" width="6.28515625" style="209" bestFit="1" customWidth="1"/>
    <col min="1539" max="1539" width="23.85546875" style="209" bestFit="1" customWidth="1"/>
    <col min="1540" max="1540" width="17" style="209" bestFit="1" customWidth="1"/>
    <col min="1541" max="1541" width="14.42578125" style="209" bestFit="1" customWidth="1"/>
    <col min="1542" max="1542" width="19.140625" style="209" bestFit="1" customWidth="1"/>
    <col min="1543" max="1543" width="21.7109375" style="209" bestFit="1" customWidth="1"/>
    <col min="1544" max="1545" width="20.42578125" style="209" bestFit="1" customWidth="1"/>
    <col min="1546" max="1793" width="9.140625" style="209"/>
    <col min="1794" max="1794" width="6.28515625" style="209" bestFit="1" customWidth="1"/>
    <col min="1795" max="1795" width="23.85546875" style="209" bestFit="1" customWidth="1"/>
    <col min="1796" max="1796" width="17" style="209" bestFit="1" customWidth="1"/>
    <col min="1797" max="1797" width="14.42578125" style="209" bestFit="1" customWidth="1"/>
    <col min="1798" max="1798" width="19.140625" style="209" bestFit="1" customWidth="1"/>
    <col min="1799" max="1799" width="21.7109375" style="209" bestFit="1" customWidth="1"/>
    <col min="1800" max="1801" width="20.42578125" style="209" bestFit="1" customWidth="1"/>
    <col min="1802" max="2049" width="9.140625" style="209"/>
    <col min="2050" max="2050" width="6.28515625" style="209" bestFit="1" customWidth="1"/>
    <col min="2051" max="2051" width="23.85546875" style="209" bestFit="1" customWidth="1"/>
    <col min="2052" max="2052" width="17" style="209" bestFit="1" customWidth="1"/>
    <col min="2053" max="2053" width="14.42578125" style="209" bestFit="1" customWidth="1"/>
    <col min="2054" max="2054" width="19.140625" style="209" bestFit="1" customWidth="1"/>
    <col min="2055" max="2055" width="21.7109375" style="209" bestFit="1" customWidth="1"/>
    <col min="2056" max="2057" width="20.42578125" style="209" bestFit="1" customWidth="1"/>
    <col min="2058" max="2305" width="9.140625" style="209"/>
    <col min="2306" max="2306" width="6.28515625" style="209" bestFit="1" customWidth="1"/>
    <col min="2307" max="2307" width="23.85546875" style="209" bestFit="1" customWidth="1"/>
    <col min="2308" max="2308" width="17" style="209" bestFit="1" customWidth="1"/>
    <col min="2309" max="2309" width="14.42578125" style="209" bestFit="1" customWidth="1"/>
    <col min="2310" max="2310" width="19.140625" style="209" bestFit="1" customWidth="1"/>
    <col min="2311" max="2311" width="21.7109375" style="209" bestFit="1" customWidth="1"/>
    <col min="2312" max="2313" width="20.42578125" style="209" bestFit="1" customWidth="1"/>
    <col min="2314" max="2561" width="9.140625" style="209"/>
    <col min="2562" max="2562" width="6.28515625" style="209" bestFit="1" customWidth="1"/>
    <col min="2563" max="2563" width="23.85546875" style="209" bestFit="1" customWidth="1"/>
    <col min="2564" max="2564" width="17" style="209" bestFit="1" customWidth="1"/>
    <col min="2565" max="2565" width="14.42578125" style="209" bestFit="1" customWidth="1"/>
    <col min="2566" max="2566" width="19.140625" style="209" bestFit="1" customWidth="1"/>
    <col min="2567" max="2567" width="21.7109375" style="209" bestFit="1" customWidth="1"/>
    <col min="2568" max="2569" width="20.42578125" style="209" bestFit="1" customWidth="1"/>
    <col min="2570" max="2817" width="9.140625" style="209"/>
    <col min="2818" max="2818" width="6.28515625" style="209" bestFit="1" customWidth="1"/>
    <col min="2819" max="2819" width="23.85546875" style="209" bestFit="1" customWidth="1"/>
    <col min="2820" max="2820" width="17" style="209" bestFit="1" customWidth="1"/>
    <col min="2821" max="2821" width="14.42578125" style="209" bestFit="1" customWidth="1"/>
    <col min="2822" max="2822" width="19.140625" style="209" bestFit="1" customWidth="1"/>
    <col min="2823" max="2823" width="21.7109375" style="209" bestFit="1" customWidth="1"/>
    <col min="2824" max="2825" width="20.42578125" style="209" bestFit="1" customWidth="1"/>
    <col min="2826" max="3073" width="9.140625" style="209"/>
    <col min="3074" max="3074" width="6.28515625" style="209" bestFit="1" customWidth="1"/>
    <col min="3075" max="3075" width="23.85546875" style="209" bestFit="1" customWidth="1"/>
    <col min="3076" max="3076" width="17" style="209" bestFit="1" customWidth="1"/>
    <col min="3077" max="3077" width="14.42578125" style="209" bestFit="1" customWidth="1"/>
    <col min="3078" max="3078" width="19.140625" style="209" bestFit="1" customWidth="1"/>
    <col min="3079" max="3079" width="21.7109375" style="209" bestFit="1" customWidth="1"/>
    <col min="3080" max="3081" width="20.42578125" style="209" bestFit="1" customWidth="1"/>
    <col min="3082" max="3329" width="9.140625" style="209"/>
    <col min="3330" max="3330" width="6.28515625" style="209" bestFit="1" customWidth="1"/>
    <col min="3331" max="3331" width="23.85546875" style="209" bestFit="1" customWidth="1"/>
    <col min="3332" max="3332" width="17" style="209" bestFit="1" customWidth="1"/>
    <col min="3333" max="3333" width="14.42578125" style="209" bestFit="1" customWidth="1"/>
    <col min="3334" max="3334" width="19.140625" style="209" bestFit="1" customWidth="1"/>
    <col min="3335" max="3335" width="21.7109375" style="209" bestFit="1" customWidth="1"/>
    <col min="3336" max="3337" width="20.42578125" style="209" bestFit="1" customWidth="1"/>
    <col min="3338" max="3585" width="9.140625" style="209"/>
    <col min="3586" max="3586" width="6.28515625" style="209" bestFit="1" customWidth="1"/>
    <col min="3587" max="3587" width="23.85546875" style="209" bestFit="1" customWidth="1"/>
    <col min="3588" max="3588" width="17" style="209" bestFit="1" customWidth="1"/>
    <col min="3589" max="3589" width="14.42578125" style="209" bestFit="1" customWidth="1"/>
    <col min="3590" max="3590" width="19.140625" style="209" bestFit="1" customWidth="1"/>
    <col min="3591" max="3591" width="21.7109375" style="209" bestFit="1" customWidth="1"/>
    <col min="3592" max="3593" width="20.42578125" style="209" bestFit="1" customWidth="1"/>
    <col min="3594" max="3841" width="9.140625" style="209"/>
    <col min="3842" max="3842" width="6.28515625" style="209" bestFit="1" customWidth="1"/>
    <col min="3843" max="3843" width="23.85546875" style="209" bestFit="1" customWidth="1"/>
    <col min="3844" max="3844" width="17" style="209" bestFit="1" customWidth="1"/>
    <col min="3845" max="3845" width="14.42578125" style="209" bestFit="1" customWidth="1"/>
    <col min="3846" max="3846" width="19.140625" style="209" bestFit="1" customWidth="1"/>
    <col min="3847" max="3847" width="21.7109375" style="209" bestFit="1" customWidth="1"/>
    <col min="3848" max="3849" width="20.42578125" style="209" bestFit="1" customWidth="1"/>
    <col min="3850" max="4097" width="9.140625" style="209"/>
    <col min="4098" max="4098" width="6.28515625" style="209" bestFit="1" customWidth="1"/>
    <col min="4099" max="4099" width="23.85546875" style="209" bestFit="1" customWidth="1"/>
    <col min="4100" max="4100" width="17" style="209" bestFit="1" customWidth="1"/>
    <col min="4101" max="4101" width="14.42578125" style="209" bestFit="1" customWidth="1"/>
    <col min="4102" max="4102" width="19.140625" style="209" bestFit="1" customWidth="1"/>
    <col min="4103" max="4103" width="21.7109375" style="209" bestFit="1" customWidth="1"/>
    <col min="4104" max="4105" width="20.42578125" style="209" bestFit="1" customWidth="1"/>
    <col min="4106" max="4353" width="9.140625" style="209"/>
    <col min="4354" max="4354" width="6.28515625" style="209" bestFit="1" customWidth="1"/>
    <col min="4355" max="4355" width="23.85546875" style="209" bestFit="1" customWidth="1"/>
    <col min="4356" max="4356" width="17" style="209" bestFit="1" customWidth="1"/>
    <col min="4357" max="4357" width="14.42578125" style="209" bestFit="1" customWidth="1"/>
    <col min="4358" max="4358" width="19.140625" style="209" bestFit="1" customWidth="1"/>
    <col min="4359" max="4359" width="21.7109375" style="209" bestFit="1" customWidth="1"/>
    <col min="4360" max="4361" width="20.42578125" style="209" bestFit="1" customWidth="1"/>
    <col min="4362" max="4609" width="9.140625" style="209"/>
    <col min="4610" max="4610" width="6.28515625" style="209" bestFit="1" customWidth="1"/>
    <col min="4611" max="4611" width="23.85546875" style="209" bestFit="1" customWidth="1"/>
    <col min="4612" max="4612" width="17" style="209" bestFit="1" customWidth="1"/>
    <col min="4613" max="4613" width="14.42578125" style="209" bestFit="1" customWidth="1"/>
    <col min="4614" max="4614" width="19.140625" style="209" bestFit="1" customWidth="1"/>
    <col min="4615" max="4615" width="21.7109375" style="209" bestFit="1" customWidth="1"/>
    <col min="4616" max="4617" width="20.42578125" style="209" bestFit="1" customWidth="1"/>
    <col min="4618" max="4865" width="9.140625" style="209"/>
    <col min="4866" max="4866" width="6.28515625" style="209" bestFit="1" customWidth="1"/>
    <col min="4867" max="4867" width="23.85546875" style="209" bestFit="1" customWidth="1"/>
    <col min="4868" max="4868" width="17" style="209" bestFit="1" customWidth="1"/>
    <col min="4869" max="4869" width="14.42578125" style="209" bestFit="1" customWidth="1"/>
    <col min="4870" max="4870" width="19.140625" style="209" bestFit="1" customWidth="1"/>
    <col min="4871" max="4871" width="21.7109375" style="209" bestFit="1" customWidth="1"/>
    <col min="4872" max="4873" width="20.42578125" style="209" bestFit="1" customWidth="1"/>
    <col min="4874" max="5121" width="9.140625" style="209"/>
    <col min="5122" max="5122" width="6.28515625" style="209" bestFit="1" customWidth="1"/>
    <col min="5123" max="5123" width="23.85546875" style="209" bestFit="1" customWidth="1"/>
    <col min="5124" max="5124" width="17" style="209" bestFit="1" customWidth="1"/>
    <col min="5125" max="5125" width="14.42578125" style="209" bestFit="1" customWidth="1"/>
    <col min="5126" max="5126" width="19.140625" style="209" bestFit="1" customWidth="1"/>
    <col min="5127" max="5127" width="21.7109375" style="209" bestFit="1" customWidth="1"/>
    <col min="5128" max="5129" width="20.42578125" style="209" bestFit="1" customWidth="1"/>
    <col min="5130" max="5377" width="9.140625" style="209"/>
    <col min="5378" max="5378" width="6.28515625" style="209" bestFit="1" customWidth="1"/>
    <col min="5379" max="5379" width="23.85546875" style="209" bestFit="1" customWidth="1"/>
    <col min="5380" max="5380" width="17" style="209" bestFit="1" customWidth="1"/>
    <col min="5381" max="5381" width="14.42578125" style="209" bestFit="1" customWidth="1"/>
    <col min="5382" max="5382" width="19.140625" style="209" bestFit="1" customWidth="1"/>
    <col min="5383" max="5383" width="21.7109375" style="209" bestFit="1" customWidth="1"/>
    <col min="5384" max="5385" width="20.42578125" style="209" bestFit="1" customWidth="1"/>
    <col min="5386" max="5633" width="9.140625" style="209"/>
    <col min="5634" max="5634" width="6.28515625" style="209" bestFit="1" customWidth="1"/>
    <col min="5635" max="5635" width="23.85546875" style="209" bestFit="1" customWidth="1"/>
    <col min="5636" max="5636" width="17" style="209" bestFit="1" customWidth="1"/>
    <col min="5637" max="5637" width="14.42578125" style="209" bestFit="1" customWidth="1"/>
    <col min="5638" max="5638" width="19.140625" style="209" bestFit="1" customWidth="1"/>
    <col min="5639" max="5639" width="21.7109375" style="209" bestFit="1" customWidth="1"/>
    <col min="5640" max="5641" width="20.42578125" style="209" bestFit="1" customWidth="1"/>
    <col min="5642" max="5889" width="9.140625" style="209"/>
    <col min="5890" max="5890" width="6.28515625" style="209" bestFit="1" customWidth="1"/>
    <col min="5891" max="5891" width="23.85546875" style="209" bestFit="1" customWidth="1"/>
    <col min="5892" max="5892" width="17" style="209" bestFit="1" customWidth="1"/>
    <col min="5893" max="5893" width="14.42578125" style="209" bestFit="1" customWidth="1"/>
    <col min="5894" max="5894" width="19.140625" style="209" bestFit="1" customWidth="1"/>
    <col min="5895" max="5895" width="21.7109375" style="209" bestFit="1" customWidth="1"/>
    <col min="5896" max="5897" width="20.42578125" style="209" bestFit="1" customWidth="1"/>
    <col min="5898" max="6145" width="9.140625" style="209"/>
    <col min="6146" max="6146" width="6.28515625" style="209" bestFit="1" customWidth="1"/>
    <col min="6147" max="6147" width="23.85546875" style="209" bestFit="1" customWidth="1"/>
    <col min="6148" max="6148" width="17" style="209" bestFit="1" customWidth="1"/>
    <col min="6149" max="6149" width="14.42578125" style="209" bestFit="1" customWidth="1"/>
    <col min="6150" max="6150" width="19.140625" style="209" bestFit="1" customWidth="1"/>
    <col min="6151" max="6151" width="21.7109375" style="209" bestFit="1" customWidth="1"/>
    <col min="6152" max="6153" width="20.42578125" style="209" bestFit="1" customWidth="1"/>
    <col min="6154" max="6401" width="9.140625" style="209"/>
    <col min="6402" max="6402" width="6.28515625" style="209" bestFit="1" customWidth="1"/>
    <col min="6403" max="6403" width="23.85546875" style="209" bestFit="1" customWidth="1"/>
    <col min="6404" max="6404" width="17" style="209" bestFit="1" customWidth="1"/>
    <col min="6405" max="6405" width="14.42578125" style="209" bestFit="1" customWidth="1"/>
    <col min="6406" max="6406" width="19.140625" style="209" bestFit="1" customWidth="1"/>
    <col min="6407" max="6407" width="21.7109375" style="209" bestFit="1" customWidth="1"/>
    <col min="6408" max="6409" width="20.42578125" style="209" bestFit="1" customWidth="1"/>
    <col min="6410" max="6657" width="9.140625" style="209"/>
    <col min="6658" max="6658" width="6.28515625" style="209" bestFit="1" customWidth="1"/>
    <col min="6659" max="6659" width="23.85546875" style="209" bestFit="1" customWidth="1"/>
    <col min="6660" max="6660" width="17" style="209" bestFit="1" customWidth="1"/>
    <col min="6661" max="6661" width="14.42578125" style="209" bestFit="1" customWidth="1"/>
    <col min="6662" max="6662" width="19.140625" style="209" bestFit="1" customWidth="1"/>
    <col min="6663" max="6663" width="21.7109375" style="209" bestFit="1" customWidth="1"/>
    <col min="6664" max="6665" width="20.42578125" style="209" bestFit="1" customWidth="1"/>
    <col min="6666" max="6913" width="9.140625" style="209"/>
    <col min="6914" max="6914" width="6.28515625" style="209" bestFit="1" customWidth="1"/>
    <col min="6915" max="6915" width="23.85546875" style="209" bestFit="1" customWidth="1"/>
    <col min="6916" max="6916" width="17" style="209" bestFit="1" customWidth="1"/>
    <col min="6917" max="6917" width="14.42578125" style="209" bestFit="1" customWidth="1"/>
    <col min="6918" max="6918" width="19.140625" style="209" bestFit="1" customWidth="1"/>
    <col min="6919" max="6919" width="21.7109375" style="209" bestFit="1" customWidth="1"/>
    <col min="6920" max="6921" width="20.42578125" style="209" bestFit="1" customWidth="1"/>
    <col min="6922" max="7169" width="9.140625" style="209"/>
    <col min="7170" max="7170" width="6.28515625" style="209" bestFit="1" customWidth="1"/>
    <col min="7171" max="7171" width="23.85546875" style="209" bestFit="1" customWidth="1"/>
    <col min="7172" max="7172" width="17" style="209" bestFit="1" customWidth="1"/>
    <col min="7173" max="7173" width="14.42578125" style="209" bestFit="1" customWidth="1"/>
    <col min="7174" max="7174" width="19.140625" style="209" bestFit="1" customWidth="1"/>
    <col min="7175" max="7175" width="21.7109375" style="209" bestFit="1" customWidth="1"/>
    <col min="7176" max="7177" width="20.42578125" style="209" bestFit="1" customWidth="1"/>
    <col min="7178" max="7425" width="9.140625" style="209"/>
    <col min="7426" max="7426" width="6.28515625" style="209" bestFit="1" customWidth="1"/>
    <col min="7427" max="7427" width="23.85546875" style="209" bestFit="1" customWidth="1"/>
    <col min="7428" max="7428" width="17" style="209" bestFit="1" customWidth="1"/>
    <col min="7429" max="7429" width="14.42578125" style="209" bestFit="1" customWidth="1"/>
    <col min="7430" max="7430" width="19.140625" style="209" bestFit="1" customWidth="1"/>
    <col min="7431" max="7431" width="21.7109375" style="209" bestFit="1" customWidth="1"/>
    <col min="7432" max="7433" width="20.42578125" style="209" bestFit="1" customWidth="1"/>
    <col min="7434" max="7681" width="9.140625" style="209"/>
    <col min="7682" max="7682" width="6.28515625" style="209" bestFit="1" customWidth="1"/>
    <col min="7683" max="7683" width="23.85546875" style="209" bestFit="1" customWidth="1"/>
    <col min="7684" max="7684" width="17" style="209" bestFit="1" customWidth="1"/>
    <col min="7685" max="7685" width="14.42578125" style="209" bestFit="1" customWidth="1"/>
    <col min="7686" max="7686" width="19.140625" style="209" bestFit="1" customWidth="1"/>
    <col min="7687" max="7687" width="21.7109375" style="209" bestFit="1" customWidth="1"/>
    <col min="7688" max="7689" width="20.42578125" style="209" bestFit="1" customWidth="1"/>
    <col min="7690" max="7937" width="9.140625" style="209"/>
    <col min="7938" max="7938" width="6.28515625" style="209" bestFit="1" customWidth="1"/>
    <col min="7939" max="7939" width="23.85546875" style="209" bestFit="1" customWidth="1"/>
    <col min="7940" max="7940" width="17" style="209" bestFit="1" customWidth="1"/>
    <col min="7941" max="7941" width="14.42578125" style="209" bestFit="1" customWidth="1"/>
    <col min="7942" max="7942" width="19.140625" style="209" bestFit="1" customWidth="1"/>
    <col min="7943" max="7943" width="21.7109375" style="209" bestFit="1" customWidth="1"/>
    <col min="7944" max="7945" width="20.42578125" style="209" bestFit="1" customWidth="1"/>
    <col min="7946" max="8193" width="9.140625" style="209"/>
    <col min="8194" max="8194" width="6.28515625" style="209" bestFit="1" customWidth="1"/>
    <col min="8195" max="8195" width="23.85546875" style="209" bestFit="1" customWidth="1"/>
    <col min="8196" max="8196" width="17" style="209" bestFit="1" customWidth="1"/>
    <col min="8197" max="8197" width="14.42578125" style="209" bestFit="1" customWidth="1"/>
    <col min="8198" max="8198" width="19.140625" style="209" bestFit="1" customWidth="1"/>
    <col min="8199" max="8199" width="21.7109375" style="209" bestFit="1" customWidth="1"/>
    <col min="8200" max="8201" width="20.42578125" style="209" bestFit="1" customWidth="1"/>
    <col min="8202" max="8449" width="9.140625" style="209"/>
    <col min="8450" max="8450" width="6.28515625" style="209" bestFit="1" customWidth="1"/>
    <col min="8451" max="8451" width="23.85546875" style="209" bestFit="1" customWidth="1"/>
    <col min="8452" max="8452" width="17" style="209" bestFit="1" customWidth="1"/>
    <col min="8453" max="8453" width="14.42578125" style="209" bestFit="1" customWidth="1"/>
    <col min="8454" max="8454" width="19.140625" style="209" bestFit="1" customWidth="1"/>
    <col min="8455" max="8455" width="21.7109375" style="209" bestFit="1" customWidth="1"/>
    <col min="8456" max="8457" width="20.42578125" style="209" bestFit="1" customWidth="1"/>
    <col min="8458" max="8705" width="9.140625" style="209"/>
    <col min="8706" max="8706" width="6.28515625" style="209" bestFit="1" customWidth="1"/>
    <col min="8707" max="8707" width="23.85546875" style="209" bestFit="1" customWidth="1"/>
    <col min="8708" max="8708" width="17" style="209" bestFit="1" customWidth="1"/>
    <col min="8709" max="8709" width="14.42578125" style="209" bestFit="1" customWidth="1"/>
    <col min="8710" max="8710" width="19.140625" style="209" bestFit="1" customWidth="1"/>
    <col min="8711" max="8711" width="21.7109375" style="209" bestFit="1" customWidth="1"/>
    <col min="8712" max="8713" width="20.42578125" style="209" bestFit="1" customWidth="1"/>
    <col min="8714" max="8961" width="9.140625" style="209"/>
    <col min="8962" max="8962" width="6.28515625" style="209" bestFit="1" customWidth="1"/>
    <col min="8963" max="8963" width="23.85546875" style="209" bestFit="1" customWidth="1"/>
    <col min="8964" max="8964" width="17" style="209" bestFit="1" customWidth="1"/>
    <col min="8965" max="8965" width="14.42578125" style="209" bestFit="1" customWidth="1"/>
    <col min="8966" max="8966" width="19.140625" style="209" bestFit="1" customWidth="1"/>
    <col min="8967" max="8967" width="21.7109375" style="209" bestFit="1" customWidth="1"/>
    <col min="8968" max="8969" width="20.42578125" style="209" bestFit="1" customWidth="1"/>
    <col min="8970" max="9217" width="9.140625" style="209"/>
    <col min="9218" max="9218" width="6.28515625" style="209" bestFit="1" customWidth="1"/>
    <col min="9219" max="9219" width="23.85546875" style="209" bestFit="1" customWidth="1"/>
    <col min="9220" max="9220" width="17" style="209" bestFit="1" customWidth="1"/>
    <col min="9221" max="9221" width="14.42578125" style="209" bestFit="1" customWidth="1"/>
    <col min="9222" max="9222" width="19.140625" style="209" bestFit="1" customWidth="1"/>
    <col min="9223" max="9223" width="21.7109375" style="209" bestFit="1" customWidth="1"/>
    <col min="9224" max="9225" width="20.42578125" style="209" bestFit="1" customWidth="1"/>
    <col min="9226" max="9473" width="9.140625" style="209"/>
    <col min="9474" max="9474" width="6.28515625" style="209" bestFit="1" customWidth="1"/>
    <col min="9475" max="9475" width="23.85546875" style="209" bestFit="1" customWidth="1"/>
    <col min="9476" max="9476" width="17" style="209" bestFit="1" customWidth="1"/>
    <col min="9477" max="9477" width="14.42578125" style="209" bestFit="1" customWidth="1"/>
    <col min="9478" max="9478" width="19.140625" style="209" bestFit="1" customWidth="1"/>
    <col min="9479" max="9479" width="21.7109375" style="209" bestFit="1" customWidth="1"/>
    <col min="9480" max="9481" width="20.42578125" style="209" bestFit="1" customWidth="1"/>
    <col min="9482" max="9729" width="9.140625" style="209"/>
    <col min="9730" max="9730" width="6.28515625" style="209" bestFit="1" customWidth="1"/>
    <col min="9731" max="9731" width="23.85546875" style="209" bestFit="1" customWidth="1"/>
    <col min="9732" max="9732" width="17" style="209" bestFit="1" customWidth="1"/>
    <col min="9733" max="9733" width="14.42578125" style="209" bestFit="1" customWidth="1"/>
    <col min="9734" max="9734" width="19.140625" style="209" bestFit="1" customWidth="1"/>
    <col min="9735" max="9735" width="21.7109375" style="209" bestFit="1" customWidth="1"/>
    <col min="9736" max="9737" width="20.42578125" style="209" bestFit="1" customWidth="1"/>
    <col min="9738" max="9985" width="9.140625" style="209"/>
    <col min="9986" max="9986" width="6.28515625" style="209" bestFit="1" customWidth="1"/>
    <col min="9987" max="9987" width="23.85546875" style="209" bestFit="1" customWidth="1"/>
    <col min="9988" max="9988" width="17" style="209" bestFit="1" customWidth="1"/>
    <col min="9989" max="9989" width="14.42578125" style="209" bestFit="1" customWidth="1"/>
    <col min="9990" max="9990" width="19.140625" style="209" bestFit="1" customWidth="1"/>
    <col min="9991" max="9991" width="21.7109375" style="209" bestFit="1" customWidth="1"/>
    <col min="9992" max="9993" width="20.42578125" style="209" bestFit="1" customWidth="1"/>
    <col min="9994" max="10241" width="9.140625" style="209"/>
    <col min="10242" max="10242" width="6.28515625" style="209" bestFit="1" customWidth="1"/>
    <col min="10243" max="10243" width="23.85546875" style="209" bestFit="1" customWidth="1"/>
    <col min="10244" max="10244" width="17" style="209" bestFit="1" customWidth="1"/>
    <col min="10245" max="10245" width="14.42578125" style="209" bestFit="1" customWidth="1"/>
    <col min="10246" max="10246" width="19.140625" style="209" bestFit="1" customWidth="1"/>
    <col min="10247" max="10247" width="21.7109375" style="209" bestFit="1" customWidth="1"/>
    <col min="10248" max="10249" width="20.42578125" style="209" bestFit="1" customWidth="1"/>
    <col min="10250" max="10497" width="9.140625" style="209"/>
    <col min="10498" max="10498" width="6.28515625" style="209" bestFit="1" customWidth="1"/>
    <col min="10499" max="10499" width="23.85546875" style="209" bestFit="1" customWidth="1"/>
    <col min="10500" max="10500" width="17" style="209" bestFit="1" customWidth="1"/>
    <col min="10501" max="10501" width="14.42578125" style="209" bestFit="1" customWidth="1"/>
    <col min="10502" max="10502" width="19.140625" style="209" bestFit="1" customWidth="1"/>
    <col min="10503" max="10503" width="21.7109375" style="209" bestFit="1" customWidth="1"/>
    <col min="10504" max="10505" width="20.42578125" style="209" bestFit="1" customWidth="1"/>
    <col min="10506" max="10753" width="9.140625" style="209"/>
    <col min="10754" max="10754" width="6.28515625" style="209" bestFit="1" customWidth="1"/>
    <col min="10755" max="10755" width="23.85546875" style="209" bestFit="1" customWidth="1"/>
    <col min="10756" max="10756" width="17" style="209" bestFit="1" customWidth="1"/>
    <col min="10757" max="10757" width="14.42578125" style="209" bestFit="1" customWidth="1"/>
    <col min="10758" max="10758" width="19.140625" style="209" bestFit="1" customWidth="1"/>
    <col min="10759" max="10759" width="21.7109375" style="209" bestFit="1" customWidth="1"/>
    <col min="10760" max="10761" width="20.42578125" style="209" bestFit="1" customWidth="1"/>
    <col min="10762" max="11009" width="9.140625" style="209"/>
    <col min="11010" max="11010" width="6.28515625" style="209" bestFit="1" customWidth="1"/>
    <col min="11011" max="11011" width="23.85546875" style="209" bestFit="1" customWidth="1"/>
    <col min="11012" max="11012" width="17" style="209" bestFit="1" customWidth="1"/>
    <col min="11013" max="11013" width="14.42578125" style="209" bestFit="1" customWidth="1"/>
    <col min="11014" max="11014" width="19.140625" style="209" bestFit="1" customWidth="1"/>
    <col min="11015" max="11015" width="21.7109375" style="209" bestFit="1" customWidth="1"/>
    <col min="11016" max="11017" width="20.42578125" style="209" bestFit="1" customWidth="1"/>
    <col min="11018" max="11265" width="9.140625" style="209"/>
    <col min="11266" max="11266" width="6.28515625" style="209" bestFit="1" customWidth="1"/>
    <col min="11267" max="11267" width="23.85546875" style="209" bestFit="1" customWidth="1"/>
    <col min="11268" max="11268" width="17" style="209" bestFit="1" customWidth="1"/>
    <col min="11269" max="11269" width="14.42578125" style="209" bestFit="1" customWidth="1"/>
    <col min="11270" max="11270" width="19.140625" style="209" bestFit="1" customWidth="1"/>
    <col min="11271" max="11271" width="21.7109375" style="209" bestFit="1" customWidth="1"/>
    <col min="11272" max="11273" width="20.42578125" style="209" bestFit="1" customWidth="1"/>
    <col min="11274" max="11521" width="9.140625" style="209"/>
    <col min="11522" max="11522" width="6.28515625" style="209" bestFit="1" customWidth="1"/>
    <col min="11523" max="11523" width="23.85546875" style="209" bestFit="1" customWidth="1"/>
    <col min="11524" max="11524" width="17" style="209" bestFit="1" customWidth="1"/>
    <col min="11525" max="11525" width="14.42578125" style="209" bestFit="1" customWidth="1"/>
    <col min="11526" max="11526" width="19.140625" style="209" bestFit="1" customWidth="1"/>
    <col min="11527" max="11527" width="21.7109375" style="209" bestFit="1" customWidth="1"/>
    <col min="11528" max="11529" width="20.42578125" style="209" bestFit="1" customWidth="1"/>
    <col min="11530" max="11777" width="9.140625" style="209"/>
    <col min="11778" max="11778" width="6.28515625" style="209" bestFit="1" customWidth="1"/>
    <col min="11779" max="11779" width="23.85546875" style="209" bestFit="1" customWidth="1"/>
    <col min="11780" max="11780" width="17" style="209" bestFit="1" customWidth="1"/>
    <col min="11781" max="11781" width="14.42578125" style="209" bestFit="1" customWidth="1"/>
    <col min="11782" max="11782" width="19.140625" style="209" bestFit="1" customWidth="1"/>
    <col min="11783" max="11783" width="21.7109375" style="209" bestFit="1" customWidth="1"/>
    <col min="11784" max="11785" width="20.42578125" style="209" bestFit="1" customWidth="1"/>
    <col min="11786" max="12033" width="9.140625" style="209"/>
    <col min="12034" max="12034" width="6.28515625" style="209" bestFit="1" customWidth="1"/>
    <col min="12035" max="12035" width="23.85546875" style="209" bestFit="1" customWidth="1"/>
    <col min="12036" max="12036" width="17" style="209" bestFit="1" customWidth="1"/>
    <col min="12037" max="12037" width="14.42578125" style="209" bestFit="1" customWidth="1"/>
    <col min="12038" max="12038" width="19.140625" style="209" bestFit="1" customWidth="1"/>
    <col min="12039" max="12039" width="21.7109375" style="209" bestFit="1" customWidth="1"/>
    <col min="12040" max="12041" width="20.42578125" style="209" bestFit="1" customWidth="1"/>
    <col min="12042" max="12289" width="9.140625" style="209"/>
    <col min="12290" max="12290" width="6.28515625" style="209" bestFit="1" customWidth="1"/>
    <col min="12291" max="12291" width="23.85546875" style="209" bestFit="1" customWidth="1"/>
    <col min="12292" max="12292" width="17" style="209" bestFit="1" customWidth="1"/>
    <col min="12293" max="12293" width="14.42578125" style="209" bestFit="1" customWidth="1"/>
    <col min="12294" max="12294" width="19.140625" style="209" bestFit="1" customWidth="1"/>
    <col min="12295" max="12295" width="21.7109375" style="209" bestFit="1" customWidth="1"/>
    <col min="12296" max="12297" width="20.42578125" style="209" bestFit="1" customWidth="1"/>
    <col min="12298" max="12545" width="9.140625" style="209"/>
    <col min="12546" max="12546" width="6.28515625" style="209" bestFit="1" customWidth="1"/>
    <col min="12547" max="12547" width="23.85546875" style="209" bestFit="1" customWidth="1"/>
    <col min="12548" max="12548" width="17" style="209" bestFit="1" customWidth="1"/>
    <col min="12549" max="12549" width="14.42578125" style="209" bestFit="1" customWidth="1"/>
    <col min="12550" max="12550" width="19.140625" style="209" bestFit="1" customWidth="1"/>
    <col min="12551" max="12551" width="21.7109375" style="209" bestFit="1" customWidth="1"/>
    <col min="12552" max="12553" width="20.42578125" style="209" bestFit="1" customWidth="1"/>
    <col min="12554" max="12801" width="9.140625" style="209"/>
    <col min="12802" max="12802" width="6.28515625" style="209" bestFit="1" customWidth="1"/>
    <col min="12803" max="12803" width="23.85546875" style="209" bestFit="1" customWidth="1"/>
    <col min="12804" max="12804" width="17" style="209" bestFit="1" customWidth="1"/>
    <col min="12805" max="12805" width="14.42578125" style="209" bestFit="1" customWidth="1"/>
    <col min="12806" max="12806" width="19.140625" style="209" bestFit="1" customWidth="1"/>
    <col min="12807" max="12807" width="21.7109375" style="209" bestFit="1" customWidth="1"/>
    <col min="12808" max="12809" width="20.42578125" style="209" bestFit="1" customWidth="1"/>
    <col min="12810" max="13057" width="9.140625" style="209"/>
    <col min="13058" max="13058" width="6.28515625" style="209" bestFit="1" customWidth="1"/>
    <col min="13059" max="13059" width="23.85546875" style="209" bestFit="1" customWidth="1"/>
    <col min="13060" max="13060" width="17" style="209" bestFit="1" customWidth="1"/>
    <col min="13061" max="13061" width="14.42578125" style="209" bestFit="1" customWidth="1"/>
    <col min="13062" max="13062" width="19.140625" style="209" bestFit="1" customWidth="1"/>
    <col min="13063" max="13063" width="21.7109375" style="209" bestFit="1" customWidth="1"/>
    <col min="13064" max="13065" width="20.42578125" style="209" bestFit="1" customWidth="1"/>
    <col min="13066" max="13313" width="9.140625" style="209"/>
    <col min="13314" max="13314" width="6.28515625" style="209" bestFit="1" customWidth="1"/>
    <col min="13315" max="13315" width="23.85546875" style="209" bestFit="1" customWidth="1"/>
    <col min="13316" max="13316" width="17" style="209" bestFit="1" customWidth="1"/>
    <col min="13317" max="13317" width="14.42578125" style="209" bestFit="1" customWidth="1"/>
    <col min="13318" max="13318" width="19.140625" style="209" bestFit="1" customWidth="1"/>
    <col min="13319" max="13319" width="21.7109375" style="209" bestFit="1" customWidth="1"/>
    <col min="13320" max="13321" width="20.42578125" style="209" bestFit="1" customWidth="1"/>
    <col min="13322" max="13569" width="9.140625" style="209"/>
    <col min="13570" max="13570" width="6.28515625" style="209" bestFit="1" customWidth="1"/>
    <col min="13571" max="13571" width="23.85546875" style="209" bestFit="1" customWidth="1"/>
    <col min="13572" max="13572" width="17" style="209" bestFit="1" customWidth="1"/>
    <col min="13573" max="13573" width="14.42578125" style="209" bestFit="1" customWidth="1"/>
    <col min="13574" max="13574" width="19.140625" style="209" bestFit="1" customWidth="1"/>
    <col min="13575" max="13575" width="21.7109375" style="209" bestFit="1" customWidth="1"/>
    <col min="13576" max="13577" width="20.42578125" style="209" bestFit="1" customWidth="1"/>
    <col min="13578" max="13825" width="9.140625" style="209"/>
    <col min="13826" max="13826" width="6.28515625" style="209" bestFit="1" customWidth="1"/>
    <col min="13827" max="13827" width="23.85546875" style="209" bestFit="1" customWidth="1"/>
    <col min="13828" max="13828" width="17" style="209" bestFit="1" customWidth="1"/>
    <col min="13829" max="13829" width="14.42578125" style="209" bestFit="1" customWidth="1"/>
    <col min="13830" max="13830" width="19.140625" style="209" bestFit="1" customWidth="1"/>
    <col min="13831" max="13831" width="21.7109375" style="209" bestFit="1" customWidth="1"/>
    <col min="13832" max="13833" width="20.42578125" style="209" bestFit="1" customWidth="1"/>
    <col min="13834" max="14081" width="9.140625" style="209"/>
    <col min="14082" max="14082" width="6.28515625" style="209" bestFit="1" customWidth="1"/>
    <col min="14083" max="14083" width="23.85546875" style="209" bestFit="1" customWidth="1"/>
    <col min="14084" max="14084" width="17" style="209" bestFit="1" customWidth="1"/>
    <col min="14085" max="14085" width="14.42578125" style="209" bestFit="1" customWidth="1"/>
    <col min="14086" max="14086" width="19.140625" style="209" bestFit="1" customWidth="1"/>
    <col min="14087" max="14087" width="21.7109375" style="209" bestFit="1" customWidth="1"/>
    <col min="14088" max="14089" width="20.42578125" style="209" bestFit="1" customWidth="1"/>
    <col min="14090" max="14337" width="9.140625" style="209"/>
    <col min="14338" max="14338" width="6.28515625" style="209" bestFit="1" customWidth="1"/>
    <col min="14339" max="14339" width="23.85546875" style="209" bestFit="1" customWidth="1"/>
    <col min="14340" max="14340" width="17" style="209" bestFit="1" customWidth="1"/>
    <col min="14341" max="14341" width="14.42578125" style="209" bestFit="1" customWidth="1"/>
    <col min="14342" max="14342" width="19.140625" style="209" bestFit="1" customWidth="1"/>
    <col min="14343" max="14343" width="21.7109375" style="209" bestFit="1" customWidth="1"/>
    <col min="14344" max="14345" width="20.42578125" style="209" bestFit="1" customWidth="1"/>
    <col min="14346" max="14593" width="9.140625" style="209"/>
    <col min="14594" max="14594" width="6.28515625" style="209" bestFit="1" customWidth="1"/>
    <col min="14595" max="14595" width="23.85546875" style="209" bestFit="1" customWidth="1"/>
    <col min="14596" max="14596" width="17" style="209" bestFit="1" customWidth="1"/>
    <col min="14597" max="14597" width="14.42578125" style="209" bestFit="1" customWidth="1"/>
    <col min="14598" max="14598" width="19.140625" style="209" bestFit="1" customWidth="1"/>
    <col min="14599" max="14599" width="21.7109375" style="209" bestFit="1" customWidth="1"/>
    <col min="14600" max="14601" width="20.42578125" style="209" bestFit="1" customWidth="1"/>
    <col min="14602" max="14849" width="9.140625" style="209"/>
    <col min="14850" max="14850" width="6.28515625" style="209" bestFit="1" customWidth="1"/>
    <col min="14851" max="14851" width="23.85546875" style="209" bestFit="1" customWidth="1"/>
    <col min="14852" max="14852" width="17" style="209" bestFit="1" customWidth="1"/>
    <col min="14853" max="14853" width="14.42578125" style="209" bestFit="1" customWidth="1"/>
    <col min="14854" max="14854" width="19.140625" style="209" bestFit="1" customWidth="1"/>
    <col min="14855" max="14855" width="21.7109375" style="209" bestFit="1" customWidth="1"/>
    <col min="14856" max="14857" width="20.42578125" style="209" bestFit="1" customWidth="1"/>
    <col min="14858" max="15105" width="9.140625" style="209"/>
    <col min="15106" max="15106" width="6.28515625" style="209" bestFit="1" customWidth="1"/>
    <col min="15107" max="15107" width="23.85546875" style="209" bestFit="1" customWidth="1"/>
    <col min="15108" max="15108" width="17" style="209" bestFit="1" customWidth="1"/>
    <col min="15109" max="15109" width="14.42578125" style="209" bestFit="1" customWidth="1"/>
    <col min="15110" max="15110" width="19.140625" style="209" bestFit="1" customWidth="1"/>
    <col min="15111" max="15111" width="21.7109375" style="209" bestFit="1" customWidth="1"/>
    <col min="15112" max="15113" width="20.42578125" style="209" bestFit="1" customWidth="1"/>
    <col min="15114" max="15361" width="9.140625" style="209"/>
    <col min="15362" max="15362" width="6.28515625" style="209" bestFit="1" customWidth="1"/>
    <col min="15363" max="15363" width="23.85546875" style="209" bestFit="1" customWidth="1"/>
    <col min="15364" max="15364" width="17" style="209" bestFit="1" customWidth="1"/>
    <col min="15365" max="15365" width="14.42578125" style="209" bestFit="1" customWidth="1"/>
    <col min="15366" max="15366" width="19.140625" style="209" bestFit="1" customWidth="1"/>
    <col min="15367" max="15367" width="21.7109375" style="209" bestFit="1" customWidth="1"/>
    <col min="15368" max="15369" width="20.42578125" style="209" bestFit="1" customWidth="1"/>
    <col min="15370" max="15617" width="9.140625" style="209"/>
    <col min="15618" max="15618" width="6.28515625" style="209" bestFit="1" customWidth="1"/>
    <col min="15619" max="15619" width="23.85546875" style="209" bestFit="1" customWidth="1"/>
    <col min="15620" max="15620" width="17" style="209" bestFit="1" customWidth="1"/>
    <col min="15621" max="15621" width="14.42578125" style="209" bestFit="1" customWidth="1"/>
    <col min="15622" max="15622" width="19.140625" style="209" bestFit="1" customWidth="1"/>
    <col min="15623" max="15623" width="21.7109375" style="209" bestFit="1" customWidth="1"/>
    <col min="15624" max="15625" width="20.42578125" style="209" bestFit="1" customWidth="1"/>
    <col min="15626" max="15873" width="9.140625" style="209"/>
    <col min="15874" max="15874" width="6.28515625" style="209" bestFit="1" customWidth="1"/>
    <col min="15875" max="15875" width="23.85546875" style="209" bestFit="1" customWidth="1"/>
    <col min="15876" max="15876" width="17" style="209" bestFit="1" customWidth="1"/>
    <col min="15877" max="15877" width="14.42578125" style="209" bestFit="1" customWidth="1"/>
    <col min="15878" max="15878" width="19.140625" style="209" bestFit="1" customWidth="1"/>
    <col min="15879" max="15879" width="21.7109375" style="209" bestFit="1" customWidth="1"/>
    <col min="15880" max="15881" width="20.42578125" style="209" bestFit="1" customWidth="1"/>
    <col min="15882" max="16129" width="9.140625" style="209"/>
    <col min="16130" max="16130" width="6.28515625" style="209" bestFit="1" customWidth="1"/>
    <col min="16131" max="16131" width="23.85546875" style="209" bestFit="1" customWidth="1"/>
    <col min="16132" max="16132" width="17" style="209" bestFit="1" customWidth="1"/>
    <col min="16133" max="16133" width="14.42578125" style="209" bestFit="1" customWidth="1"/>
    <col min="16134" max="16134" width="19.140625" style="209" bestFit="1" customWidth="1"/>
    <col min="16135" max="16135" width="21.7109375" style="209" bestFit="1" customWidth="1"/>
    <col min="16136" max="16137" width="20.42578125" style="209" bestFit="1" customWidth="1"/>
    <col min="16138" max="16384" width="9.140625" style="209"/>
  </cols>
  <sheetData>
    <row r="1" spans="1:16" ht="22.5">
      <c r="A1" s="718" t="s">
        <v>483</v>
      </c>
      <c r="B1" s="718"/>
      <c r="C1" s="718"/>
      <c r="D1" s="718"/>
      <c r="E1" s="718"/>
      <c r="F1" s="718"/>
      <c r="G1" s="718"/>
      <c r="H1" s="718"/>
      <c r="I1" s="718"/>
    </row>
    <row r="2" spans="1:16">
      <c r="A2" s="719" t="s">
        <v>484</v>
      </c>
      <c r="B2" s="719"/>
      <c r="C2" s="719"/>
      <c r="D2" s="719"/>
      <c r="E2" s="719"/>
      <c r="F2" s="719"/>
      <c r="G2" s="719"/>
      <c r="H2" s="719"/>
      <c r="I2" s="719"/>
    </row>
    <row r="3" spans="1:16">
      <c r="A3" s="210"/>
      <c r="B3" s="269"/>
      <c r="C3" s="210"/>
      <c r="D3" s="210"/>
      <c r="E3" s="210"/>
      <c r="F3" s="210"/>
      <c r="G3" s="210"/>
      <c r="H3" s="210"/>
      <c r="I3" s="210"/>
    </row>
    <row r="4" spans="1:16" ht="22.5">
      <c r="A4" s="720" t="s">
        <v>485</v>
      </c>
      <c r="B4" s="720"/>
      <c r="C4" s="720"/>
      <c r="D4" s="720"/>
      <c r="E4" s="720"/>
      <c r="F4" s="720"/>
      <c r="G4" s="720"/>
      <c r="H4" s="720"/>
      <c r="I4" s="720"/>
    </row>
    <row r="5" spans="1:16" s="214" customFormat="1" ht="56.25">
      <c r="A5" s="211" t="s">
        <v>0</v>
      </c>
      <c r="B5" s="211"/>
      <c r="C5" s="211" t="s">
        <v>486</v>
      </c>
      <c r="D5" s="212" t="s">
        <v>487</v>
      </c>
      <c r="E5" s="213" t="s">
        <v>488</v>
      </c>
      <c r="F5" s="213" t="s">
        <v>489</v>
      </c>
      <c r="G5" s="213" t="s">
        <v>490</v>
      </c>
      <c r="H5" s="213" t="s">
        <v>489</v>
      </c>
      <c r="I5" s="213" t="s">
        <v>491</v>
      </c>
    </row>
    <row r="6" spans="1:16">
      <c r="A6" s="215">
        <v>1</v>
      </c>
      <c r="B6" s="215"/>
      <c r="C6" s="216" t="s">
        <v>492</v>
      </c>
      <c r="D6" s="217">
        <v>5600</v>
      </c>
      <c r="E6" s="218">
        <v>9.5</v>
      </c>
      <c r="F6" s="219">
        <f>D6*E6</f>
        <v>53200</v>
      </c>
      <c r="G6" s="219">
        <v>9</v>
      </c>
      <c r="H6" s="219">
        <f>D6*G6</f>
        <v>50400</v>
      </c>
      <c r="I6" s="220">
        <f>F6-H6</f>
        <v>2800</v>
      </c>
      <c r="J6" s="221"/>
      <c r="K6" s="221"/>
      <c r="L6" s="221"/>
    </row>
    <row r="7" spans="1:16">
      <c r="A7" s="215">
        <v>2</v>
      </c>
      <c r="B7" s="215"/>
      <c r="C7" s="216" t="s">
        <v>493</v>
      </c>
      <c r="D7" s="217">
        <v>650</v>
      </c>
      <c r="E7" s="218">
        <v>8.6999999999999993</v>
      </c>
      <c r="F7" s="219">
        <f>D7*E7</f>
        <v>5654.9999999999991</v>
      </c>
      <c r="G7" s="219">
        <v>8.1999999999999993</v>
      </c>
      <c r="H7" s="219">
        <f>D7*G7</f>
        <v>5329.9999999999991</v>
      </c>
      <c r="I7" s="220">
        <f>F7-H7</f>
        <v>325</v>
      </c>
      <c r="J7" s="221"/>
      <c r="K7" s="221"/>
      <c r="L7" s="221"/>
    </row>
    <row r="8" spans="1:16">
      <c r="A8" s="215">
        <v>3</v>
      </c>
      <c r="B8" s="215"/>
      <c r="C8" s="216" t="s">
        <v>494</v>
      </c>
      <c r="D8" s="217">
        <v>500</v>
      </c>
      <c r="E8" s="218">
        <v>8.6999999999999993</v>
      </c>
      <c r="F8" s="219">
        <f>D8*E8</f>
        <v>4350</v>
      </c>
      <c r="G8" s="219">
        <v>8.1999999999999993</v>
      </c>
      <c r="H8" s="219">
        <f>D8*G8</f>
        <v>4100</v>
      </c>
      <c r="I8" s="220">
        <f>F8-H8</f>
        <v>250</v>
      </c>
      <c r="J8" s="221"/>
      <c r="K8" s="221"/>
      <c r="L8" s="221"/>
    </row>
    <row r="9" spans="1:16" s="225" customFormat="1">
      <c r="A9" s="721" t="s">
        <v>3</v>
      </c>
      <c r="B9" s="721"/>
      <c r="C9" s="721"/>
      <c r="D9" s="721"/>
      <c r="E9" s="721"/>
      <c r="F9" s="222">
        <f>SUM(F6:F8)</f>
        <v>63205</v>
      </c>
      <c r="G9" s="223"/>
      <c r="H9" s="222">
        <f>SUM(H6:H8)</f>
        <v>59830</v>
      </c>
      <c r="I9" s="224">
        <f>SUM(I6:I8)</f>
        <v>3375</v>
      </c>
      <c r="J9" s="223"/>
      <c r="K9" s="223"/>
      <c r="L9" s="223"/>
    </row>
    <row r="10" spans="1:16" s="225" customFormat="1">
      <c r="A10" s="226"/>
      <c r="B10" s="270"/>
      <c r="C10" s="226"/>
      <c r="D10" s="226"/>
      <c r="E10" s="226"/>
      <c r="F10" s="222"/>
      <c r="G10" s="223"/>
      <c r="H10" s="223"/>
      <c r="J10" s="223"/>
      <c r="K10" s="223"/>
      <c r="L10" s="223"/>
    </row>
    <row r="11" spans="1:16">
      <c r="A11" s="227" t="s">
        <v>495</v>
      </c>
      <c r="B11" s="227"/>
      <c r="C11" s="228"/>
      <c r="D11" s="229">
        <v>41523</v>
      </c>
      <c r="G11" s="722"/>
      <c r="H11" s="722"/>
      <c r="I11" s="722"/>
    </row>
    <row r="12" spans="1:16" ht="23.25">
      <c r="A12" s="231" t="s">
        <v>496</v>
      </c>
      <c r="B12" s="231"/>
      <c r="C12" s="231"/>
      <c r="D12" s="231"/>
      <c r="E12" s="231"/>
      <c r="F12" s="231"/>
      <c r="G12" s="231"/>
      <c r="H12" s="231"/>
      <c r="I12" s="232"/>
    </row>
    <row r="13" spans="1:16" s="214" customFormat="1" ht="56.25">
      <c r="A13" s="211" t="s">
        <v>0</v>
      </c>
      <c r="B13" s="211"/>
      <c r="C13" s="211" t="s">
        <v>486</v>
      </c>
      <c r="D13" s="212" t="s">
        <v>487</v>
      </c>
      <c r="E13" s="213" t="s">
        <v>488</v>
      </c>
      <c r="F13" s="213" t="s">
        <v>489</v>
      </c>
      <c r="G13" s="213" t="s">
        <v>490</v>
      </c>
      <c r="H13" s="213" t="s">
        <v>489</v>
      </c>
      <c r="I13" s="220" t="s">
        <v>491</v>
      </c>
    </row>
    <row r="14" spans="1:16" ht="18.75" customHeight="1">
      <c r="A14" s="215">
        <v>1</v>
      </c>
      <c r="B14" s="215"/>
      <c r="C14" s="233" t="s">
        <v>497</v>
      </c>
      <c r="D14" s="217">
        <v>3000</v>
      </c>
      <c r="E14" s="218">
        <v>10.6</v>
      </c>
      <c r="F14" s="219">
        <f>D14*E14</f>
        <v>31800</v>
      </c>
      <c r="G14" s="219">
        <v>10.8</v>
      </c>
      <c r="H14" s="219">
        <f>D14*G14</f>
        <v>32400.000000000004</v>
      </c>
      <c r="I14" s="220">
        <f>F14-H14</f>
        <v>-600.00000000000364</v>
      </c>
      <c r="J14" s="234"/>
      <c r="K14" s="234"/>
      <c r="L14" s="234"/>
      <c r="M14" s="234"/>
      <c r="N14" s="234"/>
      <c r="O14" s="234"/>
      <c r="P14" s="234"/>
    </row>
    <row r="15" spans="1:16" ht="18.75" customHeight="1">
      <c r="A15" s="215">
        <v>2</v>
      </c>
      <c r="B15" s="215"/>
      <c r="C15" s="233" t="s">
        <v>498</v>
      </c>
      <c r="D15" s="217">
        <v>2000</v>
      </c>
      <c r="E15" s="218">
        <v>8.6999999999999993</v>
      </c>
      <c r="F15" s="219">
        <f>D15*E15</f>
        <v>17400</v>
      </c>
      <c r="G15" s="219">
        <v>8</v>
      </c>
      <c r="H15" s="219">
        <f>D15*G15</f>
        <v>16000</v>
      </c>
      <c r="I15" s="220">
        <f>F15-H15</f>
        <v>1400</v>
      </c>
      <c r="J15" s="234"/>
      <c r="K15" s="234"/>
      <c r="L15" s="234"/>
      <c r="M15" s="234"/>
      <c r="N15" s="234"/>
      <c r="O15" s="234"/>
      <c r="P15" s="234"/>
    </row>
    <row r="16" spans="1:16" ht="18.75" customHeight="1">
      <c r="A16" s="215">
        <v>3</v>
      </c>
      <c r="B16" s="215"/>
      <c r="C16" s="233" t="s">
        <v>493</v>
      </c>
      <c r="D16" s="217">
        <v>3000</v>
      </c>
      <c r="E16" s="218">
        <v>8.6999999999999993</v>
      </c>
      <c r="F16" s="219">
        <f>D16*E16</f>
        <v>26099.999999999996</v>
      </c>
      <c r="G16" s="219">
        <v>8.1999999999999993</v>
      </c>
      <c r="H16" s="219">
        <f>D16*G16</f>
        <v>24599.999999999996</v>
      </c>
      <c r="I16" s="220">
        <f>F16-H16</f>
        <v>1500</v>
      </c>
      <c r="J16" s="234"/>
      <c r="K16" s="234"/>
      <c r="L16" s="234"/>
      <c r="M16" s="234"/>
      <c r="N16" s="234"/>
      <c r="O16" s="234"/>
      <c r="P16" s="234"/>
    </row>
    <row r="17" spans="1:12">
      <c r="A17" s="721" t="s">
        <v>3</v>
      </c>
      <c r="B17" s="721"/>
      <c r="C17" s="721"/>
      <c r="D17" s="721"/>
      <c r="E17" s="721"/>
      <c r="F17" s="222">
        <f>SUM(F14:F16)</f>
        <v>75300</v>
      </c>
      <c r="G17" s="235"/>
      <c r="H17" s="222">
        <f>SUM(H14:H16)</f>
        <v>73000</v>
      </c>
      <c r="I17" s="224">
        <f>SUM(I14:I16)</f>
        <v>2299.9999999999964</v>
      </c>
    </row>
    <row r="18" spans="1:12" ht="25.5">
      <c r="A18" s="724" t="s">
        <v>499</v>
      </c>
      <c r="B18" s="724"/>
      <c r="C18" s="724"/>
      <c r="D18" s="724"/>
      <c r="E18" s="724"/>
      <c r="F18" s="724"/>
      <c r="G18" s="724"/>
      <c r="H18" s="724"/>
      <c r="I18" s="724"/>
    </row>
    <row r="20" spans="1:12">
      <c r="A20" s="725" t="s">
        <v>500</v>
      </c>
      <c r="B20" s="725"/>
      <c r="C20" s="725"/>
      <c r="D20" s="725"/>
      <c r="G20" s="722" t="s">
        <v>501</v>
      </c>
      <c r="H20" s="722"/>
      <c r="I20" s="722"/>
    </row>
    <row r="21" spans="1:12">
      <c r="A21" s="723" t="s">
        <v>502</v>
      </c>
      <c r="B21" s="723"/>
      <c r="C21" s="723"/>
      <c r="D21" s="723"/>
      <c r="G21" s="722"/>
      <c r="H21" s="722"/>
      <c r="I21" s="722"/>
    </row>
    <row r="22" spans="1:12">
      <c r="A22" s="723" t="s">
        <v>503</v>
      </c>
      <c r="B22" s="723"/>
      <c r="C22" s="723"/>
      <c r="D22" s="723"/>
    </row>
    <row r="23" spans="1:12">
      <c r="A23" s="228" t="s">
        <v>504</v>
      </c>
      <c r="B23" s="228"/>
      <c r="C23" s="228"/>
      <c r="D23" s="228"/>
    </row>
    <row r="24" spans="1:12">
      <c r="A24" s="227" t="s">
        <v>495</v>
      </c>
      <c r="B24" s="227"/>
      <c r="C24" s="228"/>
      <c r="D24" s="229">
        <v>41586</v>
      </c>
      <c r="G24" s="722"/>
      <c r="H24" s="722"/>
      <c r="I24" s="722"/>
    </row>
    <row r="25" spans="1:12">
      <c r="A25" s="723"/>
      <c r="B25" s="723"/>
      <c r="C25" s="723"/>
      <c r="D25" s="723"/>
    </row>
    <row r="26" spans="1:12" ht="22.5">
      <c r="A26" s="718" t="s">
        <v>483</v>
      </c>
      <c r="B26" s="718"/>
      <c r="C26" s="718"/>
      <c r="D26" s="718"/>
      <c r="E26" s="718"/>
      <c r="F26" s="718"/>
      <c r="G26" s="718"/>
      <c r="H26" s="718"/>
      <c r="I26" s="718"/>
    </row>
    <row r="27" spans="1:12">
      <c r="A27" s="719" t="s">
        <v>484</v>
      </c>
      <c r="B27" s="719"/>
      <c r="C27" s="719"/>
      <c r="D27" s="719"/>
      <c r="E27" s="719"/>
      <c r="F27" s="719"/>
      <c r="G27" s="719"/>
      <c r="H27" s="719"/>
      <c r="I27" s="719"/>
    </row>
    <row r="28" spans="1:12" ht="22.5">
      <c r="A28" s="720" t="s">
        <v>505</v>
      </c>
      <c r="B28" s="720"/>
      <c r="C28" s="720"/>
      <c r="D28" s="720"/>
      <c r="E28" s="720"/>
      <c r="F28" s="720"/>
      <c r="G28" s="720"/>
      <c r="H28" s="720"/>
      <c r="I28" s="720"/>
    </row>
    <row r="29" spans="1:12" s="214" customFormat="1" ht="56.25">
      <c r="A29" s="211" t="s">
        <v>0</v>
      </c>
      <c r="B29" s="211"/>
      <c r="C29" s="211" t="s">
        <v>486</v>
      </c>
      <c r="D29" s="212" t="s">
        <v>487</v>
      </c>
      <c r="E29" s="213" t="s">
        <v>488</v>
      </c>
      <c r="F29" s="213" t="s">
        <v>489</v>
      </c>
      <c r="G29" s="213" t="s">
        <v>490</v>
      </c>
      <c r="H29" s="213" t="s">
        <v>489</v>
      </c>
      <c r="I29" s="213" t="s">
        <v>491</v>
      </c>
    </row>
    <row r="30" spans="1:12">
      <c r="A30" s="215">
        <v>1</v>
      </c>
      <c r="B30" s="215"/>
      <c r="C30" s="216" t="s">
        <v>492</v>
      </c>
      <c r="D30" s="217">
        <v>10000</v>
      </c>
      <c r="E30" s="218">
        <v>9.5</v>
      </c>
      <c r="F30" s="219">
        <f>D30*E30</f>
        <v>95000</v>
      </c>
      <c r="G30" s="219">
        <v>9</v>
      </c>
      <c r="H30" s="219">
        <f>D30*G30</f>
        <v>90000</v>
      </c>
      <c r="I30" s="220">
        <f>F30-H30</f>
        <v>5000</v>
      </c>
      <c r="J30" s="221"/>
      <c r="K30" s="221"/>
      <c r="L30" s="221"/>
    </row>
    <row r="31" spans="1:12" s="225" customFormat="1">
      <c r="A31" s="721" t="s">
        <v>3</v>
      </c>
      <c r="B31" s="721"/>
      <c r="C31" s="721"/>
      <c r="D31" s="721"/>
      <c r="E31" s="721"/>
      <c r="F31" s="222">
        <f>SUM(F30:F30)</f>
        <v>95000</v>
      </c>
      <c r="G31" s="223"/>
      <c r="H31" s="222">
        <f>SUM(H30:H30)</f>
        <v>90000</v>
      </c>
      <c r="I31" s="224">
        <f>SUM(I30:I30)</f>
        <v>5000</v>
      </c>
      <c r="J31" s="223"/>
      <c r="K31" s="223"/>
      <c r="L31" s="223"/>
    </row>
    <row r="32" spans="1:12">
      <c r="A32" s="227" t="s">
        <v>495</v>
      </c>
      <c r="B32" s="227"/>
      <c r="C32" s="228"/>
      <c r="D32" s="229">
        <v>41635</v>
      </c>
      <c r="G32" s="722"/>
      <c r="H32" s="722"/>
      <c r="I32" s="722"/>
    </row>
    <row r="33" spans="1:16" ht="23.25">
      <c r="A33" s="231" t="s">
        <v>506</v>
      </c>
      <c r="B33" s="231"/>
      <c r="C33" s="231"/>
      <c r="D33" s="231"/>
      <c r="E33" s="231"/>
      <c r="F33" s="231"/>
      <c r="G33" s="231"/>
      <c r="H33" s="231"/>
      <c r="I33" s="232"/>
    </row>
    <row r="34" spans="1:16" s="214" customFormat="1" ht="56.25">
      <c r="A34" s="211" t="s">
        <v>0</v>
      </c>
      <c r="B34" s="211"/>
      <c r="C34" s="211" t="s">
        <v>486</v>
      </c>
      <c r="D34" s="212" t="s">
        <v>487</v>
      </c>
      <c r="E34" s="213" t="s">
        <v>488</v>
      </c>
      <c r="F34" s="213" t="s">
        <v>489</v>
      </c>
      <c r="G34" s="213" t="s">
        <v>490</v>
      </c>
      <c r="H34" s="213" t="s">
        <v>489</v>
      </c>
      <c r="I34" s="213" t="s">
        <v>491</v>
      </c>
    </row>
    <row r="35" spans="1:16" s="214" customFormat="1">
      <c r="A35" s="215">
        <v>1</v>
      </c>
      <c r="B35" s="215"/>
      <c r="C35" s="216" t="s">
        <v>507</v>
      </c>
      <c r="D35" s="217">
        <f>7400-1960</f>
        <v>5440</v>
      </c>
      <c r="E35" s="218">
        <v>9.5</v>
      </c>
      <c r="F35" s="219">
        <f>D35*E35</f>
        <v>51680</v>
      </c>
      <c r="G35" s="219">
        <v>9</v>
      </c>
      <c r="H35" s="219">
        <f>D35*G35</f>
        <v>48960</v>
      </c>
      <c r="I35" s="220">
        <f>F35-H35</f>
        <v>2720</v>
      </c>
    </row>
    <row r="36" spans="1:16" ht="18.75" customHeight="1">
      <c r="A36" s="215">
        <v>2</v>
      </c>
      <c r="B36" s="215"/>
      <c r="C36" s="233" t="s">
        <v>498</v>
      </c>
      <c r="D36" s="217">
        <v>1900</v>
      </c>
      <c r="E36" s="218">
        <v>8.6999999999999993</v>
      </c>
      <c r="F36" s="219">
        <f>D36*E36</f>
        <v>16530</v>
      </c>
      <c r="G36" s="219">
        <v>8.1999999999999993</v>
      </c>
      <c r="H36" s="219">
        <f>D36*G36</f>
        <v>15579.999999999998</v>
      </c>
      <c r="I36" s="220">
        <f>F36-H36</f>
        <v>950.00000000000182</v>
      </c>
      <c r="J36" s="234"/>
      <c r="K36" s="234"/>
      <c r="L36" s="234"/>
      <c r="M36" s="234"/>
      <c r="N36" s="234"/>
      <c r="O36" s="234"/>
      <c r="P36" s="234"/>
    </row>
    <row r="37" spans="1:16" ht="18.75" customHeight="1">
      <c r="A37" s="215">
        <v>3</v>
      </c>
      <c r="B37" s="215"/>
      <c r="C37" s="233" t="s">
        <v>497</v>
      </c>
      <c r="D37" s="217">
        <v>1000</v>
      </c>
      <c r="E37" s="218">
        <v>11</v>
      </c>
      <c r="F37" s="219">
        <f>D37*E37</f>
        <v>11000</v>
      </c>
      <c r="G37" s="219">
        <v>11</v>
      </c>
      <c r="H37" s="219">
        <f>D37*G37</f>
        <v>11000</v>
      </c>
      <c r="I37" s="220">
        <f>F37-H37</f>
        <v>0</v>
      </c>
      <c r="J37" s="234"/>
      <c r="K37" s="234"/>
      <c r="L37" s="234"/>
      <c r="M37" s="234"/>
      <c r="N37" s="234"/>
      <c r="O37" s="234"/>
      <c r="P37" s="234"/>
    </row>
    <row r="38" spans="1:16">
      <c r="A38" s="721" t="s">
        <v>3</v>
      </c>
      <c r="B38" s="721"/>
      <c r="C38" s="721"/>
      <c r="D38" s="721"/>
      <c r="E38" s="721"/>
      <c r="F38" s="222">
        <f>SUM(F35:F37)</f>
        <v>79210</v>
      </c>
      <c r="G38" s="235"/>
      <c r="H38" s="222">
        <f>SUM(H35:H37)</f>
        <v>75540</v>
      </c>
      <c r="I38" s="224">
        <f>SUM(I35:I37)</f>
        <v>3670.0000000000018</v>
      </c>
    </row>
    <row r="39" spans="1:16">
      <c r="A39" s="227" t="s">
        <v>495</v>
      </c>
      <c r="B39" s="227"/>
      <c r="C39" s="228"/>
      <c r="D39" s="229">
        <v>41750</v>
      </c>
      <c r="G39" s="236"/>
      <c r="H39" s="236"/>
      <c r="I39" s="236"/>
    </row>
    <row r="40" spans="1:16" ht="23.25">
      <c r="A40" s="231" t="s">
        <v>508</v>
      </c>
      <c r="B40" s="231"/>
      <c r="C40" s="231"/>
      <c r="D40" s="231"/>
      <c r="E40" s="231"/>
      <c r="F40" s="231"/>
      <c r="G40" s="231"/>
      <c r="H40" s="231"/>
      <c r="I40" s="232"/>
    </row>
    <row r="41" spans="1:16" s="214" customFormat="1" ht="56.25">
      <c r="A41" s="211" t="s">
        <v>0</v>
      </c>
      <c r="B41" s="211"/>
      <c r="C41" s="211" t="s">
        <v>486</v>
      </c>
      <c r="D41" s="212" t="s">
        <v>487</v>
      </c>
      <c r="E41" s="213" t="s">
        <v>488</v>
      </c>
      <c r="F41" s="213" t="s">
        <v>489</v>
      </c>
      <c r="G41" s="213" t="s">
        <v>490</v>
      </c>
      <c r="H41" s="213" t="s">
        <v>489</v>
      </c>
      <c r="I41" s="213" t="s">
        <v>491</v>
      </c>
    </row>
    <row r="42" spans="1:16" s="214" customFormat="1">
      <c r="A42" s="215">
        <v>1</v>
      </c>
      <c r="B42" s="215"/>
      <c r="C42" s="233" t="s">
        <v>497</v>
      </c>
      <c r="D42" s="217">
        <v>5500</v>
      </c>
      <c r="E42" s="218">
        <v>11.2</v>
      </c>
      <c r="F42" s="219">
        <f>D42*E42</f>
        <v>61599.999999999993</v>
      </c>
      <c r="G42" s="219">
        <v>11</v>
      </c>
      <c r="H42" s="219">
        <f>D42*G42</f>
        <v>60500</v>
      </c>
      <c r="I42" s="220">
        <f>F42-H42</f>
        <v>1099.9999999999927</v>
      </c>
    </row>
    <row r="43" spans="1:16">
      <c r="A43" s="215">
        <v>2</v>
      </c>
      <c r="B43" s="215"/>
      <c r="C43" s="216" t="s">
        <v>493</v>
      </c>
      <c r="D43" s="217">
        <v>1040</v>
      </c>
      <c r="E43" s="218">
        <v>8.6</v>
      </c>
      <c r="F43" s="219">
        <f>D43*E43</f>
        <v>8944</v>
      </c>
      <c r="G43" s="219">
        <v>8.1999999999999993</v>
      </c>
      <c r="H43" s="219">
        <f>D43*G43</f>
        <v>8528</v>
      </c>
      <c r="I43" s="220">
        <f>F43-H43</f>
        <v>416</v>
      </c>
      <c r="J43" s="221"/>
      <c r="K43" s="221"/>
      <c r="L43" s="221"/>
    </row>
    <row r="44" spans="1:16">
      <c r="A44" s="721" t="s">
        <v>3</v>
      </c>
      <c r="B44" s="721"/>
      <c r="C44" s="721"/>
      <c r="D44" s="721"/>
      <c r="E44" s="721"/>
      <c r="F44" s="222">
        <f>SUM(F42:F43)</f>
        <v>70544</v>
      </c>
      <c r="G44" s="235"/>
      <c r="H44" s="222">
        <f>SUM(H42:H43)</f>
        <v>69028</v>
      </c>
      <c r="I44" s="224">
        <f>SUM(I42:I43)</f>
        <v>1515.9999999999927</v>
      </c>
    </row>
    <row r="45" spans="1:16">
      <c r="A45" s="228"/>
      <c r="B45" s="228"/>
      <c r="C45" s="228"/>
      <c r="D45" s="228"/>
    </row>
    <row r="46" spans="1:16">
      <c r="A46" s="227" t="s">
        <v>495</v>
      </c>
      <c r="B46" s="227"/>
      <c r="C46" s="228"/>
      <c r="D46" s="229"/>
      <c r="G46" s="236"/>
      <c r="H46" s="236"/>
      <c r="I46" s="236"/>
    </row>
    <row r="48" spans="1:16" ht="22.5">
      <c r="A48" s="718" t="s">
        <v>483</v>
      </c>
      <c r="B48" s="718"/>
      <c r="C48" s="718"/>
      <c r="D48" s="718"/>
      <c r="E48" s="718"/>
      <c r="F48" s="718"/>
      <c r="G48" s="718"/>
      <c r="H48" s="718"/>
      <c r="I48" s="718"/>
    </row>
    <row r="49" spans="1:16">
      <c r="A49" s="719" t="s">
        <v>484</v>
      </c>
      <c r="B49" s="719"/>
      <c r="C49" s="719"/>
      <c r="D49" s="719"/>
      <c r="E49" s="719"/>
      <c r="F49" s="719"/>
      <c r="G49" s="719"/>
      <c r="H49" s="719"/>
      <c r="I49" s="719"/>
    </row>
    <row r="50" spans="1:16" ht="22.5">
      <c r="A50" s="720" t="s">
        <v>509</v>
      </c>
      <c r="B50" s="720"/>
      <c r="C50" s="720"/>
      <c r="D50" s="720"/>
      <c r="E50" s="720"/>
      <c r="F50" s="720"/>
      <c r="G50" s="720"/>
      <c r="H50" s="720"/>
      <c r="I50" s="720"/>
    </row>
    <row r="51" spans="1:16" s="214" customFormat="1" ht="56.25">
      <c r="A51" s="211" t="s">
        <v>0</v>
      </c>
      <c r="B51" s="211"/>
      <c r="C51" s="211" t="s">
        <v>486</v>
      </c>
      <c r="D51" s="212" t="s">
        <v>487</v>
      </c>
      <c r="E51" s="213" t="s">
        <v>488</v>
      </c>
      <c r="F51" s="213" t="s">
        <v>489</v>
      </c>
      <c r="G51" s="213" t="s">
        <v>490</v>
      </c>
      <c r="H51" s="213" t="s">
        <v>489</v>
      </c>
      <c r="I51" s="213" t="s">
        <v>491</v>
      </c>
    </row>
    <row r="52" spans="1:16" s="241" customFormat="1">
      <c r="A52" s="237"/>
      <c r="B52" s="237"/>
      <c r="C52" s="233" t="s">
        <v>498</v>
      </c>
      <c r="D52" s="238">
        <v>2000</v>
      </c>
      <c r="E52" s="239">
        <v>8.4</v>
      </c>
      <c r="F52" s="219">
        <f>D52*E52</f>
        <v>16800</v>
      </c>
      <c r="G52" s="239">
        <v>8.1999999999999993</v>
      </c>
      <c r="H52" s="219">
        <f>D52*G52</f>
        <v>16400</v>
      </c>
      <c r="I52" s="240">
        <f>F52-H52</f>
        <v>400</v>
      </c>
    </row>
    <row r="53" spans="1:16">
      <c r="A53" s="215">
        <v>1</v>
      </c>
      <c r="B53" s="215"/>
      <c r="C53" s="233" t="s">
        <v>497</v>
      </c>
      <c r="D53" s="217">
        <v>5500</v>
      </c>
      <c r="E53" s="218">
        <v>11</v>
      </c>
      <c r="F53" s="219">
        <f>D53*E53</f>
        <v>60500</v>
      </c>
      <c r="G53" s="219">
        <v>11</v>
      </c>
      <c r="H53" s="219">
        <f>D53*G53</f>
        <v>60500</v>
      </c>
      <c r="I53" s="240">
        <f>F53-H53</f>
        <v>0</v>
      </c>
      <c r="J53" s="221"/>
      <c r="K53" s="221"/>
      <c r="L53" s="221"/>
    </row>
    <row r="54" spans="1:16" s="225" customFormat="1">
      <c r="A54" s="721" t="s">
        <v>3</v>
      </c>
      <c r="B54" s="721"/>
      <c r="C54" s="721"/>
      <c r="D54" s="721"/>
      <c r="E54" s="721"/>
      <c r="F54" s="222">
        <f>SUM(F52:F53)</f>
        <v>77300</v>
      </c>
      <c r="G54" s="223"/>
      <c r="H54" s="222">
        <f>SUM(H52:H53)</f>
        <v>76900</v>
      </c>
      <c r="I54" s="224">
        <f>SUM(I52:I53)</f>
        <v>400</v>
      </c>
      <c r="J54" s="223"/>
      <c r="K54" s="223"/>
      <c r="L54" s="223"/>
    </row>
    <row r="56" spans="1:16" ht="23.25">
      <c r="A56" s="231" t="s">
        <v>510</v>
      </c>
      <c r="B56" s="231"/>
      <c r="C56" s="231"/>
      <c r="D56" s="231"/>
      <c r="E56" s="231"/>
      <c r="F56" s="231"/>
      <c r="G56" s="231"/>
      <c r="H56" s="231"/>
      <c r="I56" s="232"/>
    </row>
    <row r="57" spans="1:16" s="214" customFormat="1" ht="56.25">
      <c r="A57" s="211" t="s">
        <v>0</v>
      </c>
      <c r="B57" s="211"/>
      <c r="C57" s="211" t="s">
        <v>486</v>
      </c>
      <c r="D57" s="212" t="s">
        <v>487</v>
      </c>
      <c r="E57" s="213" t="s">
        <v>488</v>
      </c>
      <c r="F57" s="213" t="s">
        <v>489</v>
      </c>
      <c r="G57" s="213" t="s">
        <v>490</v>
      </c>
      <c r="H57" s="213" t="s">
        <v>489</v>
      </c>
      <c r="I57" s="213" t="s">
        <v>491</v>
      </c>
    </row>
    <row r="58" spans="1:16" s="214" customFormat="1">
      <c r="A58" s="215">
        <v>1</v>
      </c>
      <c r="B58" s="215"/>
      <c r="C58" s="216" t="s">
        <v>492</v>
      </c>
      <c r="D58" s="217">
        <v>1680</v>
      </c>
      <c r="E58" s="218">
        <v>9.4</v>
      </c>
      <c r="F58" s="219">
        <f>D58*E58</f>
        <v>15792</v>
      </c>
      <c r="G58" s="219">
        <v>9.1</v>
      </c>
      <c r="H58" s="219">
        <f>D58*G58</f>
        <v>15288</v>
      </c>
      <c r="I58" s="220">
        <f>F58-H58</f>
        <v>504</v>
      </c>
    </row>
    <row r="59" spans="1:16" ht="18.75" customHeight="1">
      <c r="A59" s="215">
        <v>2</v>
      </c>
      <c r="B59" s="215"/>
      <c r="C59" s="233" t="s">
        <v>511</v>
      </c>
      <c r="D59" s="217">
        <v>2000</v>
      </c>
      <c r="E59" s="218">
        <v>8.6</v>
      </c>
      <c r="F59" s="219">
        <f>D59*E59</f>
        <v>17200</v>
      </c>
      <c r="G59" s="219">
        <v>8.4</v>
      </c>
      <c r="H59" s="219">
        <f>D59*G59</f>
        <v>16800</v>
      </c>
      <c r="I59" s="220">
        <f>F59-H59</f>
        <v>400</v>
      </c>
      <c r="J59" s="234"/>
      <c r="K59" s="234"/>
      <c r="L59" s="234"/>
      <c r="M59" s="234"/>
      <c r="N59" s="234"/>
      <c r="O59" s="234"/>
      <c r="P59" s="234"/>
    </row>
    <row r="60" spans="1:16" ht="18.75" customHeight="1">
      <c r="A60" s="215">
        <v>3</v>
      </c>
      <c r="B60" s="215"/>
      <c r="C60" s="233" t="s">
        <v>497</v>
      </c>
      <c r="D60" s="217">
        <v>4000</v>
      </c>
      <c r="E60" s="218">
        <v>11.2</v>
      </c>
      <c r="F60" s="219">
        <f>D60*E60</f>
        <v>44800</v>
      </c>
      <c r="G60" s="219">
        <v>11.2</v>
      </c>
      <c r="H60" s="219">
        <f>D60*G60</f>
        <v>44800</v>
      </c>
      <c r="I60" s="220">
        <f>F60-H60</f>
        <v>0</v>
      </c>
      <c r="J60" s="234"/>
      <c r="K60" s="234"/>
      <c r="L60" s="234"/>
      <c r="M60" s="234"/>
      <c r="N60" s="234"/>
      <c r="O60" s="234"/>
      <c r="P60" s="234"/>
    </row>
    <row r="61" spans="1:16">
      <c r="A61" s="721" t="s">
        <v>3</v>
      </c>
      <c r="B61" s="721"/>
      <c r="C61" s="721"/>
      <c r="D61" s="721"/>
      <c r="E61" s="721"/>
      <c r="F61" s="222">
        <f>SUM(F58:F60)</f>
        <v>77792</v>
      </c>
      <c r="G61" s="235"/>
      <c r="H61" s="222">
        <f>SUM(H58:H60)</f>
        <v>76888</v>
      </c>
      <c r="I61" s="224">
        <f>SUM(I58:I60)</f>
        <v>904</v>
      </c>
    </row>
    <row r="62" spans="1:16">
      <c r="A62" s="226"/>
      <c r="B62" s="270"/>
      <c r="C62" s="226"/>
      <c r="D62" s="226"/>
      <c r="E62" s="226"/>
      <c r="F62" s="222"/>
      <c r="G62" s="235"/>
      <c r="H62" s="222"/>
      <c r="I62" s="224"/>
    </row>
    <row r="63" spans="1:16">
      <c r="A63" s="227" t="s">
        <v>495</v>
      </c>
      <c r="B63" s="227"/>
      <c r="C63" s="228"/>
      <c r="D63" s="229">
        <v>41894</v>
      </c>
      <c r="G63" s="722"/>
      <c r="H63" s="722"/>
      <c r="I63" s="722"/>
    </row>
    <row r="65" spans="1:16" ht="22.5">
      <c r="A65" s="718" t="s">
        <v>483</v>
      </c>
      <c r="B65" s="718"/>
      <c r="C65" s="718"/>
      <c r="D65" s="718"/>
      <c r="E65" s="718"/>
      <c r="F65" s="718"/>
      <c r="G65" s="718"/>
      <c r="H65" s="718"/>
      <c r="I65" s="718"/>
    </row>
    <row r="66" spans="1:16">
      <c r="A66" s="719" t="s">
        <v>484</v>
      </c>
      <c r="B66" s="719"/>
      <c r="C66" s="719"/>
      <c r="D66" s="719"/>
      <c r="E66" s="719"/>
      <c r="F66" s="719"/>
      <c r="G66" s="719"/>
      <c r="H66" s="719"/>
      <c r="I66" s="719"/>
    </row>
    <row r="67" spans="1:16" ht="22.5" hidden="1">
      <c r="A67" s="720" t="s">
        <v>509</v>
      </c>
      <c r="B67" s="720"/>
      <c r="C67" s="720"/>
      <c r="D67" s="720"/>
      <c r="E67" s="720"/>
      <c r="F67" s="720"/>
      <c r="G67" s="720"/>
      <c r="H67" s="720"/>
      <c r="I67" s="720"/>
    </row>
    <row r="68" spans="1:16" s="214" customFormat="1" ht="56.25" hidden="1">
      <c r="A68" s="211" t="s">
        <v>0</v>
      </c>
      <c r="B68" s="211"/>
      <c r="C68" s="211" t="s">
        <v>486</v>
      </c>
      <c r="D68" s="212" t="s">
        <v>487</v>
      </c>
      <c r="E68" s="213" t="s">
        <v>488</v>
      </c>
      <c r="F68" s="213" t="s">
        <v>489</v>
      </c>
      <c r="G68" s="213" t="s">
        <v>490</v>
      </c>
      <c r="H68" s="213" t="s">
        <v>489</v>
      </c>
      <c r="I68" s="213" t="s">
        <v>491</v>
      </c>
    </row>
    <row r="69" spans="1:16" s="241" customFormat="1" hidden="1">
      <c r="A69" s="237"/>
      <c r="B69" s="237"/>
      <c r="C69" s="233" t="s">
        <v>498</v>
      </c>
      <c r="D69" s="238">
        <v>2000</v>
      </c>
      <c r="E69" s="239">
        <v>8.4</v>
      </c>
      <c r="F69" s="219">
        <f>D69*E69</f>
        <v>16800</v>
      </c>
      <c r="G69" s="239">
        <v>8.1999999999999993</v>
      </c>
      <c r="H69" s="219">
        <f>D69*G69</f>
        <v>16400</v>
      </c>
      <c r="I69" s="240">
        <f>F69-H69</f>
        <v>400</v>
      </c>
    </row>
    <row r="70" spans="1:16" hidden="1">
      <c r="A70" s="215">
        <v>1</v>
      </c>
      <c r="B70" s="215"/>
      <c r="C70" s="233" t="s">
        <v>497</v>
      </c>
      <c r="D70" s="217">
        <v>5500</v>
      </c>
      <c r="E70" s="218">
        <v>11</v>
      </c>
      <c r="F70" s="219">
        <f>D70*E70</f>
        <v>60500</v>
      </c>
      <c r="G70" s="219">
        <v>11</v>
      </c>
      <c r="H70" s="219">
        <f>D70*G70</f>
        <v>60500</v>
      </c>
      <c r="I70" s="240">
        <f>F70-H70</f>
        <v>0</v>
      </c>
      <c r="J70" s="221"/>
      <c r="K70" s="221"/>
      <c r="L70" s="221"/>
    </row>
    <row r="71" spans="1:16" s="225" customFormat="1" hidden="1">
      <c r="A71" s="721" t="s">
        <v>3</v>
      </c>
      <c r="B71" s="721"/>
      <c r="C71" s="721"/>
      <c r="D71" s="721"/>
      <c r="E71" s="721"/>
      <c r="F71" s="222">
        <f>SUM(F69:F70)</f>
        <v>77300</v>
      </c>
      <c r="G71" s="223"/>
      <c r="H71" s="222">
        <f>SUM(H69:H70)</f>
        <v>76900</v>
      </c>
      <c r="I71" s="224">
        <f>SUM(I69:I70)</f>
        <v>400</v>
      </c>
      <c r="J71" s="223"/>
      <c r="K71" s="223"/>
      <c r="L71" s="223"/>
    </row>
    <row r="72" spans="1:16" hidden="1"/>
    <row r="73" spans="1:16" ht="23.25">
      <c r="A73" s="231" t="s">
        <v>512</v>
      </c>
      <c r="B73" s="231"/>
      <c r="C73" s="231"/>
      <c r="D73" s="231"/>
      <c r="E73" s="231"/>
      <c r="F73" s="231"/>
      <c r="G73" s="231"/>
      <c r="H73" s="231"/>
      <c r="I73" s="232"/>
    </row>
    <row r="74" spans="1:16" s="214" customFormat="1" ht="56.25">
      <c r="A74" s="211" t="s">
        <v>0</v>
      </c>
      <c r="B74" s="211"/>
      <c r="C74" s="211" t="s">
        <v>486</v>
      </c>
      <c r="D74" s="212" t="s">
        <v>487</v>
      </c>
      <c r="E74" s="213" t="s">
        <v>488</v>
      </c>
      <c r="F74" s="213" t="s">
        <v>489</v>
      </c>
      <c r="G74" s="213" t="s">
        <v>490</v>
      </c>
      <c r="H74" s="213" t="s">
        <v>489</v>
      </c>
      <c r="I74" s="213" t="s">
        <v>491</v>
      </c>
    </row>
    <row r="75" spans="1:16" s="214" customFormat="1">
      <c r="A75" s="215">
        <v>1</v>
      </c>
      <c r="B75" s="215"/>
      <c r="C75" s="233" t="s">
        <v>497</v>
      </c>
      <c r="D75" s="217">
        <v>4400</v>
      </c>
      <c r="E75" s="218">
        <v>11.2</v>
      </c>
      <c r="F75" s="219">
        <f>D75*E75</f>
        <v>49280</v>
      </c>
      <c r="G75" s="219">
        <v>11.2</v>
      </c>
      <c r="H75" s="219">
        <f>D75*G75</f>
        <v>49280</v>
      </c>
      <c r="I75" s="220">
        <f>F75-H75</f>
        <v>0</v>
      </c>
    </row>
    <row r="76" spans="1:16" ht="18.75" customHeight="1">
      <c r="A76" s="215">
        <v>2</v>
      </c>
      <c r="B76" s="215"/>
      <c r="C76" s="233" t="s">
        <v>492</v>
      </c>
      <c r="D76" s="217">
        <v>5000</v>
      </c>
      <c r="E76" s="218">
        <v>10</v>
      </c>
      <c r="F76" s="219">
        <f>D76*E76</f>
        <v>50000</v>
      </c>
      <c r="G76" s="219">
        <v>9.5</v>
      </c>
      <c r="H76" s="219">
        <f>D76*G76</f>
        <v>47500</v>
      </c>
      <c r="I76" s="220">
        <f>F76-H76</f>
        <v>2500</v>
      </c>
      <c r="J76" s="234"/>
      <c r="K76" s="234"/>
      <c r="L76" s="234"/>
      <c r="M76" s="234"/>
      <c r="N76" s="234"/>
      <c r="O76" s="234"/>
      <c r="P76" s="234"/>
    </row>
    <row r="77" spans="1:16" ht="18.75" customHeight="1">
      <c r="A77" s="215"/>
      <c r="B77" s="215"/>
      <c r="C77" s="233"/>
      <c r="D77" s="217"/>
      <c r="E77" s="218"/>
      <c r="F77" s="219"/>
      <c r="G77" s="219"/>
      <c r="H77" s="219"/>
      <c r="I77" s="220"/>
      <c r="J77" s="234"/>
      <c r="K77" s="234"/>
      <c r="L77" s="234"/>
      <c r="M77" s="234"/>
      <c r="N77" s="234"/>
      <c r="O77" s="234"/>
      <c r="P77" s="234"/>
    </row>
    <row r="78" spans="1:16">
      <c r="A78" s="721" t="s">
        <v>3</v>
      </c>
      <c r="B78" s="721"/>
      <c r="C78" s="721"/>
      <c r="D78" s="721"/>
      <c r="E78" s="721"/>
      <c r="F78" s="222">
        <f>SUM(F75:F77)</f>
        <v>99280</v>
      </c>
      <c r="G78" s="235"/>
      <c r="H78" s="222">
        <f>SUM(H75:H77)</f>
        <v>96780</v>
      </c>
      <c r="I78" s="224">
        <f>SUM(I75:I77)</f>
        <v>2500</v>
      </c>
    </row>
    <row r="79" spans="1:16">
      <c r="A79" s="226"/>
      <c r="B79" s="270"/>
      <c r="C79" s="226"/>
      <c r="D79" s="226"/>
      <c r="E79" s="226"/>
      <c r="F79" s="222"/>
      <c r="G79" s="235"/>
      <c r="H79" s="222"/>
      <c r="I79" s="224"/>
    </row>
    <row r="80" spans="1:16">
      <c r="A80" s="227" t="s">
        <v>495</v>
      </c>
      <c r="B80" s="227"/>
      <c r="C80" s="228"/>
      <c r="D80" s="229">
        <v>42108</v>
      </c>
      <c r="G80" s="722"/>
      <c r="H80" s="722"/>
      <c r="I80" s="722"/>
    </row>
    <row r="81" spans="1:16">
      <c r="A81" s="723"/>
      <c r="B81" s="723"/>
      <c r="C81" s="723"/>
      <c r="D81" s="723"/>
    </row>
    <row r="82" spans="1:16" ht="22.5">
      <c r="A82" s="718" t="s">
        <v>483</v>
      </c>
      <c r="B82" s="718"/>
      <c r="C82" s="718"/>
      <c r="D82" s="718"/>
      <c r="E82" s="718"/>
      <c r="F82" s="718"/>
      <c r="G82" s="718"/>
      <c r="H82" s="718"/>
      <c r="I82" s="718"/>
    </row>
    <row r="83" spans="1:16">
      <c r="A83" s="719" t="s">
        <v>484</v>
      </c>
      <c r="B83" s="719"/>
      <c r="C83" s="719"/>
      <c r="D83" s="719"/>
      <c r="E83" s="719"/>
      <c r="F83" s="719"/>
      <c r="G83" s="719"/>
      <c r="H83" s="719"/>
      <c r="I83" s="719"/>
    </row>
    <row r="84" spans="1:16" ht="23.25">
      <c r="A84" s="231"/>
      <c r="B84" s="231"/>
      <c r="C84" s="231"/>
      <c r="D84" s="231"/>
      <c r="E84" s="231"/>
      <c r="F84" s="231"/>
      <c r="G84" s="231"/>
      <c r="H84" s="231"/>
      <c r="I84" s="232"/>
    </row>
    <row r="85" spans="1:16" s="214" customFormat="1" ht="45.75" customHeight="1">
      <c r="A85" s="211" t="s">
        <v>0</v>
      </c>
      <c r="B85" s="211" t="s">
        <v>923</v>
      </c>
      <c r="C85" s="211" t="s">
        <v>486</v>
      </c>
      <c r="D85" s="212" t="s">
        <v>487</v>
      </c>
      <c r="E85" s="213" t="s">
        <v>925</v>
      </c>
      <c r="F85" s="213" t="s">
        <v>489</v>
      </c>
      <c r="G85" s="213" t="s">
        <v>924</v>
      </c>
      <c r="H85" s="213" t="s">
        <v>489</v>
      </c>
      <c r="I85" s="213" t="s">
        <v>491</v>
      </c>
    </row>
    <row r="86" spans="1:16" s="214" customFormat="1" ht="24" customHeight="1">
      <c r="A86" s="215">
        <v>1</v>
      </c>
      <c r="B86" s="272">
        <v>42081</v>
      </c>
      <c r="C86" s="233" t="s">
        <v>497</v>
      </c>
      <c r="D86" s="217">
        <v>5740</v>
      </c>
      <c r="E86" s="218">
        <v>11</v>
      </c>
      <c r="F86" s="219">
        <f>D86*E86</f>
        <v>63140</v>
      </c>
      <c r="G86" s="219">
        <v>11</v>
      </c>
      <c r="H86" s="219">
        <f>D86*G86</f>
        <v>63140</v>
      </c>
      <c r="I86" s="220">
        <f>F86-H86</f>
        <v>0</v>
      </c>
    </row>
    <row r="87" spans="1:16" s="214" customFormat="1" ht="24" customHeight="1">
      <c r="A87" s="215">
        <v>2</v>
      </c>
      <c r="B87" s="272">
        <v>42142</v>
      </c>
      <c r="C87" s="233" t="s">
        <v>922</v>
      </c>
      <c r="D87" s="217">
        <v>6440</v>
      </c>
      <c r="E87" s="218">
        <v>8.4</v>
      </c>
      <c r="F87" s="219">
        <f>D87*E87</f>
        <v>54096</v>
      </c>
      <c r="G87" s="219">
        <v>8.1999999999999993</v>
      </c>
      <c r="H87" s="219">
        <f>D87*G87</f>
        <v>52807.999999999993</v>
      </c>
      <c r="I87" s="220">
        <f>F87-H87</f>
        <v>1288.0000000000073</v>
      </c>
    </row>
    <row r="88" spans="1:16" s="214" customFormat="1" ht="24" customHeight="1">
      <c r="A88" s="215">
        <v>3</v>
      </c>
      <c r="B88" s="272">
        <v>42207</v>
      </c>
      <c r="C88" s="233" t="s">
        <v>497</v>
      </c>
      <c r="D88" s="217">
        <v>4500</v>
      </c>
      <c r="E88" s="218">
        <v>11.2</v>
      </c>
      <c r="F88" s="219">
        <f t="shared" ref="F88:F92" si="0">D88*E88</f>
        <v>50400</v>
      </c>
      <c r="G88" s="219">
        <v>11.2</v>
      </c>
      <c r="H88" s="219">
        <f t="shared" ref="H88:H92" si="1">D88*G88</f>
        <v>50400</v>
      </c>
      <c r="I88" s="220">
        <f t="shared" ref="I88:I92" si="2">F88-H88</f>
        <v>0</v>
      </c>
    </row>
    <row r="89" spans="1:16" s="214" customFormat="1" ht="24" customHeight="1">
      <c r="A89" s="215"/>
      <c r="B89" s="272"/>
      <c r="C89" s="233" t="s">
        <v>922</v>
      </c>
      <c r="D89" s="217">
        <v>2000</v>
      </c>
      <c r="E89" s="218">
        <v>8.4</v>
      </c>
      <c r="F89" s="219">
        <f t="shared" si="0"/>
        <v>16800</v>
      </c>
      <c r="G89" s="219">
        <v>8.1999999999999993</v>
      </c>
      <c r="H89" s="219">
        <f t="shared" si="1"/>
        <v>16400</v>
      </c>
      <c r="I89" s="220">
        <f t="shared" si="2"/>
        <v>400</v>
      </c>
    </row>
    <row r="90" spans="1:16" s="214" customFormat="1" ht="24" customHeight="1">
      <c r="A90" s="215">
        <v>4</v>
      </c>
      <c r="B90" s="272">
        <v>42240</v>
      </c>
      <c r="C90" s="233" t="s">
        <v>922</v>
      </c>
      <c r="D90" s="217">
        <v>2880</v>
      </c>
      <c r="E90" s="218">
        <v>8.4</v>
      </c>
      <c r="F90" s="219">
        <f t="shared" si="0"/>
        <v>24192</v>
      </c>
      <c r="G90" s="219">
        <v>8.1999999999999993</v>
      </c>
      <c r="H90" s="219">
        <f t="shared" si="1"/>
        <v>23615.999999999996</v>
      </c>
      <c r="I90" s="220">
        <f t="shared" si="2"/>
        <v>576.00000000000364</v>
      </c>
    </row>
    <row r="91" spans="1:16" s="214" customFormat="1" ht="24" customHeight="1">
      <c r="A91" s="215">
        <v>5</v>
      </c>
      <c r="B91" s="272">
        <v>42263</v>
      </c>
      <c r="C91" s="233" t="s">
        <v>497</v>
      </c>
      <c r="D91" s="217">
        <v>3900</v>
      </c>
      <c r="E91" s="218">
        <v>11.2</v>
      </c>
      <c r="F91" s="219">
        <f t="shared" si="0"/>
        <v>43680</v>
      </c>
      <c r="G91" s="219">
        <v>11.2</v>
      </c>
      <c r="H91" s="219">
        <f t="shared" si="1"/>
        <v>43680</v>
      </c>
      <c r="I91" s="220">
        <f t="shared" si="2"/>
        <v>0</v>
      </c>
    </row>
    <row r="92" spans="1:16" ht="24" customHeight="1">
      <c r="A92" s="215"/>
      <c r="B92" s="272"/>
      <c r="C92" s="233" t="s">
        <v>922</v>
      </c>
      <c r="D92" s="217">
        <v>2040</v>
      </c>
      <c r="E92" s="218">
        <v>8.4</v>
      </c>
      <c r="F92" s="219">
        <f t="shared" si="0"/>
        <v>17136</v>
      </c>
      <c r="G92" s="219">
        <v>8.1999999999999993</v>
      </c>
      <c r="H92" s="219">
        <f t="shared" si="1"/>
        <v>16728</v>
      </c>
      <c r="I92" s="220">
        <f t="shared" si="2"/>
        <v>408</v>
      </c>
      <c r="J92" s="234"/>
      <c r="K92" s="234"/>
      <c r="L92" s="234"/>
      <c r="M92" s="234"/>
      <c r="N92" s="234"/>
      <c r="O92" s="234"/>
      <c r="P92" s="234"/>
    </row>
    <row r="93" spans="1:16" ht="24" customHeight="1">
      <c r="A93" s="215"/>
      <c r="B93" s="272"/>
      <c r="C93" s="233"/>
      <c r="D93" s="217"/>
      <c r="E93" s="218"/>
      <c r="F93" s="219"/>
      <c r="G93" s="219"/>
      <c r="H93" s="219"/>
      <c r="I93" s="220"/>
      <c r="J93" s="234"/>
      <c r="K93" s="234"/>
      <c r="L93" s="234"/>
      <c r="M93" s="234"/>
      <c r="N93" s="234"/>
      <c r="O93" s="234"/>
      <c r="P93" s="234"/>
    </row>
    <row r="94" spans="1:16" ht="24" customHeight="1">
      <c r="A94" s="721" t="s">
        <v>3</v>
      </c>
      <c r="B94" s="721"/>
      <c r="C94" s="721"/>
      <c r="D94" s="721"/>
      <c r="E94" s="721"/>
      <c r="F94" s="222">
        <f>SUM(F86:F93)</f>
        <v>269444</v>
      </c>
      <c r="G94" s="235"/>
      <c r="H94" s="222">
        <f>SUM(H86:H93)</f>
        <v>266772</v>
      </c>
      <c r="I94" s="222">
        <f>SUM(I86:I93)</f>
        <v>2672.0000000000109</v>
      </c>
    </row>
    <row r="96" spans="1:16">
      <c r="A96" s="227" t="s">
        <v>495</v>
      </c>
      <c r="B96" s="227"/>
      <c r="C96" s="228"/>
      <c r="D96" s="229">
        <v>42304</v>
      </c>
      <c r="G96" s="722"/>
      <c r="H96" s="722"/>
      <c r="I96" s="722"/>
    </row>
    <row r="99" spans="1:16" ht="22.5">
      <c r="A99" s="718" t="s">
        <v>483</v>
      </c>
      <c r="B99" s="718"/>
      <c r="C99" s="718"/>
      <c r="D99" s="718"/>
      <c r="E99" s="718"/>
      <c r="F99" s="718"/>
      <c r="G99" s="718"/>
      <c r="H99" s="718"/>
      <c r="I99" s="718"/>
    </row>
    <row r="100" spans="1:16">
      <c r="A100" s="719" t="s">
        <v>484</v>
      </c>
      <c r="B100" s="719"/>
      <c r="C100" s="719"/>
      <c r="D100" s="719"/>
      <c r="E100" s="719"/>
      <c r="F100" s="719"/>
      <c r="G100" s="719"/>
      <c r="H100" s="719"/>
      <c r="I100" s="719"/>
    </row>
    <row r="101" spans="1:16" ht="23.25">
      <c r="A101" s="231"/>
      <c r="B101" s="231"/>
      <c r="C101" s="231"/>
      <c r="D101" s="231"/>
      <c r="E101" s="231"/>
      <c r="F101" s="231"/>
      <c r="G101" s="231"/>
      <c r="H101" s="231"/>
      <c r="I101" s="232"/>
    </row>
    <row r="102" spans="1:16" s="214" customFormat="1" ht="45.75" customHeight="1">
      <c r="A102" s="211" t="s">
        <v>0</v>
      </c>
      <c r="B102" s="211" t="s">
        <v>923</v>
      </c>
      <c r="C102" s="211" t="s">
        <v>486</v>
      </c>
      <c r="D102" s="212" t="s">
        <v>487</v>
      </c>
      <c r="E102" s="213" t="s">
        <v>925</v>
      </c>
      <c r="F102" s="213" t="s">
        <v>489</v>
      </c>
      <c r="G102" s="213" t="s">
        <v>924</v>
      </c>
      <c r="H102" s="213" t="s">
        <v>489</v>
      </c>
      <c r="I102" s="213" t="s">
        <v>491</v>
      </c>
    </row>
    <row r="103" spans="1:16" s="214" customFormat="1" ht="24" customHeight="1">
      <c r="A103" s="215">
        <v>1</v>
      </c>
      <c r="B103" s="272">
        <v>42298</v>
      </c>
      <c r="C103" s="233" t="s">
        <v>922</v>
      </c>
      <c r="D103" s="217">
        <v>2880</v>
      </c>
      <c r="E103" s="218">
        <v>8.4</v>
      </c>
      <c r="F103" s="219">
        <f>D103*E103</f>
        <v>24192</v>
      </c>
      <c r="G103" s="219">
        <v>8.1999999999999993</v>
      </c>
      <c r="H103" s="219">
        <f>D103*G103</f>
        <v>23615.999999999996</v>
      </c>
      <c r="I103" s="220">
        <f>F103-H103</f>
        <v>576.00000000000364</v>
      </c>
    </row>
    <row r="104" spans="1:16" s="214" customFormat="1" ht="24" customHeight="1">
      <c r="A104" s="215">
        <v>2</v>
      </c>
      <c r="B104" s="272">
        <v>42335</v>
      </c>
      <c r="C104" s="233" t="s">
        <v>497</v>
      </c>
      <c r="D104" s="217">
        <v>5770</v>
      </c>
      <c r="E104" s="218">
        <v>11.2</v>
      </c>
      <c r="F104" s="219">
        <f t="shared" ref="F104:F105" si="3">D104*E104</f>
        <v>64623.999999999993</v>
      </c>
      <c r="G104" s="219">
        <v>11.2</v>
      </c>
      <c r="H104" s="219">
        <f t="shared" ref="H104:H105" si="4">D104*G104</f>
        <v>64623.999999999993</v>
      </c>
      <c r="I104" s="220">
        <f>F104-H104</f>
        <v>0</v>
      </c>
    </row>
    <row r="105" spans="1:16" s="214" customFormat="1" ht="24" customHeight="1">
      <c r="A105" s="215"/>
      <c r="B105" s="272"/>
      <c r="C105" s="233" t="s">
        <v>922</v>
      </c>
      <c r="D105" s="217">
        <v>1360</v>
      </c>
      <c r="E105" s="218">
        <v>8.4</v>
      </c>
      <c r="F105" s="219">
        <f t="shared" si="3"/>
        <v>11424</v>
      </c>
      <c r="G105" s="219">
        <v>8.1999999999999993</v>
      </c>
      <c r="H105" s="219">
        <f t="shared" si="4"/>
        <v>11151.999999999998</v>
      </c>
      <c r="I105" s="220">
        <f t="shared" ref="I105:I106" si="5">F105-H105</f>
        <v>272.00000000000182</v>
      </c>
    </row>
    <row r="106" spans="1:16" s="214" customFormat="1" ht="24" customHeight="1">
      <c r="A106" s="215">
        <v>3</v>
      </c>
      <c r="B106" s="272">
        <v>42395</v>
      </c>
      <c r="C106" s="233" t="s">
        <v>497</v>
      </c>
      <c r="D106" s="217">
        <v>7100</v>
      </c>
      <c r="E106" s="218">
        <v>11.2</v>
      </c>
      <c r="F106" s="219">
        <f t="shared" ref="F106" si="6">D106*E106</f>
        <v>79520</v>
      </c>
      <c r="G106" s="219">
        <v>11.2</v>
      </c>
      <c r="H106" s="219">
        <f t="shared" ref="H106" si="7">D106*G106</f>
        <v>79520</v>
      </c>
      <c r="I106" s="220">
        <f t="shared" si="5"/>
        <v>0</v>
      </c>
    </row>
    <row r="107" spans="1:16" ht="24" customHeight="1">
      <c r="A107" s="215"/>
      <c r="B107" s="272"/>
      <c r="C107" s="233"/>
      <c r="D107" s="217"/>
      <c r="E107" s="218"/>
      <c r="F107" s="219"/>
      <c r="G107" s="219"/>
      <c r="H107" s="219"/>
      <c r="I107" s="220"/>
      <c r="J107" s="234"/>
      <c r="K107" s="234"/>
      <c r="L107" s="234"/>
      <c r="M107" s="234"/>
      <c r="N107" s="234"/>
      <c r="O107" s="234"/>
      <c r="P107" s="234"/>
    </row>
    <row r="108" spans="1:16" ht="24" customHeight="1">
      <c r="A108" s="721" t="s">
        <v>3</v>
      </c>
      <c r="B108" s="721"/>
      <c r="C108" s="721"/>
      <c r="D108" s="721"/>
      <c r="E108" s="721"/>
      <c r="F108" s="222">
        <f>SUM(F103:F107)</f>
        <v>179760</v>
      </c>
      <c r="G108" s="235"/>
      <c r="H108" s="222">
        <f>SUM(H103:H107)</f>
        <v>178912</v>
      </c>
      <c r="I108" s="222">
        <f>SUM(I103:I107)</f>
        <v>848.00000000000546</v>
      </c>
    </row>
    <row r="109" spans="1:16">
      <c r="I109" s="292">
        <v>22300</v>
      </c>
    </row>
    <row r="110" spans="1:16">
      <c r="I110" s="292">
        <f>I108*I109</f>
        <v>18910400.000000123</v>
      </c>
    </row>
    <row r="111" spans="1:16">
      <c r="A111" s="227" t="s">
        <v>495</v>
      </c>
      <c r="B111" s="227"/>
      <c r="C111" s="228"/>
      <c r="D111" s="229">
        <v>42453</v>
      </c>
      <c r="G111" s="722"/>
      <c r="H111" s="722"/>
      <c r="I111" s="722"/>
    </row>
    <row r="113" spans="1:16" ht="22.5">
      <c r="A113" s="718" t="s">
        <v>483</v>
      </c>
      <c r="B113" s="718"/>
      <c r="C113" s="718"/>
      <c r="D113" s="718"/>
      <c r="E113" s="718"/>
      <c r="F113" s="718"/>
      <c r="G113" s="718"/>
      <c r="H113" s="718"/>
      <c r="I113" s="718"/>
    </row>
    <row r="114" spans="1:16">
      <c r="A114" s="719" t="s">
        <v>484</v>
      </c>
      <c r="B114" s="719"/>
      <c r="C114" s="719"/>
      <c r="D114" s="719"/>
      <c r="E114" s="719"/>
      <c r="F114" s="719"/>
      <c r="G114" s="719"/>
      <c r="H114" s="719"/>
      <c r="I114" s="719"/>
    </row>
    <row r="115" spans="1:16" ht="23.25">
      <c r="A115" s="231"/>
      <c r="B115" s="231"/>
      <c r="C115" s="231"/>
      <c r="D115" s="231"/>
      <c r="E115" s="231"/>
      <c r="F115" s="231"/>
      <c r="G115" s="231"/>
      <c r="H115" s="231"/>
      <c r="I115" s="232"/>
    </row>
    <row r="116" spans="1:16" ht="22.5">
      <c r="A116" s="720" t="s">
        <v>1985</v>
      </c>
      <c r="B116" s="720"/>
      <c r="C116" s="720"/>
      <c r="D116" s="720"/>
      <c r="E116" s="720"/>
      <c r="F116" s="720"/>
      <c r="G116" s="720"/>
      <c r="H116" s="720"/>
      <c r="I116" s="720"/>
    </row>
    <row r="117" spans="1:16" s="214" customFormat="1" ht="45.75" customHeight="1">
      <c r="A117" s="211" t="s">
        <v>0</v>
      </c>
      <c r="B117" s="211" t="s">
        <v>923</v>
      </c>
      <c r="C117" s="211" t="s">
        <v>486</v>
      </c>
      <c r="D117" s="212" t="s">
        <v>487</v>
      </c>
      <c r="E117" s="213" t="s">
        <v>925</v>
      </c>
      <c r="F117" s="213" t="s">
        <v>489</v>
      </c>
      <c r="G117" s="213" t="s">
        <v>924</v>
      </c>
      <c r="H117" s="213" t="s">
        <v>489</v>
      </c>
      <c r="I117" s="213" t="s">
        <v>491</v>
      </c>
    </row>
    <row r="118" spans="1:16" s="214" customFormat="1" ht="24" customHeight="1">
      <c r="A118" s="215">
        <v>1</v>
      </c>
      <c r="B118" s="272">
        <v>42496</v>
      </c>
      <c r="C118" s="233" t="s">
        <v>497</v>
      </c>
      <c r="D118" s="217">
        <v>4140</v>
      </c>
      <c r="E118" s="218">
        <v>11.5</v>
      </c>
      <c r="F118" s="219">
        <f>D118*E118</f>
        <v>47610</v>
      </c>
      <c r="G118" s="219">
        <v>11.2</v>
      </c>
      <c r="H118" s="219">
        <f>D118*G118</f>
        <v>46368</v>
      </c>
      <c r="I118" s="220">
        <f>F118-H118</f>
        <v>1242</v>
      </c>
    </row>
    <row r="119" spans="1:16" s="214" customFormat="1" ht="24" customHeight="1">
      <c r="A119" s="215"/>
      <c r="B119" s="272">
        <v>42496</v>
      </c>
      <c r="C119" s="233" t="s">
        <v>1881</v>
      </c>
      <c r="D119" s="217">
        <v>880</v>
      </c>
      <c r="E119" s="218">
        <v>8.4</v>
      </c>
      <c r="F119" s="219">
        <f t="shared" ref="F119:F121" si="8">D119*E119</f>
        <v>7392</v>
      </c>
      <c r="G119" s="219">
        <v>8</v>
      </c>
      <c r="H119" s="219">
        <f t="shared" ref="H119:H121" si="9">D119*G119</f>
        <v>7040</v>
      </c>
      <c r="I119" s="220">
        <f>F119-H119</f>
        <v>352</v>
      </c>
    </row>
    <row r="120" spans="1:16" s="214" customFormat="1" ht="24" customHeight="1">
      <c r="A120" s="215"/>
      <c r="B120" s="272">
        <v>42496</v>
      </c>
      <c r="C120" s="233" t="s">
        <v>1882</v>
      </c>
      <c r="D120" s="217">
        <v>600</v>
      </c>
      <c r="E120" s="218">
        <v>12</v>
      </c>
      <c r="F120" s="219">
        <f t="shared" si="8"/>
        <v>7200</v>
      </c>
      <c r="G120" s="219">
        <v>11.8</v>
      </c>
      <c r="H120" s="219">
        <f t="shared" si="9"/>
        <v>7080</v>
      </c>
      <c r="I120" s="220">
        <f t="shared" ref="I120:I121" si="10">F120-H120</f>
        <v>120</v>
      </c>
    </row>
    <row r="121" spans="1:16" s="214" customFormat="1" ht="24" customHeight="1">
      <c r="A121" s="215"/>
      <c r="B121" s="272">
        <v>42496</v>
      </c>
      <c r="C121" s="233" t="s">
        <v>922</v>
      </c>
      <c r="D121" s="217">
        <v>1000</v>
      </c>
      <c r="E121" s="218">
        <v>8.6</v>
      </c>
      <c r="F121" s="219">
        <f t="shared" si="8"/>
        <v>8600</v>
      </c>
      <c r="G121" s="219">
        <v>8.3000000000000007</v>
      </c>
      <c r="H121" s="219">
        <f t="shared" si="9"/>
        <v>8300</v>
      </c>
      <c r="I121" s="220">
        <f t="shared" si="10"/>
        <v>300</v>
      </c>
    </row>
    <row r="122" spans="1:16" ht="24" customHeight="1">
      <c r="A122" s="215"/>
      <c r="B122" s="272"/>
      <c r="C122" s="233"/>
      <c r="D122" s="217"/>
      <c r="E122" s="218"/>
      <c r="F122" s="219"/>
      <c r="G122" s="219"/>
      <c r="H122" s="219"/>
      <c r="I122" s="220"/>
      <c r="J122" s="234"/>
      <c r="K122" s="234"/>
      <c r="L122" s="234"/>
      <c r="M122" s="234"/>
      <c r="N122" s="234"/>
      <c r="O122" s="234"/>
      <c r="P122" s="234"/>
    </row>
    <row r="123" spans="1:16" ht="24" customHeight="1">
      <c r="A123" s="721" t="s">
        <v>3</v>
      </c>
      <c r="B123" s="721"/>
      <c r="C123" s="721"/>
      <c r="D123" s="721"/>
      <c r="E123" s="721"/>
      <c r="F123" s="222">
        <f>SUM(F118:F122)</f>
        <v>70802</v>
      </c>
      <c r="G123" s="235"/>
      <c r="H123" s="222">
        <f>SUM(H118:H122)</f>
        <v>68788</v>
      </c>
      <c r="I123" s="222">
        <f>SUM(I118:I122)</f>
        <v>2014</v>
      </c>
    </row>
    <row r="124" spans="1:16">
      <c r="H124" s="225" t="s">
        <v>1987</v>
      </c>
      <c r="I124" s="422">
        <v>22300</v>
      </c>
    </row>
    <row r="125" spans="1:16">
      <c r="H125" s="225" t="s">
        <v>1988</v>
      </c>
      <c r="I125" s="422">
        <f>I123*I124</f>
        <v>44912200</v>
      </c>
    </row>
    <row r="126" spans="1:16">
      <c r="A126" s="227" t="s">
        <v>2128</v>
      </c>
      <c r="B126" s="227"/>
      <c r="C126" s="228"/>
      <c r="D126" s="229"/>
      <c r="G126" s="722"/>
      <c r="H126" s="722"/>
      <c r="I126" s="722"/>
    </row>
    <row r="128" spans="1:16" ht="22.5">
      <c r="A128" s="718" t="s">
        <v>483</v>
      </c>
      <c r="B128" s="718"/>
      <c r="C128" s="718"/>
      <c r="D128" s="718"/>
      <c r="E128" s="718"/>
      <c r="F128" s="718"/>
      <c r="G128" s="718"/>
      <c r="H128" s="718"/>
      <c r="I128" s="718"/>
    </row>
    <row r="129" spans="1:16">
      <c r="A129" s="719" t="s">
        <v>484</v>
      </c>
      <c r="B129" s="719"/>
      <c r="C129" s="719"/>
      <c r="D129" s="719"/>
      <c r="E129" s="719"/>
      <c r="F129" s="719"/>
      <c r="G129" s="719"/>
      <c r="H129" s="719"/>
      <c r="I129" s="719"/>
    </row>
    <row r="130" spans="1:16" ht="23.25">
      <c r="A130" s="231"/>
      <c r="B130" s="231"/>
      <c r="C130" s="231"/>
      <c r="D130" s="231"/>
      <c r="E130" s="231"/>
      <c r="F130" s="231"/>
      <c r="G130" s="231"/>
      <c r="H130" s="231"/>
      <c r="I130" s="232"/>
    </row>
    <row r="131" spans="1:16" ht="22.5">
      <c r="A131" s="720" t="s">
        <v>1986</v>
      </c>
      <c r="B131" s="720"/>
      <c r="C131" s="720"/>
      <c r="D131" s="720"/>
      <c r="E131" s="720"/>
      <c r="F131" s="720"/>
      <c r="G131" s="720"/>
      <c r="H131" s="720"/>
      <c r="I131" s="720"/>
    </row>
    <row r="132" spans="1:16" s="214" customFormat="1" ht="45.75" customHeight="1">
      <c r="A132" s="211" t="s">
        <v>0</v>
      </c>
      <c r="B132" s="211" t="s">
        <v>923</v>
      </c>
      <c r="C132" s="211" t="s">
        <v>486</v>
      </c>
      <c r="D132" s="212" t="s">
        <v>487</v>
      </c>
      <c r="E132" s="213" t="s">
        <v>925</v>
      </c>
      <c r="F132" s="213" t="s">
        <v>489</v>
      </c>
      <c r="G132" s="213" t="s">
        <v>924</v>
      </c>
      <c r="H132" s="213" t="s">
        <v>489</v>
      </c>
      <c r="I132" s="213" t="s">
        <v>491</v>
      </c>
    </row>
    <row r="133" spans="1:16" s="214" customFormat="1" ht="24" customHeight="1">
      <c r="A133" s="215">
        <v>2</v>
      </c>
      <c r="B133" s="272">
        <v>42532</v>
      </c>
      <c r="C133" s="233" t="s">
        <v>497</v>
      </c>
      <c r="D133" s="217">
        <v>1000</v>
      </c>
      <c r="E133" s="218">
        <v>11.5</v>
      </c>
      <c r="F133" s="219">
        <f t="shared" ref="F133:F134" si="11">D133*E133</f>
        <v>11500</v>
      </c>
      <c r="G133" s="219">
        <v>11.2</v>
      </c>
      <c r="H133" s="219">
        <f t="shared" ref="H133:H134" si="12">D133*G133</f>
        <v>11200</v>
      </c>
      <c r="I133" s="220">
        <f t="shared" ref="I133:I134" si="13">F133-H133</f>
        <v>300</v>
      </c>
    </row>
    <row r="134" spans="1:16" s="214" customFormat="1" ht="24" customHeight="1">
      <c r="A134" s="215"/>
      <c r="B134" s="272"/>
      <c r="C134" s="233" t="s">
        <v>922</v>
      </c>
      <c r="D134" s="217">
        <v>2640</v>
      </c>
      <c r="E134" s="218">
        <v>8.6</v>
      </c>
      <c r="F134" s="219">
        <f t="shared" si="11"/>
        <v>22704</v>
      </c>
      <c r="G134" s="219">
        <v>8.3000000000000007</v>
      </c>
      <c r="H134" s="219">
        <f t="shared" si="12"/>
        <v>21912.000000000004</v>
      </c>
      <c r="I134" s="220">
        <f t="shared" si="13"/>
        <v>791.99999999999636</v>
      </c>
    </row>
    <row r="135" spans="1:16" ht="24" customHeight="1">
      <c r="A135" s="215"/>
      <c r="B135" s="272"/>
      <c r="C135" s="233"/>
      <c r="D135" s="217"/>
      <c r="E135" s="218"/>
      <c r="F135" s="219"/>
      <c r="G135" s="219"/>
      <c r="H135" s="219"/>
      <c r="I135" s="220"/>
      <c r="J135" s="234"/>
      <c r="K135" s="234"/>
      <c r="L135" s="234"/>
      <c r="M135" s="234"/>
      <c r="N135" s="234"/>
      <c r="O135" s="234"/>
      <c r="P135" s="234"/>
    </row>
    <row r="136" spans="1:16" ht="24" customHeight="1">
      <c r="A136" s="721" t="s">
        <v>3</v>
      </c>
      <c r="B136" s="721"/>
      <c r="C136" s="721"/>
      <c r="D136" s="721"/>
      <c r="E136" s="721"/>
      <c r="F136" s="222">
        <f>SUM(F133:F135)</f>
        <v>34204</v>
      </c>
      <c r="G136" s="235"/>
      <c r="H136" s="222">
        <f>SUM(H133:H135)</f>
        <v>33112</v>
      </c>
      <c r="I136" s="222">
        <f>SUM(I133:I135)</f>
        <v>1091.9999999999964</v>
      </c>
    </row>
    <row r="137" spans="1:16">
      <c r="H137" s="225" t="s">
        <v>1987</v>
      </c>
      <c r="I137" s="422">
        <v>22300</v>
      </c>
    </row>
    <row r="138" spans="1:16">
      <c r="H138" s="225" t="s">
        <v>1988</v>
      </c>
      <c r="I138" s="422">
        <f>I136*I137</f>
        <v>24351599.999999918</v>
      </c>
    </row>
    <row r="140" spans="1:16">
      <c r="A140" s="227" t="s">
        <v>2129</v>
      </c>
      <c r="B140" s="227"/>
      <c r="C140" s="228"/>
      <c r="D140" s="229"/>
      <c r="G140" s="722"/>
      <c r="H140" s="722"/>
      <c r="I140" s="722"/>
    </row>
    <row r="142" spans="1:16" ht="22.5">
      <c r="A142" s="718" t="s">
        <v>483</v>
      </c>
      <c r="B142" s="718"/>
      <c r="C142" s="718"/>
      <c r="D142" s="718"/>
      <c r="E142" s="718"/>
      <c r="F142" s="718"/>
      <c r="G142" s="718"/>
      <c r="H142" s="718"/>
      <c r="I142" s="718"/>
    </row>
    <row r="143" spans="1:16">
      <c r="A143" s="719" t="s">
        <v>484</v>
      </c>
      <c r="B143" s="719"/>
      <c r="C143" s="719"/>
      <c r="D143" s="719"/>
      <c r="E143" s="719"/>
      <c r="F143" s="719"/>
      <c r="G143" s="719"/>
      <c r="H143" s="719"/>
      <c r="I143" s="719"/>
    </row>
    <row r="144" spans="1:16" ht="23.25">
      <c r="A144" s="231"/>
      <c r="B144" s="231"/>
      <c r="C144" s="231"/>
      <c r="D144" s="231"/>
      <c r="E144" s="231"/>
      <c r="F144" s="231"/>
      <c r="G144" s="231"/>
      <c r="H144" s="231"/>
      <c r="I144" s="232"/>
    </row>
    <row r="145" spans="1:16" ht="22.5">
      <c r="A145" s="720" t="s">
        <v>2130</v>
      </c>
      <c r="B145" s="720"/>
      <c r="C145" s="720"/>
      <c r="D145" s="720"/>
      <c r="E145" s="720"/>
      <c r="F145" s="720"/>
      <c r="G145" s="720"/>
      <c r="H145" s="720"/>
      <c r="I145" s="720"/>
    </row>
    <row r="146" spans="1:16" s="214" customFormat="1" ht="45.75" customHeight="1">
      <c r="A146" s="211" t="s">
        <v>0</v>
      </c>
      <c r="B146" s="211" t="s">
        <v>923</v>
      </c>
      <c r="C146" s="211" t="s">
        <v>486</v>
      </c>
      <c r="D146" s="212" t="s">
        <v>487</v>
      </c>
      <c r="E146" s="213" t="s">
        <v>925</v>
      </c>
      <c r="F146" s="213" t="s">
        <v>489</v>
      </c>
      <c r="G146" s="213" t="s">
        <v>924</v>
      </c>
      <c r="H146" s="213" t="s">
        <v>489</v>
      </c>
      <c r="I146" s="213" t="s">
        <v>491</v>
      </c>
    </row>
    <row r="147" spans="1:16" s="214" customFormat="1" ht="24" customHeight="1">
      <c r="A147" s="215">
        <v>1</v>
      </c>
      <c r="B147" s="272">
        <v>42583</v>
      </c>
      <c r="C147" s="233" t="s">
        <v>497</v>
      </c>
      <c r="D147" s="217">
        <v>1700</v>
      </c>
      <c r="E147" s="218">
        <v>11.5</v>
      </c>
      <c r="F147" s="219">
        <f t="shared" ref="F147:F150" si="14">D147*E147</f>
        <v>19550</v>
      </c>
      <c r="G147" s="219">
        <v>11.2</v>
      </c>
      <c r="H147" s="219">
        <f t="shared" ref="H147:H150" si="15">D147*G147</f>
        <v>19040</v>
      </c>
      <c r="I147" s="220">
        <f t="shared" ref="I147:I150" si="16">F147-H147</f>
        <v>510</v>
      </c>
    </row>
    <row r="148" spans="1:16" s="214" customFormat="1" ht="24" customHeight="1">
      <c r="A148" s="215"/>
      <c r="B148" s="272"/>
      <c r="C148" s="233" t="s">
        <v>2131</v>
      </c>
      <c r="D148" s="217">
        <v>1090</v>
      </c>
      <c r="E148" s="218">
        <v>8.4</v>
      </c>
      <c r="F148" s="219">
        <f t="shared" si="14"/>
        <v>9156</v>
      </c>
      <c r="G148" s="219">
        <v>8</v>
      </c>
      <c r="H148" s="219">
        <f t="shared" si="15"/>
        <v>8720</v>
      </c>
      <c r="I148" s="220">
        <f t="shared" si="16"/>
        <v>436</v>
      </c>
    </row>
    <row r="149" spans="1:16" s="214" customFormat="1" ht="24" customHeight="1">
      <c r="A149" s="215"/>
      <c r="B149" s="272"/>
      <c r="C149" s="233" t="s">
        <v>2132</v>
      </c>
      <c r="D149" s="217">
        <v>390</v>
      </c>
      <c r="E149" s="218">
        <v>9.5</v>
      </c>
      <c r="F149" s="219">
        <f t="shared" si="14"/>
        <v>3705</v>
      </c>
      <c r="G149" s="219">
        <v>9.1999999999999993</v>
      </c>
      <c r="H149" s="219">
        <f t="shared" si="15"/>
        <v>3587.9999999999995</v>
      </c>
      <c r="I149" s="220">
        <f t="shared" si="16"/>
        <v>117.00000000000045</v>
      </c>
    </row>
    <row r="150" spans="1:16" s="214" customFormat="1" ht="24" customHeight="1">
      <c r="A150" s="215"/>
      <c r="B150" s="272"/>
      <c r="C150" s="233" t="s">
        <v>922</v>
      </c>
      <c r="D150" s="217">
        <v>1760</v>
      </c>
      <c r="E150" s="218">
        <v>8.6</v>
      </c>
      <c r="F150" s="219">
        <f t="shared" si="14"/>
        <v>15136</v>
      </c>
      <c r="G150" s="219">
        <v>8.3000000000000007</v>
      </c>
      <c r="H150" s="219">
        <f t="shared" si="15"/>
        <v>14608.000000000002</v>
      </c>
      <c r="I150" s="220">
        <f t="shared" si="16"/>
        <v>527.99999999999818</v>
      </c>
    </row>
    <row r="151" spans="1:16" ht="24" customHeight="1">
      <c r="A151" s="215"/>
      <c r="B151" s="272"/>
      <c r="C151" s="233"/>
      <c r="D151" s="217"/>
      <c r="E151" s="218"/>
      <c r="F151" s="219"/>
      <c r="G151" s="219"/>
      <c r="H151" s="219"/>
      <c r="I151" s="220"/>
      <c r="J151" s="234"/>
      <c r="K151" s="234"/>
      <c r="L151" s="234"/>
      <c r="M151" s="234"/>
      <c r="N151" s="234"/>
      <c r="O151" s="234"/>
      <c r="P151" s="234"/>
    </row>
    <row r="152" spans="1:16" ht="24" customHeight="1">
      <c r="A152" s="721" t="s">
        <v>3</v>
      </c>
      <c r="B152" s="721"/>
      <c r="C152" s="721"/>
      <c r="D152" s="721"/>
      <c r="E152" s="721"/>
      <c r="F152" s="222">
        <f>SUM(F147:F151)</f>
        <v>47547</v>
      </c>
      <c r="G152" s="235"/>
      <c r="H152" s="222">
        <f>SUM(H147:H151)</f>
        <v>45956</v>
      </c>
      <c r="I152" s="222">
        <f>SUM(I147:I151)</f>
        <v>1590.9999999999986</v>
      </c>
    </row>
    <row r="153" spans="1:16">
      <c r="H153" s="225" t="s">
        <v>1987</v>
      </c>
      <c r="I153" s="422">
        <v>22300</v>
      </c>
    </row>
    <row r="154" spans="1:16">
      <c r="H154" s="225" t="s">
        <v>1988</v>
      </c>
      <c r="I154" s="422">
        <f>I152*I153</f>
        <v>35479299.99999997</v>
      </c>
    </row>
    <row r="156" spans="1:16">
      <c r="A156" s="227"/>
      <c r="B156" s="227"/>
      <c r="C156" s="228"/>
      <c r="D156" s="229"/>
      <c r="G156" s="722"/>
      <c r="H156" s="722"/>
      <c r="I156" s="722"/>
    </row>
    <row r="157" spans="1:16" ht="22.5">
      <c r="A157" s="720" t="s">
        <v>2153</v>
      </c>
      <c r="B157" s="720"/>
      <c r="C157" s="720"/>
      <c r="D157" s="720"/>
      <c r="E157" s="720"/>
      <c r="F157" s="720"/>
      <c r="G157" s="720"/>
      <c r="H157" s="720"/>
      <c r="I157" s="720"/>
    </row>
    <row r="158" spans="1:16" s="214" customFormat="1" ht="45.75" customHeight="1">
      <c r="A158" s="211" t="s">
        <v>0</v>
      </c>
      <c r="B158" s="211" t="s">
        <v>923</v>
      </c>
      <c r="C158" s="211" t="s">
        <v>486</v>
      </c>
      <c r="D158" s="212" t="s">
        <v>487</v>
      </c>
      <c r="E158" s="213" t="s">
        <v>925</v>
      </c>
      <c r="F158" s="213" t="s">
        <v>489</v>
      </c>
      <c r="G158" s="213" t="s">
        <v>924</v>
      </c>
      <c r="H158" s="213" t="s">
        <v>489</v>
      </c>
      <c r="I158" s="213" t="s">
        <v>491</v>
      </c>
    </row>
    <row r="159" spans="1:16" s="214" customFormat="1" ht="24" customHeight="1">
      <c r="A159" s="215">
        <v>1</v>
      </c>
      <c r="B159" s="272">
        <v>42641</v>
      </c>
      <c r="C159" s="233" t="s">
        <v>497</v>
      </c>
      <c r="D159" s="217">
        <v>940</v>
      </c>
      <c r="E159" s="218">
        <v>11.7</v>
      </c>
      <c r="F159" s="219">
        <f t="shared" ref="F159:F162" si="17">D159*E159</f>
        <v>10998</v>
      </c>
      <c r="G159" s="219">
        <v>11.2</v>
      </c>
      <c r="H159" s="219">
        <f t="shared" ref="H159:H162" si="18">D159*G159</f>
        <v>10528</v>
      </c>
      <c r="I159" s="220">
        <f t="shared" ref="I159:I162" si="19">F159-H159</f>
        <v>470</v>
      </c>
    </row>
    <row r="160" spans="1:16" s="214" customFormat="1" ht="24" customHeight="1">
      <c r="A160" s="215"/>
      <c r="B160" s="272"/>
      <c r="C160" s="233" t="s">
        <v>2131</v>
      </c>
      <c r="D160" s="217">
        <v>1450</v>
      </c>
      <c r="E160" s="218">
        <v>8.4</v>
      </c>
      <c r="F160" s="219">
        <f t="shared" si="17"/>
        <v>12180</v>
      </c>
      <c r="G160" s="219">
        <v>8</v>
      </c>
      <c r="H160" s="219">
        <f t="shared" si="18"/>
        <v>11600</v>
      </c>
      <c r="I160" s="220">
        <f t="shared" si="19"/>
        <v>580</v>
      </c>
    </row>
    <row r="161" spans="1:16" s="214" customFormat="1" ht="24" customHeight="1">
      <c r="A161" s="215"/>
      <c r="B161" s="272"/>
      <c r="C161" s="233" t="s">
        <v>2132</v>
      </c>
      <c r="D161" s="217">
        <v>940</v>
      </c>
      <c r="E161" s="218">
        <v>9.5</v>
      </c>
      <c r="F161" s="219">
        <f t="shared" si="17"/>
        <v>8930</v>
      </c>
      <c r="G161" s="219">
        <v>9.1999999999999993</v>
      </c>
      <c r="H161" s="219">
        <f t="shared" si="18"/>
        <v>8648</v>
      </c>
      <c r="I161" s="220">
        <f t="shared" si="19"/>
        <v>282</v>
      </c>
    </row>
    <row r="162" spans="1:16" s="214" customFormat="1" ht="24" customHeight="1">
      <c r="A162" s="215"/>
      <c r="B162" s="272"/>
      <c r="C162" s="233" t="s">
        <v>922</v>
      </c>
      <c r="D162" s="217">
        <v>2000</v>
      </c>
      <c r="E162" s="218">
        <v>8.6</v>
      </c>
      <c r="F162" s="219">
        <f t="shared" si="17"/>
        <v>17200</v>
      </c>
      <c r="G162" s="219">
        <v>8.3000000000000007</v>
      </c>
      <c r="H162" s="219">
        <f t="shared" si="18"/>
        <v>16600</v>
      </c>
      <c r="I162" s="220">
        <f t="shared" si="19"/>
        <v>600</v>
      </c>
    </row>
    <row r="163" spans="1:16" ht="24" customHeight="1">
      <c r="A163" s="215"/>
      <c r="B163" s="272"/>
      <c r="C163" s="233"/>
      <c r="D163" s="217"/>
      <c r="E163" s="218"/>
      <c r="F163" s="219"/>
      <c r="G163" s="219"/>
      <c r="H163" s="219"/>
      <c r="I163" s="220"/>
      <c r="J163" s="234"/>
      <c r="K163" s="234"/>
      <c r="L163" s="234"/>
      <c r="M163" s="234"/>
      <c r="N163" s="234"/>
      <c r="O163" s="234"/>
      <c r="P163" s="234"/>
    </row>
    <row r="164" spans="1:16" ht="24" customHeight="1">
      <c r="A164" s="721" t="s">
        <v>3</v>
      </c>
      <c r="B164" s="721"/>
      <c r="C164" s="721"/>
      <c r="D164" s="721"/>
      <c r="E164" s="721"/>
      <c r="F164" s="222">
        <f>SUM(F159:F163)</f>
        <v>49308</v>
      </c>
      <c r="G164" s="235"/>
      <c r="H164" s="222">
        <f>SUM(H159:H163)</f>
        <v>47376</v>
      </c>
      <c r="I164" s="222">
        <f>SUM(I159:I163)</f>
        <v>1932</v>
      </c>
    </row>
    <row r="165" spans="1:16">
      <c r="H165" s="225" t="s">
        <v>1987</v>
      </c>
      <c r="I165" s="422">
        <v>22200</v>
      </c>
    </row>
    <row r="166" spans="1:16">
      <c r="H166" s="225" t="s">
        <v>1988</v>
      </c>
      <c r="I166" s="422">
        <f>I164*I165</f>
        <v>42890400</v>
      </c>
    </row>
  </sheetData>
  <mergeCells count="59">
    <mergeCell ref="G140:I140"/>
    <mergeCell ref="A128:I128"/>
    <mergeCell ref="A129:I129"/>
    <mergeCell ref="A131:I131"/>
    <mergeCell ref="A136:E136"/>
    <mergeCell ref="G126:I126"/>
    <mergeCell ref="A113:I113"/>
    <mergeCell ref="A114:I114"/>
    <mergeCell ref="A123:E123"/>
    <mergeCell ref="A99:I99"/>
    <mergeCell ref="A100:I100"/>
    <mergeCell ref="A108:E108"/>
    <mergeCell ref="G111:I111"/>
    <mergeCell ref="A116:I116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A82:I82"/>
    <mergeCell ref="A26:I26"/>
    <mergeCell ref="A27:I27"/>
    <mergeCell ref="A28:I28"/>
    <mergeCell ref="A31:E31"/>
    <mergeCell ref="G32:I32"/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  <mergeCell ref="A157:I157"/>
    <mergeCell ref="A164:E164"/>
    <mergeCell ref="A142:I142"/>
    <mergeCell ref="A143:I143"/>
    <mergeCell ref="A145:I145"/>
    <mergeCell ref="A152:E152"/>
    <mergeCell ref="G156:I156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5"/>
  </sheetPr>
  <dimension ref="A1:G36"/>
  <sheetViews>
    <sheetView topLeftCell="A19" workbookViewId="0">
      <selection activeCell="E17" sqref="E17"/>
    </sheetView>
  </sheetViews>
  <sheetFormatPr defaultColWidth="10.28515625" defaultRowHeight="15.75"/>
  <cols>
    <col min="1" max="1" width="4" style="424" customWidth="1"/>
    <col min="2" max="2" width="40.140625" style="424" customWidth="1"/>
    <col min="3" max="3" width="12.5703125" style="425" customWidth="1"/>
    <col min="4" max="4" width="11.28515625" style="119" customWidth="1"/>
    <col min="5" max="5" width="16.28515625" style="119" customWidth="1"/>
    <col min="6" max="6" width="16" style="424" customWidth="1"/>
    <col min="7" max="7" width="15.7109375" style="424" hidden="1" customWidth="1"/>
    <col min="8" max="16384" width="10.28515625" style="424"/>
  </cols>
  <sheetData>
    <row r="1" spans="1:7" ht="27.75" customHeight="1">
      <c r="A1" s="726" t="s">
        <v>1989</v>
      </c>
      <c r="B1" s="726"/>
      <c r="C1" s="726"/>
      <c r="D1" s="726"/>
      <c r="E1" s="726"/>
      <c r="F1" s="423"/>
      <c r="G1" s="423"/>
    </row>
    <row r="2" spans="1:7" ht="15" customHeight="1">
      <c r="A2" s="423"/>
    </row>
    <row r="3" spans="1:7" s="430" customFormat="1" ht="39.75" customHeight="1">
      <c r="A3" s="426"/>
      <c r="B3" s="427" t="s">
        <v>1990</v>
      </c>
      <c r="C3" s="428" t="s">
        <v>487</v>
      </c>
      <c r="D3" s="429" t="s">
        <v>1991</v>
      </c>
      <c r="E3" s="429" t="s">
        <v>1992</v>
      </c>
      <c r="F3" s="427" t="s">
        <v>1993</v>
      </c>
      <c r="G3" s="429" t="s">
        <v>1994</v>
      </c>
    </row>
    <row r="4" spans="1:7" s="423" customFormat="1" ht="17.25" customHeight="1">
      <c r="B4" s="431" t="s">
        <v>1995</v>
      </c>
      <c r="C4" s="432"/>
      <c r="D4" s="433"/>
      <c r="E4" s="434">
        <v>174900</v>
      </c>
      <c r="F4" s="434"/>
      <c r="G4" s="433"/>
    </row>
    <row r="5" spans="1:7" ht="17.25" customHeight="1">
      <c r="B5" s="435" t="s">
        <v>1996</v>
      </c>
      <c r="C5" s="436"/>
      <c r="D5" s="437"/>
      <c r="E5" s="438"/>
      <c r="F5" s="439"/>
      <c r="G5" s="440"/>
    </row>
    <row r="6" spans="1:7" ht="17.25" customHeight="1">
      <c r="B6" s="441" t="s">
        <v>1997</v>
      </c>
      <c r="C6" s="442"/>
      <c r="D6" s="443"/>
      <c r="E6" s="444"/>
      <c r="F6" s="443">
        <v>166113.62</v>
      </c>
      <c r="G6" s="445"/>
    </row>
    <row r="7" spans="1:7" ht="17.25" customHeight="1">
      <c r="B7" s="441" t="s">
        <v>1998</v>
      </c>
      <c r="C7" s="442"/>
      <c r="D7" s="443"/>
      <c r="E7" s="444"/>
      <c r="F7" s="443">
        <v>8231.92</v>
      </c>
      <c r="G7" s="445"/>
    </row>
    <row r="8" spans="1:7" ht="17.25" customHeight="1">
      <c r="B8" s="446"/>
      <c r="C8" s="447"/>
      <c r="D8" s="448"/>
      <c r="E8" s="449"/>
      <c r="F8" s="448"/>
      <c r="G8" s="450"/>
    </row>
    <row r="9" spans="1:7" s="423" customFormat="1" ht="17.25" customHeight="1">
      <c r="B9" s="451" t="s">
        <v>1999</v>
      </c>
      <c r="C9" s="452">
        <f>SUM(C5:C8)</f>
        <v>0</v>
      </c>
      <c r="D9" s="452"/>
      <c r="E9" s="453">
        <f>SUM(E4:E8)</f>
        <v>174900</v>
      </c>
      <c r="F9" s="453">
        <f>SUM(F4:F8)</f>
        <v>174345.54</v>
      </c>
      <c r="G9" s="273">
        <f>SUM(G5:G8)</f>
        <v>0</v>
      </c>
    </row>
    <row r="10" spans="1:7" ht="11.25" customHeight="1">
      <c r="B10" s="454"/>
      <c r="C10" s="727"/>
      <c r="D10" s="727"/>
      <c r="E10" s="455"/>
      <c r="G10" s="456"/>
    </row>
    <row r="11" spans="1:7" ht="18.75" customHeight="1">
      <c r="A11" s="423" t="s">
        <v>2000</v>
      </c>
    </row>
    <row r="12" spans="1:7" s="457" customFormat="1" ht="36.75" customHeight="1">
      <c r="A12" s="427" t="s">
        <v>0</v>
      </c>
      <c r="B12" s="427" t="s">
        <v>1990</v>
      </c>
      <c r="C12" s="428" t="s">
        <v>487</v>
      </c>
      <c r="D12" s="429" t="s">
        <v>1991</v>
      </c>
      <c r="E12" s="429" t="s">
        <v>489</v>
      </c>
    </row>
    <row r="13" spans="1:7" ht="15.75" customHeight="1">
      <c r="A13" s="458">
        <v>1</v>
      </c>
      <c r="B13" s="98" t="s">
        <v>2001</v>
      </c>
      <c r="C13" s="436"/>
      <c r="D13" s="33"/>
      <c r="E13" s="33">
        <v>100000</v>
      </c>
      <c r="G13" s="459"/>
    </row>
    <row r="14" spans="1:7" ht="15.75" customHeight="1">
      <c r="A14" s="458">
        <v>2</v>
      </c>
      <c r="B14" s="98" t="s">
        <v>2002</v>
      </c>
      <c r="C14" s="436"/>
      <c r="D14" s="33"/>
      <c r="E14" s="33">
        <v>200000</v>
      </c>
      <c r="G14" s="459"/>
    </row>
    <row r="15" spans="1:7" ht="15.75" customHeight="1">
      <c r="A15" s="458">
        <v>3</v>
      </c>
      <c r="B15" s="97" t="s">
        <v>2003</v>
      </c>
      <c r="C15" s="436"/>
      <c r="D15" s="33"/>
      <c r="E15" s="33">
        <v>200000</v>
      </c>
      <c r="G15" s="459"/>
    </row>
    <row r="16" spans="1:7" ht="15.75" customHeight="1">
      <c r="A16" s="458">
        <v>4</v>
      </c>
      <c r="B16" s="441" t="s">
        <v>2004</v>
      </c>
      <c r="C16" s="436"/>
      <c r="D16" s="33"/>
      <c r="E16" s="33">
        <v>10000000</v>
      </c>
      <c r="G16" s="459"/>
    </row>
    <row r="17" spans="1:7" ht="15.75" customHeight="1">
      <c r="A17" s="458">
        <v>5</v>
      </c>
      <c r="B17" s="441" t="s">
        <v>2005</v>
      </c>
      <c r="C17" s="436"/>
      <c r="D17" s="33"/>
      <c r="E17" s="33">
        <v>500000</v>
      </c>
      <c r="G17" s="459"/>
    </row>
    <row r="18" spans="1:7" ht="15.75" customHeight="1">
      <c r="A18" s="458">
        <v>6</v>
      </c>
      <c r="B18" s="441" t="s">
        <v>532</v>
      </c>
      <c r="C18" s="436"/>
      <c r="D18" s="33"/>
      <c r="E18" s="33">
        <v>1000000</v>
      </c>
      <c r="G18" s="459"/>
    </row>
    <row r="19" spans="1:7" ht="15.75" customHeight="1">
      <c r="A19" s="460"/>
      <c r="B19" s="441"/>
      <c r="C19" s="442"/>
      <c r="D19" s="461"/>
      <c r="E19" s="461"/>
      <c r="G19" s="459"/>
    </row>
    <row r="20" spans="1:7" ht="6" customHeight="1">
      <c r="A20" s="460"/>
      <c r="B20" s="446"/>
      <c r="C20" s="447"/>
      <c r="D20" s="450"/>
      <c r="E20" s="450"/>
    </row>
    <row r="21" spans="1:7" s="423" customFormat="1" ht="15.75" customHeight="1">
      <c r="A21" s="451"/>
      <c r="B21" s="451" t="s">
        <v>2006</v>
      </c>
      <c r="C21" s="452"/>
      <c r="D21" s="273"/>
      <c r="E21" s="273">
        <f>SUM(E13:E20)</f>
        <v>12000000</v>
      </c>
      <c r="G21" s="424"/>
    </row>
    <row r="22" spans="1:7" ht="8.25" customHeight="1"/>
    <row r="24" spans="1:7" s="430" customFormat="1" ht="39.75" customHeight="1">
      <c r="A24" s="426"/>
      <c r="B24" s="427" t="s">
        <v>1990</v>
      </c>
      <c r="C24" s="428" t="s">
        <v>2007</v>
      </c>
      <c r="D24" s="429" t="s">
        <v>2008</v>
      </c>
      <c r="E24" s="429" t="s">
        <v>1994</v>
      </c>
      <c r="F24" s="427" t="s">
        <v>1993</v>
      </c>
      <c r="G24" s="429" t="s">
        <v>1994</v>
      </c>
    </row>
    <row r="25" spans="1:7" s="423" customFormat="1" ht="17.25" customHeight="1">
      <c r="B25" s="435" t="s">
        <v>2009</v>
      </c>
      <c r="C25" s="434"/>
      <c r="D25" s="433"/>
      <c r="E25" s="434"/>
      <c r="F25" s="434"/>
      <c r="G25" s="433"/>
    </row>
    <row r="26" spans="1:7" ht="17.25" customHeight="1">
      <c r="B26" s="441" t="s">
        <v>2015</v>
      </c>
      <c r="C26" s="443">
        <f>166113.62-8745</f>
        <v>157368.62</v>
      </c>
      <c r="D26" s="443">
        <v>22300</v>
      </c>
      <c r="E26" s="461">
        <f>ROUND(C26*D26,0)</f>
        <v>3509320226</v>
      </c>
      <c r="F26" s="443"/>
      <c r="G26" s="445"/>
    </row>
    <row r="27" spans="1:7" ht="17.25" customHeight="1">
      <c r="B27" s="441" t="s">
        <v>1998</v>
      </c>
      <c r="C27" s="443">
        <f>8231.92+8745</f>
        <v>16976.919999999998</v>
      </c>
      <c r="D27" s="443">
        <v>22270</v>
      </c>
      <c r="E27" s="461">
        <f>ROUND(C27*D27,0)</f>
        <v>378076008</v>
      </c>
      <c r="F27" s="443"/>
      <c r="G27" s="445"/>
    </row>
    <row r="28" spans="1:7" ht="17.25" customHeight="1">
      <c r="B28" s="435" t="s">
        <v>1996</v>
      </c>
      <c r="C28" s="436"/>
      <c r="D28" s="437"/>
      <c r="E28" s="438"/>
      <c r="F28" s="439"/>
      <c r="G28" s="440"/>
    </row>
    <row r="29" spans="1:7" ht="17.25" customHeight="1">
      <c r="B29" s="441" t="s">
        <v>2014</v>
      </c>
      <c r="C29" s="442">
        <v>16.5</v>
      </c>
      <c r="D29" s="443">
        <v>22300</v>
      </c>
      <c r="E29" s="444"/>
      <c r="F29" s="443">
        <f>ROUND(C29*D29,0)</f>
        <v>367950</v>
      </c>
      <c r="G29" s="445"/>
    </row>
    <row r="30" spans="1:7" ht="17.25" customHeight="1">
      <c r="B30" s="441" t="s">
        <v>2013</v>
      </c>
      <c r="C30" s="442">
        <v>5.5</v>
      </c>
      <c r="D30" s="443">
        <v>22300</v>
      </c>
      <c r="E30" s="444"/>
      <c r="F30" s="443">
        <f>ROUND(C30*D30,0)</f>
        <v>122650</v>
      </c>
      <c r="G30" s="445"/>
    </row>
    <row r="31" spans="1:7" ht="17.25" customHeight="1">
      <c r="B31" s="462" t="s">
        <v>2010</v>
      </c>
      <c r="C31" s="442"/>
      <c r="D31" s="443"/>
      <c r="E31" s="444"/>
      <c r="F31" s="461">
        <v>3400000000</v>
      </c>
      <c r="G31" s="445"/>
    </row>
    <row r="32" spans="1:7" ht="17.25" customHeight="1">
      <c r="B32" s="441" t="s">
        <v>2011</v>
      </c>
      <c r="C32" s="442"/>
      <c r="D32" s="443"/>
      <c r="E32" s="444"/>
      <c r="F32" s="461">
        <f>E21</f>
        <v>12000000</v>
      </c>
      <c r="G32" s="445"/>
    </row>
    <row r="33" spans="2:7" ht="17.25" customHeight="1">
      <c r="B33" s="446"/>
      <c r="C33" s="447"/>
      <c r="D33" s="448"/>
      <c r="E33" s="449"/>
      <c r="F33" s="450"/>
      <c r="G33" s="450"/>
    </row>
    <row r="34" spans="2:7" s="423" customFormat="1" ht="17.25" customHeight="1">
      <c r="B34" s="451" t="s">
        <v>1999</v>
      </c>
      <c r="C34" s="452">
        <f>SUM(C25:C33)</f>
        <v>174367.53999999998</v>
      </c>
      <c r="D34" s="452"/>
      <c r="E34" s="273">
        <f>SUM(E25:E33)</f>
        <v>3887396234</v>
      </c>
      <c r="F34" s="273">
        <f>SUM(F25:F33)</f>
        <v>3412490600</v>
      </c>
      <c r="G34" s="452">
        <f>SUM(G25:G33)</f>
        <v>0</v>
      </c>
    </row>
    <row r="36" spans="2:7">
      <c r="E36" s="120" t="s">
        <v>2012</v>
      </c>
      <c r="F36" s="463">
        <f>E34-F34</f>
        <v>474905634</v>
      </c>
    </row>
  </sheetData>
  <mergeCells count="2">
    <mergeCell ref="A1:E1"/>
    <mergeCell ref="C10:D10"/>
  </mergeCells>
  <pageMargins left="0.51" right="0.25" top="0.19" bottom="0.25" header="0" footer="0"/>
  <pageSetup paperSize="9" scale="9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50"/>
  <sheetViews>
    <sheetView topLeftCell="A5" zoomScale="95" workbookViewId="0">
      <pane ySplit="7" topLeftCell="A18" activePane="bottomLeft" state="frozen"/>
      <selection activeCell="G72" sqref="G72"/>
      <selection pane="bottomLeft" activeCell="G72" sqref="G72"/>
    </sheetView>
  </sheetViews>
  <sheetFormatPr defaultRowHeight="15.75"/>
  <cols>
    <col min="1" max="1" width="11.85546875" style="247" customWidth="1"/>
    <col min="2" max="2" width="18.140625" style="244" customWidth="1"/>
    <col min="3" max="3" width="8.140625" style="248" customWidth="1"/>
    <col min="4" max="4" width="11.28515625" style="333" bestFit="1" customWidth="1"/>
    <col min="5" max="5" width="9.5703125" style="358" customWidth="1"/>
    <col min="6" max="6" width="8.28515625" style="365" customWidth="1"/>
    <col min="7" max="7" width="14.85546875" style="333" customWidth="1"/>
    <col min="8" max="8" width="14.42578125" style="333" customWidth="1"/>
    <col min="9" max="9" width="14.5703125" style="333" customWidth="1"/>
    <col min="10" max="10" width="16.140625" style="244" customWidth="1"/>
    <col min="11" max="16384" width="9.140625" style="244"/>
  </cols>
  <sheetData>
    <row r="1" spans="1:10" s="37" customFormat="1" ht="18" customHeight="1">
      <c r="A1" s="708" t="s">
        <v>9</v>
      </c>
      <c r="B1" s="708"/>
      <c r="C1" s="708"/>
      <c r="E1" s="359"/>
      <c r="F1" s="38"/>
      <c r="G1" s="39"/>
      <c r="H1" s="39"/>
    </row>
    <row r="2" spans="1:10" s="37" customFormat="1" ht="18" customHeight="1">
      <c r="A2" s="708" t="s">
        <v>10</v>
      </c>
      <c r="B2" s="708"/>
      <c r="C2" s="708"/>
      <c r="D2" s="708"/>
      <c r="E2" s="708"/>
      <c r="F2" s="38"/>
      <c r="G2" s="39"/>
      <c r="H2" s="39"/>
    </row>
    <row r="3" spans="1:10" s="37" customFormat="1" ht="18" customHeight="1">
      <c r="A3" s="708" t="s">
        <v>11</v>
      </c>
      <c r="B3" s="708"/>
      <c r="C3" s="733" t="s">
        <v>513</v>
      </c>
      <c r="D3" s="733"/>
      <c r="E3" s="360"/>
      <c r="F3" s="38"/>
      <c r="G3" s="39"/>
      <c r="H3" s="39"/>
    </row>
    <row r="4" spans="1:10" s="41" customFormat="1" ht="9" customHeight="1">
      <c r="E4" s="361"/>
      <c r="F4" s="42"/>
      <c r="G4" s="43"/>
      <c r="H4" s="43"/>
    </row>
    <row r="5" spans="1:10" s="243" customFormat="1" ht="29.25" customHeight="1">
      <c r="A5" s="734" t="s">
        <v>12</v>
      </c>
      <c r="B5" s="734"/>
      <c r="C5" s="734"/>
      <c r="D5" s="734"/>
      <c r="E5" s="734"/>
      <c r="F5" s="734"/>
      <c r="G5" s="734"/>
      <c r="H5" s="734"/>
      <c r="I5" s="734"/>
    </row>
    <row r="6" spans="1:10" ht="9" customHeight="1">
      <c r="A6" s="735"/>
      <c r="B6" s="735"/>
      <c r="C6" s="735"/>
      <c r="D6" s="735"/>
      <c r="E6" s="735"/>
      <c r="F6" s="735"/>
      <c r="G6" s="735"/>
      <c r="H6" s="735"/>
      <c r="I6" s="735"/>
    </row>
    <row r="7" spans="1:10" s="205" customFormat="1" ht="18" customHeight="1">
      <c r="A7" s="362" t="s">
        <v>928</v>
      </c>
      <c r="C7" s="245"/>
      <c r="D7" s="332"/>
      <c r="E7" s="363"/>
      <c r="F7" s="364"/>
      <c r="G7" s="332"/>
      <c r="H7" s="332"/>
      <c r="I7" s="332"/>
    </row>
    <row r="8" spans="1:10" s="205" customFormat="1" ht="18" customHeight="1">
      <c r="A8" s="362" t="s">
        <v>1362</v>
      </c>
      <c r="C8" s="245"/>
      <c r="D8" s="332"/>
      <c r="E8" s="363"/>
      <c r="F8" s="364"/>
      <c r="G8" s="332"/>
      <c r="H8" s="332"/>
      <c r="I8" s="332"/>
    </row>
    <row r="9" spans="1:10" s="205" customFormat="1" ht="18" customHeight="1">
      <c r="A9" s="204"/>
      <c r="C9" s="246"/>
      <c r="D9" s="332"/>
      <c r="E9" s="363"/>
      <c r="F9" s="364"/>
      <c r="G9" s="332"/>
      <c r="H9" s="332"/>
      <c r="I9" s="332"/>
    </row>
    <row r="10" spans="1:10" ht="8.25" customHeight="1"/>
    <row r="11" spans="1:10" s="251" customFormat="1" ht="32.25" customHeight="1">
      <c r="A11" s="249" t="s">
        <v>13</v>
      </c>
      <c r="B11" s="250" t="s">
        <v>14</v>
      </c>
      <c r="C11" s="250" t="s">
        <v>514</v>
      </c>
      <c r="D11" s="334" t="s">
        <v>515</v>
      </c>
      <c r="E11" s="335" t="s">
        <v>516</v>
      </c>
      <c r="F11" s="366" t="s">
        <v>15</v>
      </c>
      <c r="G11" s="334" t="s">
        <v>16</v>
      </c>
      <c r="H11" s="334" t="s">
        <v>17</v>
      </c>
      <c r="I11" s="334" t="s">
        <v>18</v>
      </c>
      <c r="J11" s="334" t="s">
        <v>19</v>
      </c>
    </row>
    <row r="12" spans="1:10" s="208" customFormat="1" ht="21" customHeight="1">
      <c r="A12" s="728" t="s">
        <v>1322</v>
      </c>
      <c r="B12" s="729"/>
      <c r="C12" s="729"/>
      <c r="D12" s="729"/>
      <c r="E12" s="729"/>
      <c r="F12" s="729"/>
      <c r="G12" s="729"/>
      <c r="H12" s="730"/>
      <c r="I12" s="336">
        <v>32075000</v>
      </c>
      <c r="J12" s="336"/>
    </row>
    <row r="13" spans="1:10" ht="21" customHeight="1">
      <c r="A13" s="252">
        <v>41360</v>
      </c>
      <c r="B13" s="253" t="s">
        <v>1363</v>
      </c>
      <c r="C13" s="253"/>
      <c r="D13" s="367">
        <v>400</v>
      </c>
      <c r="E13" s="368">
        <v>47000</v>
      </c>
      <c r="F13" s="369"/>
      <c r="G13" s="345">
        <f t="shared" ref="G13:G21" si="0">IF(B13&lt;&gt;"",D13*(E13+F13),0)</f>
        <v>18800000</v>
      </c>
      <c r="H13" s="367"/>
      <c r="I13" s="345">
        <f t="shared" ref="I13:I24" si="1">IF(B13&lt;&gt;"",I12+G13-H13,0)</f>
        <v>50875000</v>
      </c>
      <c r="J13" s="367"/>
    </row>
    <row r="14" spans="1:10" ht="21" customHeight="1">
      <c r="A14" s="370">
        <v>41405</v>
      </c>
      <c r="B14" s="255" t="s">
        <v>17</v>
      </c>
      <c r="C14" s="371"/>
      <c r="D14" s="372"/>
      <c r="E14" s="373"/>
      <c r="F14" s="374"/>
      <c r="G14" s="345">
        <f t="shared" si="0"/>
        <v>0</v>
      </c>
      <c r="H14" s="375">
        <v>30000000</v>
      </c>
      <c r="I14" s="345">
        <f t="shared" si="1"/>
        <v>20875000</v>
      </c>
      <c r="J14" s="375"/>
    </row>
    <row r="15" spans="1:10" ht="21" customHeight="1">
      <c r="A15" s="254">
        <v>41464</v>
      </c>
      <c r="B15" s="255" t="s">
        <v>1363</v>
      </c>
      <c r="C15" s="254"/>
      <c r="D15" s="376">
        <v>200</v>
      </c>
      <c r="E15" s="377">
        <v>47000</v>
      </c>
      <c r="F15" s="378"/>
      <c r="G15" s="345">
        <f t="shared" si="0"/>
        <v>9400000</v>
      </c>
      <c r="H15" s="345"/>
      <c r="I15" s="345">
        <f t="shared" si="1"/>
        <v>30275000</v>
      </c>
      <c r="J15" s="345"/>
    </row>
    <row r="16" spans="1:10" ht="21" customHeight="1">
      <c r="A16" s="254">
        <v>41550</v>
      </c>
      <c r="B16" s="255" t="s">
        <v>1363</v>
      </c>
      <c r="C16" s="255"/>
      <c r="D16" s="376">
        <v>200</v>
      </c>
      <c r="E16" s="377">
        <v>47000</v>
      </c>
      <c r="F16" s="378"/>
      <c r="G16" s="345">
        <f t="shared" si="0"/>
        <v>9400000</v>
      </c>
      <c r="H16" s="345"/>
      <c r="I16" s="345">
        <f t="shared" si="1"/>
        <v>39675000</v>
      </c>
      <c r="J16" s="345"/>
    </row>
    <row r="17" spans="1:10" ht="21" customHeight="1">
      <c r="A17" s="370">
        <v>41592</v>
      </c>
      <c r="B17" s="255" t="s">
        <v>17</v>
      </c>
      <c r="C17" s="371"/>
      <c r="D17" s="372"/>
      <c r="E17" s="373"/>
      <c r="F17" s="374"/>
      <c r="G17" s="345">
        <f t="shared" si="0"/>
        <v>0</v>
      </c>
      <c r="H17" s="375">
        <v>20000000</v>
      </c>
      <c r="I17" s="345">
        <f t="shared" si="1"/>
        <v>19675000</v>
      </c>
      <c r="J17" s="375"/>
    </row>
    <row r="18" spans="1:10" ht="21" customHeight="1">
      <c r="A18" s="254">
        <v>41596</v>
      </c>
      <c r="B18" s="255" t="s">
        <v>1363</v>
      </c>
      <c r="C18" s="255"/>
      <c r="D18" s="376">
        <v>200</v>
      </c>
      <c r="E18" s="377">
        <v>47000</v>
      </c>
      <c r="F18" s="378"/>
      <c r="G18" s="345">
        <f t="shared" si="0"/>
        <v>9400000</v>
      </c>
      <c r="H18" s="345"/>
      <c r="I18" s="345">
        <f t="shared" si="1"/>
        <v>29075000</v>
      </c>
      <c r="J18" s="345"/>
    </row>
    <row r="19" spans="1:10" ht="21" customHeight="1">
      <c r="A19" s="254">
        <v>41709</v>
      </c>
      <c r="B19" s="255" t="s">
        <v>1364</v>
      </c>
      <c r="C19" s="255"/>
      <c r="D19" s="379">
        <f>10*35</f>
        <v>350</v>
      </c>
      <c r="E19" s="377">
        <v>14000</v>
      </c>
      <c r="F19" s="378"/>
      <c r="G19" s="345">
        <f t="shared" si="0"/>
        <v>4900000</v>
      </c>
      <c r="H19" s="345"/>
      <c r="I19" s="345">
        <f t="shared" si="1"/>
        <v>33975000</v>
      </c>
      <c r="J19" s="345"/>
    </row>
    <row r="20" spans="1:10" ht="21" customHeight="1">
      <c r="A20" s="370">
        <v>41748</v>
      </c>
      <c r="B20" s="255" t="s">
        <v>17</v>
      </c>
      <c r="C20" s="371"/>
      <c r="D20" s="372"/>
      <c r="E20" s="373"/>
      <c r="F20" s="374"/>
      <c r="G20" s="345">
        <f t="shared" si="0"/>
        <v>0</v>
      </c>
      <c r="H20" s="375">
        <v>20000000</v>
      </c>
      <c r="I20" s="345">
        <f>IF(B20&lt;&gt;"",I19+G20-H20,0)</f>
        <v>13975000</v>
      </c>
      <c r="J20" s="375"/>
    </row>
    <row r="21" spans="1:10" ht="21" customHeight="1">
      <c r="A21" s="254">
        <v>41792</v>
      </c>
      <c r="B21" s="255" t="s">
        <v>1365</v>
      </c>
      <c r="C21" s="255"/>
      <c r="D21" s="376">
        <v>200</v>
      </c>
      <c r="E21" s="377">
        <v>47000</v>
      </c>
      <c r="F21" s="378"/>
      <c r="G21" s="345">
        <f t="shared" si="0"/>
        <v>9400000</v>
      </c>
      <c r="H21" s="345"/>
      <c r="I21" s="345">
        <f t="shared" si="1"/>
        <v>23375000</v>
      </c>
      <c r="J21" s="345"/>
    </row>
    <row r="22" spans="1:10" ht="21" customHeight="1">
      <c r="A22" s="370">
        <v>41748</v>
      </c>
      <c r="B22" s="255" t="s">
        <v>17</v>
      </c>
      <c r="C22" s="371"/>
      <c r="D22" s="372"/>
      <c r="E22" s="373"/>
      <c r="F22" s="374"/>
      <c r="G22" s="345">
        <f>IF(B22&lt;&gt;"",D22*(E22+F22),0)</f>
        <v>0</v>
      </c>
      <c r="H22" s="375">
        <f>I21</f>
        <v>23375000</v>
      </c>
      <c r="I22" s="345">
        <f>IF(B22&lt;&gt;"",I21+G22-H22,0)</f>
        <v>0</v>
      </c>
      <c r="J22" s="375"/>
    </row>
    <row r="23" spans="1:10" ht="21" customHeight="1">
      <c r="A23" s="254">
        <v>41885</v>
      </c>
      <c r="B23" s="255" t="s">
        <v>1365</v>
      </c>
      <c r="C23" s="255"/>
      <c r="D23" s="376">
        <v>200</v>
      </c>
      <c r="E23" s="377">
        <v>47000</v>
      </c>
      <c r="F23" s="378"/>
      <c r="G23" s="345">
        <f t="shared" ref="G23:G24" si="2">IF(B23&lt;&gt;"",D23*(E23+F23),0)</f>
        <v>9400000</v>
      </c>
      <c r="H23" s="345"/>
      <c r="I23" s="345">
        <f t="shared" si="1"/>
        <v>9400000</v>
      </c>
      <c r="J23" s="345"/>
    </row>
    <row r="24" spans="1:10" ht="21" customHeight="1">
      <c r="A24" s="254">
        <v>42327</v>
      </c>
      <c r="B24" s="255" t="s">
        <v>1365</v>
      </c>
      <c r="C24" s="255"/>
      <c r="D24" s="379">
        <v>125</v>
      </c>
      <c r="E24" s="377">
        <v>47000</v>
      </c>
      <c r="F24" s="378"/>
      <c r="G24" s="345">
        <f t="shared" si="2"/>
        <v>5875000</v>
      </c>
      <c r="H24" s="345"/>
      <c r="I24" s="345">
        <f t="shared" si="1"/>
        <v>15275000</v>
      </c>
      <c r="J24" s="345"/>
    </row>
    <row r="25" spans="1:10" ht="21" customHeight="1">
      <c r="A25" s="370">
        <v>42332</v>
      </c>
      <c r="B25" s="255" t="s">
        <v>17</v>
      </c>
      <c r="C25" s="371"/>
      <c r="D25" s="372"/>
      <c r="E25" s="373"/>
      <c r="F25" s="374"/>
      <c r="G25" s="345">
        <f>IF(B25&lt;&gt;"",D25*(E25+F25),0)</f>
        <v>0</v>
      </c>
      <c r="H25" s="375">
        <f>I24</f>
        <v>15275000</v>
      </c>
      <c r="I25" s="345">
        <f>IF(B25&lt;&gt;"",I24+G25-H25,0)</f>
        <v>0</v>
      </c>
      <c r="J25" s="375"/>
    </row>
    <row r="26" spans="1:10" ht="21" customHeight="1">
      <c r="A26" s="254">
        <v>42342</v>
      </c>
      <c r="B26" s="255" t="s">
        <v>1365</v>
      </c>
      <c r="C26" s="255"/>
      <c r="D26" s="376">
        <v>200</v>
      </c>
      <c r="E26" s="377">
        <v>47000</v>
      </c>
      <c r="F26" s="378"/>
      <c r="G26" s="345">
        <f t="shared" ref="G26:G29" si="3">IF(B26&lt;&gt;"",D26*(E26+F26),0)</f>
        <v>9400000</v>
      </c>
      <c r="H26" s="345"/>
      <c r="I26" s="345">
        <f t="shared" ref="I26:I29" si="4">IF(B26&lt;&gt;"",I25+G26-H26,0)</f>
        <v>9400000</v>
      </c>
      <c r="J26" s="345"/>
    </row>
    <row r="27" spans="1:10" ht="21" customHeight="1">
      <c r="A27" s="254"/>
      <c r="B27" s="255"/>
      <c r="C27" s="255"/>
      <c r="D27" s="376"/>
      <c r="E27" s="377"/>
      <c r="F27" s="378"/>
      <c r="G27" s="345">
        <f t="shared" si="3"/>
        <v>0</v>
      </c>
      <c r="H27" s="345"/>
      <c r="I27" s="345">
        <f t="shared" si="4"/>
        <v>0</v>
      </c>
      <c r="J27" s="345"/>
    </row>
    <row r="28" spans="1:10" ht="21" customHeight="1">
      <c r="A28" s="254"/>
      <c r="B28" s="255"/>
      <c r="C28" s="255"/>
      <c r="D28" s="376"/>
      <c r="E28" s="377"/>
      <c r="F28" s="378"/>
      <c r="G28" s="345">
        <f t="shared" si="3"/>
        <v>0</v>
      </c>
      <c r="H28" s="345"/>
      <c r="I28" s="345">
        <f t="shared" si="4"/>
        <v>0</v>
      </c>
      <c r="J28" s="345"/>
    </row>
    <row r="29" spans="1:10" ht="21" customHeight="1">
      <c r="A29" s="254"/>
      <c r="B29" s="255"/>
      <c r="C29" s="255"/>
      <c r="D29" s="376"/>
      <c r="E29" s="377"/>
      <c r="F29" s="378"/>
      <c r="G29" s="345">
        <f t="shared" si="3"/>
        <v>0</v>
      </c>
      <c r="H29" s="345"/>
      <c r="I29" s="345">
        <f t="shared" si="4"/>
        <v>0</v>
      </c>
      <c r="J29" s="345"/>
    </row>
    <row r="30" spans="1:10" s="260" customFormat="1" ht="21" customHeight="1">
      <c r="A30" s="731" t="s">
        <v>3</v>
      </c>
      <c r="B30" s="731"/>
      <c r="C30" s="731"/>
      <c r="D30" s="731"/>
      <c r="E30" s="731"/>
      <c r="F30" s="731"/>
      <c r="G30" s="380">
        <f>I12+SUM(G13:G29)</f>
        <v>118050000</v>
      </c>
      <c r="H30" s="380">
        <f>SUM(H13:H29)</f>
        <v>108650000</v>
      </c>
      <c r="I30" s="352">
        <f>G30-H30</f>
        <v>9400000</v>
      </c>
      <c r="J30" s="352"/>
    </row>
    <row r="31" spans="1:10" ht="21" customHeight="1"/>
    <row r="32" spans="1:10" ht="21" customHeight="1">
      <c r="B32" s="261" t="s">
        <v>517</v>
      </c>
      <c r="E32" s="732">
        <f>I30</f>
        <v>9400000</v>
      </c>
      <c r="F32" s="732"/>
      <c r="G32" s="356" t="s">
        <v>20</v>
      </c>
    </row>
    <row r="33" spans="1:8" ht="21" customHeight="1">
      <c r="B33" s="261" t="s">
        <v>518</v>
      </c>
      <c r="C33" s="262"/>
    </row>
    <row r="34" spans="1:8" ht="21" customHeight="1"/>
    <row r="35" spans="1:8" ht="14.25" customHeight="1">
      <c r="H35" s="355" t="s">
        <v>21</v>
      </c>
    </row>
    <row r="36" spans="1:8" ht="21" customHeight="1">
      <c r="A36" s="333" t="s">
        <v>22</v>
      </c>
      <c r="G36" s="333" t="s">
        <v>23</v>
      </c>
    </row>
    <row r="37" spans="1:8" ht="21" customHeight="1"/>
    <row r="38" spans="1:8" ht="21" customHeight="1"/>
    <row r="39" spans="1:8" ht="21" customHeight="1"/>
    <row r="40" spans="1:8" ht="21" customHeight="1"/>
    <row r="41" spans="1:8" ht="21" customHeight="1"/>
    <row r="42" spans="1:8" ht="21" customHeight="1"/>
    <row r="43" spans="1:8" ht="21" customHeight="1"/>
    <row r="44" spans="1:8" ht="21" customHeight="1"/>
    <row r="45" spans="1:8" ht="21" customHeight="1"/>
    <row r="46" spans="1:8" ht="21" customHeight="1"/>
    <row r="47" spans="1:8" ht="21" customHeight="1"/>
    <row r="48" spans="1:8" ht="21" customHeight="1"/>
    <row r="49" ht="21" customHeight="1"/>
    <row r="50" ht="21" customHeight="1"/>
  </sheetData>
  <mergeCells count="9">
    <mergeCell ref="A12:H12"/>
    <mergeCell ref="A30:F30"/>
    <mergeCell ref="E32:F3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214"/>
  <sheetViews>
    <sheetView topLeftCell="A5" zoomScale="95" workbookViewId="0">
      <pane ySplit="7" topLeftCell="A120" activePane="bottomLeft" state="frozen"/>
      <selection activeCell="G72" sqref="G72"/>
      <selection pane="bottomLeft" activeCell="J125" sqref="J125"/>
    </sheetView>
  </sheetViews>
  <sheetFormatPr defaultRowHeight="15.75"/>
  <cols>
    <col min="1" max="1" width="11.85546875" style="247" customWidth="1"/>
    <col min="2" max="2" width="18.42578125" style="244" customWidth="1"/>
    <col min="3" max="3" width="12.28515625" style="244" customWidth="1"/>
    <col min="4" max="4" width="20.28515625" style="244" customWidth="1"/>
    <col min="5" max="5" width="6.85546875" style="248" customWidth="1"/>
    <col min="6" max="6" width="8" style="333" customWidth="1"/>
    <col min="7" max="7" width="9.5703125" style="333" customWidth="1"/>
    <col min="8" max="8" width="9" style="333" customWidth="1"/>
    <col min="9" max="9" width="15.85546875" style="333" customWidth="1"/>
    <col min="10" max="10" width="15.28515625" style="333" customWidth="1"/>
    <col min="11" max="11" width="14.85546875" style="333" customWidth="1"/>
    <col min="12" max="12" width="13" style="244" customWidth="1"/>
    <col min="13" max="16384" width="9.140625" style="244"/>
  </cols>
  <sheetData>
    <row r="1" spans="1:12" s="37" customFormat="1" ht="19.5" customHeight="1">
      <c r="A1" s="708" t="s">
        <v>9</v>
      </c>
      <c r="B1" s="708"/>
      <c r="C1" s="708"/>
      <c r="F1" s="39"/>
      <c r="G1" s="39"/>
      <c r="H1" s="39"/>
    </row>
    <row r="2" spans="1:12" s="37" customFormat="1" ht="19.5" customHeight="1">
      <c r="A2" s="40" t="s">
        <v>10</v>
      </c>
      <c r="B2" s="40"/>
      <c r="C2" s="40"/>
      <c r="D2" s="40"/>
      <c r="E2" s="40"/>
      <c r="F2" s="39"/>
      <c r="G2" s="39"/>
      <c r="H2" s="39"/>
    </row>
    <row r="3" spans="1:12" s="37" customFormat="1" ht="19.5" customHeight="1">
      <c r="A3" s="708" t="s">
        <v>11</v>
      </c>
      <c r="B3" s="708"/>
      <c r="C3" s="733" t="s">
        <v>513</v>
      </c>
      <c r="D3" s="733"/>
      <c r="E3" s="294"/>
      <c r="F3" s="39"/>
      <c r="G3" s="39"/>
      <c r="H3" s="39"/>
    </row>
    <row r="4" spans="1:12" s="41" customFormat="1" ht="9" customHeight="1">
      <c r="F4" s="43"/>
      <c r="G4" s="43"/>
      <c r="H4" s="43"/>
    </row>
    <row r="5" spans="1:12" s="243" customFormat="1" ht="30" customHeight="1">
      <c r="A5" s="734" t="s">
        <v>12</v>
      </c>
      <c r="B5" s="734"/>
      <c r="C5" s="734"/>
      <c r="D5" s="734"/>
      <c r="E5" s="734"/>
      <c r="F5" s="734"/>
      <c r="G5" s="734"/>
      <c r="H5" s="734"/>
      <c r="I5" s="734"/>
      <c r="J5" s="734"/>
      <c r="K5" s="734"/>
    </row>
    <row r="6" spans="1:12" ht="9" customHeight="1">
      <c r="A6" s="735"/>
      <c r="B6" s="735"/>
      <c r="C6" s="735"/>
      <c r="D6" s="735"/>
      <c r="E6" s="735"/>
      <c r="F6" s="735"/>
      <c r="G6" s="735"/>
      <c r="H6" s="735"/>
      <c r="I6" s="735"/>
      <c r="J6" s="244"/>
      <c r="K6" s="244"/>
    </row>
    <row r="7" spans="1:12" s="205" customFormat="1" ht="19.5" customHeight="1">
      <c r="A7" s="204" t="s">
        <v>927</v>
      </c>
      <c r="E7" s="245"/>
      <c r="F7" s="332"/>
      <c r="G7" s="332"/>
      <c r="H7" s="332"/>
      <c r="I7" s="332"/>
      <c r="J7" s="332"/>
      <c r="K7" s="332"/>
    </row>
    <row r="8" spans="1:12" s="205" customFormat="1" ht="19.5" customHeight="1">
      <c r="A8" s="204" t="s">
        <v>1317</v>
      </c>
      <c r="E8" s="245"/>
      <c r="F8" s="332"/>
      <c r="G8" s="332"/>
      <c r="H8" s="332"/>
      <c r="I8" s="332"/>
      <c r="J8" s="332"/>
      <c r="K8" s="332"/>
    </row>
    <row r="9" spans="1:12" s="205" customFormat="1" ht="19.5" customHeight="1">
      <c r="A9" s="204" t="s">
        <v>1318</v>
      </c>
      <c r="C9" s="205" t="s">
        <v>1319</v>
      </c>
      <c r="E9" s="245"/>
      <c r="F9" s="332"/>
      <c r="G9" s="332"/>
      <c r="H9" s="332"/>
      <c r="I9" s="332"/>
      <c r="J9" s="332"/>
      <c r="K9" s="332"/>
    </row>
    <row r="10" spans="1:12" ht="8.25" customHeight="1"/>
    <row r="11" spans="1:12" s="251" customFormat="1" ht="38.25" customHeight="1">
      <c r="A11" s="249" t="s">
        <v>13</v>
      </c>
      <c r="B11" s="250" t="s">
        <v>14</v>
      </c>
      <c r="C11" s="250" t="s">
        <v>1320</v>
      </c>
      <c r="D11" s="250" t="s">
        <v>1321</v>
      </c>
      <c r="E11" s="250" t="s">
        <v>514</v>
      </c>
      <c r="F11" s="334" t="s">
        <v>515</v>
      </c>
      <c r="G11" s="334" t="s">
        <v>516</v>
      </c>
      <c r="H11" s="335" t="s">
        <v>15</v>
      </c>
      <c r="I11" s="334" t="s">
        <v>16</v>
      </c>
      <c r="J11" s="334" t="s">
        <v>17</v>
      </c>
      <c r="K11" s="334" t="s">
        <v>18</v>
      </c>
      <c r="L11" s="334" t="s">
        <v>19</v>
      </c>
    </row>
    <row r="12" spans="1:12" s="208" customFormat="1" ht="20.25" customHeight="1">
      <c r="A12" s="728" t="s">
        <v>1322</v>
      </c>
      <c r="B12" s="729"/>
      <c r="C12" s="729"/>
      <c r="D12" s="729"/>
      <c r="E12" s="729"/>
      <c r="F12" s="729"/>
      <c r="G12" s="729"/>
      <c r="H12" s="729"/>
      <c r="I12" s="729"/>
      <c r="J12" s="730"/>
      <c r="K12" s="336">
        <v>44045875</v>
      </c>
      <c r="L12" s="206"/>
    </row>
    <row r="13" spans="1:12" s="342" customFormat="1" ht="20.25" customHeight="1">
      <c r="A13" s="337">
        <v>41331</v>
      </c>
      <c r="B13" s="338" t="s">
        <v>1323</v>
      </c>
      <c r="C13" s="338" t="s">
        <v>1324</v>
      </c>
      <c r="D13" s="338" t="s">
        <v>1325</v>
      </c>
      <c r="E13" s="338" t="s">
        <v>1326</v>
      </c>
      <c r="F13" s="339">
        <v>200</v>
      </c>
      <c r="G13" s="339">
        <v>38000</v>
      </c>
      <c r="H13" s="339">
        <f t="shared" ref="H13:H23" si="0">G13*10%</f>
        <v>3800</v>
      </c>
      <c r="I13" s="339">
        <f t="shared" ref="I13:I57" si="1">IF(B13&lt;&gt;"",F13*(G13+H13),0)</f>
        <v>8360000</v>
      </c>
      <c r="J13" s="339"/>
      <c r="K13" s="340">
        <f>IF(B13&lt;&gt;"",K12+I13-J13,0)</f>
        <v>52405875</v>
      </c>
      <c r="L13" s="341" t="s">
        <v>1327</v>
      </c>
    </row>
    <row r="14" spans="1:12" ht="20.25" customHeight="1">
      <c r="A14" s="343"/>
      <c r="B14" s="344" t="s">
        <v>1323</v>
      </c>
      <c r="C14" s="254" t="s">
        <v>1324</v>
      </c>
      <c r="D14" s="254" t="s">
        <v>1328</v>
      </c>
      <c r="E14" s="254" t="s">
        <v>1326</v>
      </c>
      <c r="F14" s="345">
        <v>101</v>
      </c>
      <c r="G14" s="345">
        <v>40000</v>
      </c>
      <c r="H14" s="346">
        <f t="shared" si="0"/>
        <v>4000</v>
      </c>
      <c r="I14" s="346">
        <f t="shared" si="1"/>
        <v>4444000</v>
      </c>
      <c r="J14" s="345"/>
      <c r="K14" s="347">
        <f t="shared" ref="K14:K57" si="2">IF(B14&lt;&gt;"",K13+I14-J14,0)</f>
        <v>56849875</v>
      </c>
      <c r="L14" s="348" t="s">
        <v>1329</v>
      </c>
    </row>
    <row r="15" spans="1:12" ht="20.25" customHeight="1">
      <c r="A15" s="343"/>
      <c r="B15" s="344" t="s">
        <v>1323</v>
      </c>
      <c r="C15" s="254" t="s">
        <v>1324</v>
      </c>
      <c r="D15" s="254" t="s">
        <v>1330</v>
      </c>
      <c r="E15" s="254" t="s">
        <v>1326</v>
      </c>
      <c r="F15" s="345">
        <v>202</v>
      </c>
      <c r="G15" s="345">
        <v>28000</v>
      </c>
      <c r="H15" s="346">
        <f t="shared" si="0"/>
        <v>2800</v>
      </c>
      <c r="I15" s="346">
        <f t="shared" si="1"/>
        <v>6221600</v>
      </c>
      <c r="J15" s="345"/>
      <c r="K15" s="347">
        <f t="shared" si="2"/>
        <v>63071475</v>
      </c>
      <c r="L15" s="348" t="s">
        <v>1331</v>
      </c>
    </row>
    <row r="16" spans="1:12" ht="20.25" customHeight="1">
      <c r="A16" s="343"/>
      <c r="B16" s="344" t="s">
        <v>1323</v>
      </c>
      <c r="C16" s="254" t="s">
        <v>1324</v>
      </c>
      <c r="D16" s="254" t="s">
        <v>1332</v>
      </c>
      <c r="E16" s="254" t="s">
        <v>1326</v>
      </c>
      <c r="F16" s="345">
        <v>100</v>
      </c>
      <c r="G16" s="345">
        <v>39000</v>
      </c>
      <c r="H16" s="346">
        <f t="shared" si="0"/>
        <v>3900</v>
      </c>
      <c r="I16" s="346">
        <f t="shared" si="1"/>
        <v>4290000</v>
      </c>
      <c r="J16" s="345"/>
      <c r="K16" s="347">
        <f t="shared" si="2"/>
        <v>67361475</v>
      </c>
      <c r="L16" s="348" t="s">
        <v>1333</v>
      </c>
    </row>
    <row r="17" spans="1:12" ht="20.25" customHeight="1">
      <c r="A17" s="343">
        <v>41365</v>
      </c>
      <c r="B17" s="344" t="s">
        <v>1323</v>
      </c>
      <c r="C17" s="254" t="s">
        <v>1324</v>
      </c>
      <c r="D17" s="254" t="s">
        <v>1334</v>
      </c>
      <c r="E17" s="254" t="s">
        <v>1326</v>
      </c>
      <c r="F17" s="345">
        <v>269</v>
      </c>
      <c r="G17" s="345">
        <v>34000</v>
      </c>
      <c r="H17" s="346">
        <f t="shared" si="0"/>
        <v>3400</v>
      </c>
      <c r="I17" s="346">
        <f t="shared" si="1"/>
        <v>10060600</v>
      </c>
      <c r="J17" s="345"/>
      <c r="K17" s="347">
        <f t="shared" si="2"/>
        <v>77422075</v>
      </c>
      <c r="L17" s="348" t="s">
        <v>1335</v>
      </c>
    </row>
    <row r="18" spans="1:12" ht="20.25" customHeight="1">
      <c r="A18" s="343"/>
      <c r="B18" s="344" t="s">
        <v>1323</v>
      </c>
      <c r="C18" s="254" t="s">
        <v>1324</v>
      </c>
      <c r="D18" s="254" t="s">
        <v>1336</v>
      </c>
      <c r="E18" s="254" t="s">
        <v>1326</v>
      </c>
      <c r="F18" s="345">
        <v>163</v>
      </c>
      <c r="G18" s="345">
        <v>34000</v>
      </c>
      <c r="H18" s="346">
        <f t="shared" si="0"/>
        <v>3400</v>
      </c>
      <c r="I18" s="346">
        <f t="shared" si="1"/>
        <v>6096200</v>
      </c>
      <c r="J18" s="345"/>
      <c r="K18" s="347">
        <f t="shared" si="2"/>
        <v>83518275</v>
      </c>
      <c r="L18" s="348" t="s">
        <v>1337</v>
      </c>
    </row>
    <row r="19" spans="1:12" ht="20.25" customHeight="1">
      <c r="A19" s="343">
        <v>41379</v>
      </c>
      <c r="B19" s="348" t="s">
        <v>17</v>
      </c>
      <c r="C19" s="343"/>
      <c r="D19" s="254"/>
      <c r="E19" s="254"/>
      <c r="F19" s="345"/>
      <c r="G19" s="345"/>
      <c r="H19" s="346"/>
      <c r="I19" s="346">
        <f t="shared" si="1"/>
        <v>0</v>
      </c>
      <c r="J19" s="345">
        <v>40000000</v>
      </c>
      <c r="K19" s="347">
        <f t="shared" si="2"/>
        <v>43518275</v>
      </c>
      <c r="L19" s="348"/>
    </row>
    <row r="20" spans="1:12" ht="20.25" customHeight="1">
      <c r="A20" s="343">
        <v>41460</v>
      </c>
      <c r="B20" s="344" t="s">
        <v>1323</v>
      </c>
      <c r="C20" s="254" t="s">
        <v>1324</v>
      </c>
      <c r="D20" s="254" t="s">
        <v>1328</v>
      </c>
      <c r="E20" s="254" t="s">
        <v>1326</v>
      </c>
      <c r="F20" s="345">
        <v>112</v>
      </c>
      <c r="G20" s="345">
        <v>34000</v>
      </c>
      <c r="H20" s="346">
        <f t="shared" si="0"/>
        <v>3400</v>
      </c>
      <c r="I20" s="346">
        <f t="shared" si="1"/>
        <v>4188800</v>
      </c>
      <c r="J20" s="345"/>
      <c r="K20" s="347">
        <f t="shared" si="2"/>
        <v>47707075</v>
      </c>
      <c r="L20" s="348" t="s">
        <v>1338</v>
      </c>
    </row>
    <row r="21" spans="1:12" ht="20.25" customHeight="1">
      <c r="A21" s="343"/>
      <c r="B21" s="344" t="s">
        <v>1323</v>
      </c>
      <c r="C21" s="254" t="s">
        <v>1324</v>
      </c>
      <c r="D21" s="254" t="s">
        <v>1332</v>
      </c>
      <c r="E21" s="254" t="s">
        <v>1326</v>
      </c>
      <c r="F21" s="345">
        <v>162</v>
      </c>
      <c r="G21" s="345">
        <v>39000</v>
      </c>
      <c r="H21" s="346">
        <f t="shared" si="0"/>
        <v>3900</v>
      </c>
      <c r="I21" s="346">
        <f t="shared" si="1"/>
        <v>6949800</v>
      </c>
      <c r="J21" s="345"/>
      <c r="K21" s="347">
        <f t="shared" si="2"/>
        <v>54656875</v>
      </c>
      <c r="L21" s="348" t="s">
        <v>1339</v>
      </c>
    </row>
    <row r="22" spans="1:12" ht="20.25" customHeight="1">
      <c r="A22" s="343"/>
      <c r="B22" s="344" t="s">
        <v>1323</v>
      </c>
      <c r="C22" s="254" t="s">
        <v>1324</v>
      </c>
      <c r="D22" s="254" t="s">
        <v>1325</v>
      </c>
      <c r="E22" s="254" t="s">
        <v>1326</v>
      </c>
      <c r="F22" s="345">
        <v>112</v>
      </c>
      <c r="G22" s="345">
        <v>38000</v>
      </c>
      <c r="H22" s="346">
        <f t="shared" si="0"/>
        <v>3800</v>
      </c>
      <c r="I22" s="346">
        <f t="shared" si="1"/>
        <v>4681600</v>
      </c>
      <c r="J22" s="345"/>
      <c r="K22" s="347">
        <f t="shared" si="2"/>
        <v>59338475</v>
      </c>
      <c r="L22" s="348" t="s">
        <v>1327</v>
      </c>
    </row>
    <row r="23" spans="1:12" ht="20.25" customHeight="1">
      <c r="A23" s="343"/>
      <c r="B23" s="344" t="s">
        <v>1323</v>
      </c>
      <c r="C23" s="254" t="s">
        <v>1324</v>
      </c>
      <c r="D23" s="254" t="s">
        <v>1340</v>
      </c>
      <c r="E23" s="254" t="s">
        <v>1326</v>
      </c>
      <c r="F23" s="345">
        <v>215</v>
      </c>
      <c r="G23" s="345">
        <v>28000</v>
      </c>
      <c r="H23" s="346">
        <f t="shared" si="0"/>
        <v>2800</v>
      </c>
      <c r="I23" s="346">
        <f t="shared" si="1"/>
        <v>6622000</v>
      </c>
      <c r="J23" s="345"/>
      <c r="K23" s="347">
        <f t="shared" si="2"/>
        <v>65960475</v>
      </c>
      <c r="L23" s="348" t="s">
        <v>1341</v>
      </c>
    </row>
    <row r="24" spans="1:12" ht="20.25" customHeight="1">
      <c r="A24" s="343">
        <v>41465</v>
      </c>
      <c r="B24" s="348" t="s">
        <v>17</v>
      </c>
      <c r="C24" s="343"/>
      <c r="D24" s="254"/>
      <c r="E24" s="254"/>
      <c r="F24" s="345"/>
      <c r="G24" s="345"/>
      <c r="H24" s="346"/>
      <c r="I24" s="346">
        <f t="shared" si="1"/>
        <v>0</v>
      </c>
      <c r="J24" s="345">
        <v>30000000</v>
      </c>
      <c r="K24" s="347">
        <f t="shared" si="2"/>
        <v>35960475</v>
      </c>
      <c r="L24" s="348"/>
    </row>
    <row r="25" spans="1:12" ht="20.25" customHeight="1">
      <c r="A25" s="343">
        <v>41514</v>
      </c>
      <c r="B25" s="348" t="s">
        <v>17</v>
      </c>
      <c r="C25" s="343"/>
      <c r="D25" s="254"/>
      <c r="E25" s="254"/>
      <c r="F25" s="345"/>
      <c r="G25" s="345"/>
      <c r="H25" s="346"/>
      <c r="I25" s="346">
        <f t="shared" si="1"/>
        <v>0</v>
      </c>
      <c r="J25" s="345">
        <f>K24</f>
        <v>35960475</v>
      </c>
      <c r="K25" s="347">
        <f t="shared" si="2"/>
        <v>0</v>
      </c>
      <c r="L25" s="348"/>
    </row>
    <row r="26" spans="1:12" ht="20.25" customHeight="1">
      <c r="A26" s="349">
        <v>41648</v>
      </c>
      <c r="B26" s="344" t="s">
        <v>1323</v>
      </c>
      <c r="C26" s="254" t="s">
        <v>1324</v>
      </c>
      <c r="D26" s="254" t="s">
        <v>1328</v>
      </c>
      <c r="E26" s="254" t="s">
        <v>1326</v>
      </c>
      <c r="F26" s="350">
        <v>339</v>
      </c>
      <c r="G26" s="350">
        <v>34000</v>
      </c>
      <c r="H26" s="346">
        <f>G26*10%</f>
        <v>3400</v>
      </c>
      <c r="I26" s="346">
        <f t="shared" si="1"/>
        <v>12678600</v>
      </c>
      <c r="J26" s="345"/>
      <c r="K26" s="347">
        <f t="shared" si="2"/>
        <v>12678600</v>
      </c>
      <c r="L26" s="348" t="s">
        <v>1338</v>
      </c>
    </row>
    <row r="27" spans="1:12" ht="20.25" customHeight="1">
      <c r="A27" s="349"/>
      <c r="B27" s="344" t="s">
        <v>1323</v>
      </c>
      <c r="C27" s="254" t="s">
        <v>1324</v>
      </c>
      <c r="D27" s="258" t="s">
        <v>1340</v>
      </c>
      <c r="E27" s="254" t="s">
        <v>1326</v>
      </c>
      <c r="F27" s="350">
        <v>75</v>
      </c>
      <c r="G27" s="350">
        <v>40000</v>
      </c>
      <c r="H27" s="346">
        <f>G27*10%</f>
        <v>4000</v>
      </c>
      <c r="I27" s="346">
        <f t="shared" si="1"/>
        <v>3300000</v>
      </c>
      <c r="J27" s="345"/>
      <c r="K27" s="347">
        <f t="shared" si="2"/>
        <v>15978600</v>
      </c>
      <c r="L27" s="348" t="s">
        <v>1342</v>
      </c>
    </row>
    <row r="28" spans="1:12" ht="20.25" customHeight="1">
      <c r="A28" s="349"/>
      <c r="B28" s="344" t="s">
        <v>1323</v>
      </c>
      <c r="C28" s="254" t="s">
        <v>1324</v>
      </c>
      <c r="D28" s="258" t="s">
        <v>1336</v>
      </c>
      <c r="E28" s="254" t="s">
        <v>1326</v>
      </c>
      <c r="F28" s="350">
        <v>116</v>
      </c>
      <c r="G28" s="350">
        <v>34000</v>
      </c>
      <c r="H28" s="346">
        <f>G28*10%</f>
        <v>3400</v>
      </c>
      <c r="I28" s="346">
        <f t="shared" si="1"/>
        <v>4338400</v>
      </c>
      <c r="J28" s="345"/>
      <c r="K28" s="347">
        <f t="shared" si="2"/>
        <v>20317000</v>
      </c>
      <c r="L28" s="348" t="s">
        <v>1337</v>
      </c>
    </row>
    <row r="29" spans="1:12" ht="20.25" customHeight="1">
      <c r="A29" s="343">
        <v>41795</v>
      </c>
      <c r="B29" s="348" t="s">
        <v>17</v>
      </c>
      <c r="C29" s="343"/>
      <c r="D29" s="254"/>
      <c r="E29" s="254"/>
      <c r="F29" s="345"/>
      <c r="G29" s="345"/>
      <c r="H29" s="346"/>
      <c r="I29" s="346">
        <f t="shared" si="1"/>
        <v>0</v>
      </c>
      <c r="J29" s="345">
        <f>K28</f>
        <v>20317000</v>
      </c>
      <c r="K29" s="347">
        <f t="shared" si="2"/>
        <v>0</v>
      </c>
      <c r="L29" s="348"/>
    </row>
    <row r="30" spans="1:12" ht="20.25" customHeight="1">
      <c r="A30" s="349">
        <v>41821</v>
      </c>
      <c r="B30" s="344" t="s">
        <v>1323</v>
      </c>
      <c r="C30" s="254" t="s">
        <v>1324</v>
      </c>
      <c r="D30" s="254" t="s">
        <v>1328</v>
      </c>
      <c r="E30" s="254" t="s">
        <v>1326</v>
      </c>
      <c r="F30" s="350">
        <v>120</v>
      </c>
      <c r="G30" s="350">
        <v>34000</v>
      </c>
      <c r="H30" s="346">
        <f>G30*10%</f>
        <v>3400</v>
      </c>
      <c r="I30" s="346">
        <f t="shared" si="1"/>
        <v>4488000</v>
      </c>
      <c r="J30" s="345"/>
      <c r="K30" s="347">
        <f t="shared" si="2"/>
        <v>4488000</v>
      </c>
      <c r="L30" s="348" t="s">
        <v>1338</v>
      </c>
    </row>
    <row r="31" spans="1:12" ht="20.25" customHeight="1">
      <c r="A31" s="349"/>
      <c r="B31" s="344" t="s">
        <v>1323</v>
      </c>
      <c r="C31" s="254" t="s">
        <v>1324</v>
      </c>
      <c r="D31" s="258" t="s">
        <v>1340</v>
      </c>
      <c r="E31" s="254" t="s">
        <v>1326</v>
      </c>
      <c r="F31" s="350">
        <v>80</v>
      </c>
      <c r="G31" s="350">
        <v>40000</v>
      </c>
      <c r="H31" s="346">
        <f t="shared" ref="H31:H133" si="3">G31*10%</f>
        <v>4000</v>
      </c>
      <c r="I31" s="346">
        <f t="shared" si="1"/>
        <v>3520000</v>
      </c>
      <c r="J31" s="345"/>
      <c r="K31" s="347">
        <f t="shared" si="2"/>
        <v>8008000</v>
      </c>
      <c r="L31" s="348" t="s">
        <v>1343</v>
      </c>
    </row>
    <row r="32" spans="1:12" ht="20.25" customHeight="1">
      <c r="A32" s="349"/>
      <c r="B32" s="344" t="s">
        <v>1323</v>
      </c>
      <c r="C32" s="254" t="s">
        <v>1324</v>
      </c>
      <c r="D32" s="258" t="s">
        <v>1332</v>
      </c>
      <c r="E32" s="254" t="s">
        <v>1326</v>
      </c>
      <c r="F32" s="350">
        <v>100</v>
      </c>
      <c r="G32" s="350">
        <v>32000</v>
      </c>
      <c r="H32" s="346">
        <f t="shared" si="3"/>
        <v>3200</v>
      </c>
      <c r="I32" s="346">
        <f t="shared" si="1"/>
        <v>3520000</v>
      </c>
      <c r="J32" s="345"/>
      <c r="K32" s="347">
        <f t="shared" si="2"/>
        <v>11528000</v>
      </c>
      <c r="L32" s="348" t="s">
        <v>1344</v>
      </c>
    </row>
    <row r="33" spans="1:12" ht="20.25" customHeight="1">
      <c r="A33" s="349">
        <v>41836</v>
      </c>
      <c r="B33" s="344" t="s">
        <v>1345</v>
      </c>
      <c r="C33" s="258" t="s">
        <v>1346</v>
      </c>
      <c r="D33" s="258" t="s">
        <v>1347</v>
      </c>
      <c r="E33" s="254" t="s">
        <v>1326</v>
      </c>
      <c r="F33" s="350">
        <v>230</v>
      </c>
      <c r="G33" s="350">
        <v>3500</v>
      </c>
      <c r="H33" s="346">
        <f t="shared" si="3"/>
        <v>350</v>
      </c>
      <c r="I33" s="346">
        <f t="shared" si="1"/>
        <v>885500</v>
      </c>
      <c r="J33" s="345"/>
      <c r="K33" s="347">
        <f t="shared" si="2"/>
        <v>12413500</v>
      </c>
      <c r="L33" s="348" t="s">
        <v>1348</v>
      </c>
    </row>
    <row r="34" spans="1:12" ht="20.25" customHeight="1">
      <c r="A34" s="349"/>
      <c r="B34" s="344" t="s">
        <v>1345</v>
      </c>
      <c r="C34" s="258" t="s">
        <v>1346</v>
      </c>
      <c r="D34" s="258" t="s">
        <v>1347</v>
      </c>
      <c r="E34" s="254" t="s">
        <v>1326</v>
      </c>
      <c r="F34" s="350">
        <v>210</v>
      </c>
      <c r="G34" s="350">
        <v>3500</v>
      </c>
      <c r="H34" s="346">
        <f t="shared" si="3"/>
        <v>350</v>
      </c>
      <c r="I34" s="346">
        <f t="shared" si="1"/>
        <v>808500</v>
      </c>
      <c r="J34" s="345"/>
      <c r="K34" s="347">
        <f t="shared" si="2"/>
        <v>13222000</v>
      </c>
      <c r="L34" s="348" t="s">
        <v>1349</v>
      </c>
    </row>
    <row r="35" spans="1:12" ht="20.25" customHeight="1">
      <c r="A35" s="349"/>
      <c r="B35" s="344" t="s">
        <v>1345</v>
      </c>
      <c r="C35" s="258" t="s">
        <v>1346</v>
      </c>
      <c r="D35" s="258" t="s">
        <v>1347</v>
      </c>
      <c r="E35" s="254" t="s">
        <v>1326</v>
      </c>
      <c r="F35" s="350">
        <v>210</v>
      </c>
      <c r="G35" s="350">
        <v>3500</v>
      </c>
      <c r="H35" s="346">
        <f t="shared" si="3"/>
        <v>350</v>
      </c>
      <c r="I35" s="346">
        <f t="shared" si="1"/>
        <v>808500</v>
      </c>
      <c r="J35" s="345"/>
      <c r="K35" s="347">
        <f t="shared" si="2"/>
        <v>14030500</v>
      </c>
      <c r="L35" s="348" t="s">
        <v>1350</v>
      </c>
    </row>
    <row r="36" spans="1:12" ht="20.25" customHeight="1">
      <c r="A36" s="349"/>
      <c r="B36" s="344" t="s">
        <v>1323</v>
      </c>
      <c r="C36" s="258" t="s">
        <v>1346</v>
      </c>
      <c r="D36" s="258" t="s">
        <v>1351</v>
      </c>
      <c r="E36" s="254" t="s">
        <v>1326</v>
      </c>
      <c r="F36" s="350">
        <v>20</v>
      </c>
      <c r="G36" s="350">
        <v>49500</v>
      </c>
      <c r="H36" s="346">
        <f t="shared" si="3"/>
        <v>4950</v>
      </c>
      <c r="I36" s="346">
        <f t="shared" si="1"/>
        <v>1089000</v>
      </c>
      <c r="J36" s="345"/>
      <c r="K36" s="347">
        <f t="shared" si="2"/>
        <v>15119500</v>
      </c>
      <c r="L36" s="348" t="s">
        <v>1352</v>
      </c>
    </row>
    <row r="37" spans="1:12" ht="20.25" customHeight="1">
      <c r="A37" s="349"/>
      <c r="B37" s="344" t="s">
        <v>1323</v>
      </c>
      <c r="C37" s="258" t="s">
        <v>1346</v>
      </c>
      <c r="D37" s="258" t="s">
        <v>1351</v>
      </c>
      <c r="E37" s="254" t="s">
        <v>1326</v>
      </c>
      <c r="F37" s="350">
        <v>20</v>
      </c>
      <c r="G37" s="350">
        <v>49500</v>
      </c>
      <c r="H37" s="346">
        <f t="shared" si="3"/>
        <v>4950</v>
      </c>
      <c r="I37" s="346">
        <f t="shared" si="1"/>
        <v>1089000</v>
      </c>
      <c r="J37" s="345"/>
      <c r="K37" s="347">
        <f t="shared" si="2"/>
        <v>16208500</v>
      </c>
      <c r="L37" s="348" t="s">
        <v>1353</v>
      </c>
    </row>
    <row r="38" spans="1:12" ht="20.25" customHeight="1">
      <c r="A38" s="349">
        <v>41839</v>
      </c>
      <c r="B38" s="344" t="s">
        <v>1323</v>
      </c>
      <c r="C38" s="258" t="s">
        <v>1346</v>
      </c>
      <c r="D38" s="258" t="s">
        <v>1347</v>
      </c>
      <c r="E38" s="254" t="s">
        <v>1326</v>
      </c>
      <c r="F38" s="350">
        <v>1345</v>
      </c>
      <c r="G38" s="350">
        <v>3500</v>
      </c>
      <c r="H38" s="346">
        <f t="shared" si="3"/>
        <v>350</v>
      </c>
      <c r="I38" s="346">
        <f t="shared" si="1"/>
        <v>5178250</v>
      </c>
      <c r="J38" s="345"/>
      <c r="K38" s="347">
        <f t="shared" si="2"/>
        <v>21386750</v>
      </c>
      <c r="L38" s="348" t="s">
        <v>1353</v>
      </c>
    </row>
    <row r="39" spans="1:12" ht="20.25" customHeight="1">
      <c r="A39" s="349"/>
      <c r="B39" s="344" t="s">
        <v>1323</v>
      </c>
      <c r="C39" s="258" t="s">
        <v>1346</v>
      </c>
      <c r="D39" s="258" t="s">
        <v>1351</v>
      </c>
      <c r="E39" s="254" t="s">
        <v>1326</v>
      </c>
      <c r="F39" s="350">
        <v>90</v>
      </c>
      <c r="G39" s="350">
        <v>49500</v>
      </c>
      <c r="H39" s="346">
        <f t="shared" si="3"/>
        <v>4950</v>
      </c>
      <c r="I39" s="346">
        <f t="shared" si="1"/>
        <v>4900500</v>
      </c>
      <c r="J39" s="345"/>
      <c r="K39" s="347">
        <f t="shared" si="2"/>
        <v>26287250</v>
      </c>
      <c r="L39" s="348" t="s">
        <v>1352</v>
      </c>
    </row>
    <row r="40" spans="1:12" ht="20.25" customHeight="1">
      <c r="A40" s="349"/>
      <c r="B40" s="344" t="s">
        <v>1323</v>
      </c>
      <c r="C40" s="258" t="s">
        <v>1346</v>
      </c>
      <c r="D40" s="258" t="s">
        <v>1351</v>
      </c>
      <c r="E40" s="254" t="s">
        <v>1326</v>
      </c>
      <c r="F40" s="350">
        <v>90</v>
      </c>
      <c r="G40" s="350">
        <v>49500</v>
      </c>
      <c r="H40" s="346">
        <f t="shared" si="3"/>
        <v>4950</v>
      </c>
      <c r="I40" s="346">
        <f t="shared" si="1"/>
        <v>4900500</v>
      </c>
      <c r="J40" s="345"/>
      <c r="K40" s="347">
        <f t="shared" si="2"/>
        <v>31187750</v>
      </c>
      <c r="L40" s="348" t="s">
        <v>1353</v>
      </c>
    </row>
    <row r="41" spans="1:12" ht="20.25" customHeight="1">
      <c r="A41" s="349">
        <v>41844</v>
      </c>
      <c r="B41" s="344" t="s">
        <v>1345</v>
      </c>
      <c r="C41" s="258" t="s">
        <v>1346</v>
      </c>
      <c r="D41" s="258" t="s">
        <v>1347</v>
      </c>
      <c r="E41" s="254" t="s">
        <v>1326</v>
      </c>
      <c r="F41" s="350">
        <v>2663</v>
      </c>
      <c r="G41" s="350">
        <v>3500</v>
      </c>
      <c r="H41" s="346">
        <f t="shared" si="3"/>
        <v>350</v>
      </c>
      <c r="I41" s="346">
        <f t="shared" si="1"/>
        <v>10252550</v>
      </c>
      <c r="J41" s="345"/>
      <c r="K41" s="347">
        <f t="shared" si="2"/>
        <v>41440300</v>
      </c>
      <c r="L41" s="348" t="s">
        <v>1348</v>
      </c>
    </row>
    <row r="42" spans="1:12" ht="20.25" customHeight="1">
      <c r="A42" s="349"/>
      <c r="B42" s="344" t="s">
        <v>1345</v>
      </c>
      <c r="C42" s="258" t="s">
        <v>1346</v>
      </c>
      <c r="D42" s="258" t="s">
        <v>1347</v>
      </c>
      <c r="E42" s="254" t="s">
        <v>1326</v>
      </c>
      <c r="F42" s="350">
        <v>1614</v>
      </c>
      <c r="G42" s="350">
        <v>3500</v>
      </c>
      <c r="H42" s="346">
        <f t="shared" si="3"/>
        <v>350</v>
      </c>
      <c r="I42" s="346">
        <f t="shared" si="1"/>
        <v>6213900</v>
      </c>
      <c r="J42" s="345"/>
      <c r="K42" s="347">
        <f t="shared" si="2"/>
        <v>47654200</v>
      </c>
      <c r="L42" s="348" t="s">
        <v>1349</v>
      </c>
    </row>
    <row r="43" spans="1:12" ht="20.25" customHeight="1">
      <c r="A43" s="343">
        <v>41938</v>
      </c>
      <c r="B43" s="348" t="s">
        <v>17</v>
      </c>
      <c r="C43" s="343"/>
      <c r="D43" s="254"/>
      <c r="E43" s="254"/>
      <c r="F43" s="345"/>
      <c r="G43" s="345"/>
      <c r="H43" s="346"/>
      <c r="I43" s="346">
        <f t="shared" si="1"/>
        <v>0</v>
      </c>
      <c r="J43" s="345">
        <f>K42</f>
        <v>47654200</v>
      </c>
      <c r="K43" s="347">
        <f t="shared" si="2"/>
        <v>0</v>
      </c>
      <c r="L43" s="348"/>
    </row>
    <row r="44" spans="1:12" ht="20.25" customHeight="1">
      <c r="A44" s="349">
        <v>41972</v>
      </c>
      <c r="B44" s="344" t="s">
        <v>1323</v>
      </c>
      <c r="C44" s="258" t="s">
        <v>1346</v>
      </c>
      <c r="D44" s="258" t="s">
        <v>1354</v>
      </c>
      <c r="E44" s="254" t="s">
        <v>1326</v>
      </c>
      <c r="F44" s="350">
        <v>2249</v>
      </c>
      <c r="G44" s="350">
        <v>20000</v>
      </c>
      <c r="H44" s="346">
        <f t="shared" si="3"/>
        <v>2000</v>
      </c>
      <c r="I44" s="346">
        <f t="shared" si="1"/>
        <v>49478000</v>
      </c>
      <c r="J44" s="345"/>
      <c r="K44" s="347">
        <f t="shared" si="2"/>
        <v>49478000</v>
      </c>
      <c r="L44" s="348" t="s">
        <v>1352</v>
      </c>
    </row>
    <row r="45" spans="1:12" ht="20.25" customHeight="1">
      <c r="A45" s="349"/>
      <c r="B45" s="344" t="s">
        <v>1345</v>
      </c>
      <c r="C45" s="258" t="s">
        <v>1346</v>
      </c>
      <c r="D45" s="258" t="s">
        <v>1347</v>
      </c>
      <c r="E45" s="254" t="s">
        <v>1326</v>
      </c>
      <c r="F45" s="350">
        <v>1207</v>
      </c>
      <c r="G45" s="350">
        <v>5700</v>
      </c>
      <c r="H45" s="346">
        <f t="shared" si="3"/>
        <v>570</v>
      </c>
      <c r="I45" s="346">
        <f t="shared" si="1"/>
        <v>7567890</v>
      </c>
      <c r="J45" s="345"/>
      <c r="K45" s="347">
        <f t="shared" si="2"/>
        <v>57045890</v>
      </c>
      <c r="L45" s="348" t="s">
        <v>1355</v>
      </c>
    </row>
    <row r="46" spans="1:12" ht="20.25" customHeight="1">
      <c r="A46" s="349">
        <v>41986</v>
      </c>
      <c r="B46" s="344" t="s">
        <v>1345</v>
      </c>
      <c r="C46" s="258" t="s">
        <v>1346</v>
      </c>
      <c r="D46" s="258" t="s">
        <v>1347</v>
      </c>
      <c r="E46" s="254" t="s">
        <v>1326</v>
      </c>
      <c r="F46" s="350">
        <v>6292</v>
      </c>
      <c r="G46" s="350">
        <v>5700</v>
      </c>
      <c r="H46" s="346">
        <f t="shared" si="3"/>
        <v>570</v>
      </c>
      <c r="I46" s="346">
        <f t="shared" si="1"/>
        <v>39450840</v>
      </c>
      <c r="J46" s="345"/>
      <c r="K46" s="347">
        <f t="shared" si="2"/>
        <v>96496730</v>
      </c>
      <c r="L46" s="348"/>
    </row>
    <row r="47" spans="1:12" ht="20.25" customHeight="1">
      <c r="A47" s="343">
        <v>41997</v>
      </c>
      <c r="B47" s="348" t="s">
        <v>17</v>
      </c>
      <c r="C47" s="343"/>
      <c r="D47" s="254"/>
      <c r="E47" s="254"/>
      <c r="F47" s="345"/>
      <c r="G47" s="345"/>
      <c r="H47" s="346"/>
      <c r="I47" s="346">
        <f t="shared" si="1"/>
        <v>0</v>
      </c>
      <c r="J47" s="345">
        <v>50000000</v>
      </c>
      <c r="K47" s="347">
        <f>IF(B47&lt;&gt;"",K46+I47-J47,0)</f>
        <v>46496730</v>
      </c>
      <c r="L47" s="348"/>
    </row>
    <row r="48" spans="1:12" ht="20.25" customHeight="1">
      <c r="A48" s="349">
        <v>42040</v>
      </c>
      <c r="B48" s="344" t="s">
        <v>1345</v>
      </c>
      <c r="C48" s="258" t="s">
        <v>1346</v>
      </c>
      <c r="D48" s="258" t="s">
        <v>1354</v>
      </c>
      <c r="E48" s="254" t="s">
        <v>1326</v>
      </c>
      <c r="F48" s="350">
        <v>650</v>
      </c>
      <c r="G48" s="350">
        <v>20000</v>
      </c>
      <c r="H48" s="346">
        <f t="shared" si="3"/>
        <v>2000</v>
      </c>
      <c r="I48" s="346">
        <f t="shared" si="1"/>
        <v>14300000</v>
      </c>
      <c r="J48" s="345"/>
      <c r="K48" s="347">
        <f t="shared" si="2"/>
        <v>60796730</v>
      </c>
      <c r="L48" s="348"/>
    </row>
    <row r="49" spans="1:12" ht="20.25" customHeight="1">
      <c r="A49" s="349"/>
      <c r="B49" s="344" t="s">
        <v>1345</v>
      </c>
      <c r="C49" s="258" t="s">
        <v>1346</v>
      </c>
      <c r="D49" s="258" t="s">
        <v>1356</v>
      </c>
      <c r="E49" s="254" t="s">
        <v>1326</v>
      </c>
      <c r="F49" s="350">
        <v>300</v>
      </c>
      <c r="G49" s="350">
        <v>3500</v>
      </c>
      <c r="H49" s="346">
        <f t="shared" si="3"/>
        <v>350</v>
      </c>
      <c r="I49" s="346">
        <f t="shared" si="1"/>
        <v>1155000</v>
      </c>
      <c r="J49" s="345"/>
      <c r="K49" s="347">
        <f t="shared" si="2"/>
        <v>61951730</v>
      </c>
      <c r="L49" s="348"/>
    </row>
    <row r="50" spans="1:12" ht="20.25" customHeight="1">
      <c r="A50" s="349"/>
      <c r="B50" s="344" t="s">
        <v>1345</v>
      </c>
      <c r="C50" s="258" t="s">
        <v>1346</v>
      </c>
      <c r="D50" s="258" t="s">
        <v>1354</v>
      </c>
      <c r="E50" s="254" t="s">
        <v>1326</v>
      </c>
      <c r="F50" s="350">
        <v>704</v>
      </c>
      <c r="G50" s="350">
        <v>20000</v>
      </c>
      <c r="H50" s="346">
        <f t="shared" si="3"/>
        <v>2000</v>
      </c>
      <c r="I50" s="346">
        <f t="shared" si="1"/>
        <v>15488000</v>
      </c>
      <c r="J50" s="345"/>
      <c r="K50" s="347">
        <f t="shared" si="2"/>
        <v>77439730</v>
      </c>
      <c r="L50" s="348"/>
    </row>
    <row r="51" spans="1:12" ht="20.25" customHeight="1">
      <c r="A51" s="349"/>
      <c r="B51" s="344" t="s">
        <v>1345</v>
      </c>
      <c r="C51" s="258" t="s">
        <v>1346</v>
      </c>
      <c r="D51" s="258" t="s">
        <v>1354</v>
      </c>
      <c r="E51" s="254" t="s">
        <v>1326</v>
      </c>
      <c r="F51" s="350">
        <v>700</v>
      </c>
      <c r="G51" s="350">
        <v>20000</v>
      </c>
      <c r="H51" s="346">
        <f t="shared" si="3"/>
        <v>2000</v>
      </c>
      <c r="I51" s="346">
        <f t="shared" si="1"/>
        <v>15400000</v>
      </c>
      <c r="J51" s="345"/>
      <c r="K51" s="347">
        <f t="shared" si="2"/>
        <v>92839730</v>
      </c>
      <c r="L51" s="348"/>
    </row>
    <row r="52" spans="1:12" ht="20.25" customHeight="1">
      <c r="A52" s="349">
        <v>42042</v>
      </c>
      <c r="B52" s="344" t="s">
        <v>1345</v>
      </c>
      <c r="C52" s="258" t="s">
        <v>1346</v>
      </c>
      <c r="D52" s="258" t="s">
        <v>1354</v>
      </c>
      <c r="E52" s="254" t="s">
        <v>1326</v>
      </c>
      <c r="F52" s="350">
        <v>230</v>
      </c>
      <c r="G52" s="350">
        <v>20000</v>
      </c>
      <c r="H52" s="346">
        <f t="shared" si="3"/>
        <v>2000</v>
      </c>
      <c r="I52" s="346">
        <f t="shared" si="1"/>
        <v>5060000</v>
      </c>
      <c r="J52" s="345"/>
      <c r="K52" s="347">
        <f t="shared" si="2"/>
        <v>97899730</v>
      </c>
      <c r="L52" s="348"/>
    </row>
    <row r="53" spans="1:12" ht="20.25" customHeight="1">
      <c r="A53" s="349"/>
      <c r="B53" s="344" t="s">
        <v>1345</v>
      </c>
      <c r="C53" s="258" t="s">
        <v>1346</v>
      </c>
      <c r="D53" s="258" t="s">
        <v>1356</v>
      </c>
      <c r="E53" s="254" t="s">
        <v>1326</v>
      </c>
      <c r="F53" s="350">
        <v>1629</v>
      </c>
      <c r="G53" s="350">
        <v>3500</v>
      </c>
      <c r="H53" s="346">
        <f t="shared" si="3"/>
        <v>350</v>
      </c>
      <c r="I53" s="346">
        <f t="shared" si="1"/>
        <v>6271650</v>
      </c>
      <c r="J53" s="345"/>
      <c r="K53" s="347">
        <f t="shared" si="2"/>
        <v>104171380</v>
      </c>
      <c r="L53" s="348"/>
    </row>
    <row r="54" spans="1:12" ht="20.25" customHeight="1">
      <c r="A54" s="349"/>
      <c r="B54" s="344" t="s">
        <v>1345</v>
      </c>
      <c r="C54" s="258" t="s">
        <v>1346</v>
      </c>
      <c r="D54" s="258" t="s">
        <v>1356</v>
      </c>
      <c r="E54" s="254" t="s">
        <v>1326</v>
      </c>
      <c r="F54" s="350">
        <v>1320</v>
      </c>
      <c r="G54" s="350">
        <v>3500</v>
      </c>
      <c r="H54" s="346">
        <f t="shared" si="3"/>
        <v>350</v>
      </c>
      <c r="I54" s="346">
        <f t="shared" si="1"/>
        <v>5082000</v>
      </c>
      <c r="J54" s="345"/>
      <c r="K54" s="347">
        <f t="shared" si="2"/>
        <v>109253380</v>
      </c>
      <c r="L54" s="348"/>
    </row>
    <row r="55" spans="1:12" ht="20.25" customHeight="1">
      <c r="A55" s="349">
        <v>42043</v>
      </c>
      <c r="B55" s="344" t="s">
        <v>1345</v>
      </c>
      <c r="C55" s="258" t="s">
        <v>1346</v>
      </c>
      <c r="D55" s="258" t="s">
        <v>1356</v>
      </c>
      <c r="E55" s="254" t="s">
        <v>1326</v>
      </c>
      <c r="F55" s="350">
        <v>1500</v>
      </c>
      <c r="G55" s="350">
        <v>3500</v>
      </c>
      <c r="H55" s="346">
        <f t="shared" si="3"/>
        <v>350</v>
      </c>
      <c r="I55" s="346">
        <f t="shared" si="1"/>
        <v>5775000</v>
      </c>
      <c r="J55" s="345"/>
      <c r="K55" s="347">
        <f t="shared" si="2"/>
        <v>115028380</v>
      </c>
      <c r="L55" s="348"/>
    </row>
    <row r="56" spans="1:12" ht="20.25" customHeight="1">
      <c r="A56" s="349"/>
      <c r="B56" s="344" t="s">
        <v>1345</v>
      </c>
      <c r="C56" s="258" t="s">
        <v>1346</v>
      </c>
      <c r="D56" s="258" t="s">
        <v>1356</v>
      </c>
      <c r="E56" s="254" t="s">
        <v>1326</v>
      </c>
      <c r="F56" s="350">
        <v>1040</v>
      </c>
      <c r="G56" s="350">
        <v>3500</v>
      </c>
      <c r="H56" s="346">
        <f t="shared" si="3"/>
        <v>350</v>
      </c>
      <c r="I56" s="346">
        <f t="shared" si="1"/>
        <v>4004000</v>
      </c>
      <c r="J56" s="345"/>
      <c r="K56" s="347">
        <f t="shared" si="2"/>
        <v>119032380</v>
      </c>
      <c r="L56" s="348"/>
    </row>
    <row r="57" spans="1:12" ht="20.25" customHeight="1">
      <c r="A57" s="349">
        <v>42045</v>
      </c>
      <c r="B57" s="344" t="s">
        <v>1345</v>
      </c>
      <c r="C57" s="258" t="s">
        <v>1346</v>
      </c>
      <c r="D57" s="258" t="s">
        <v>1356</v>
      </c>
      <c r="E57" s="254" t="s">
        <v>1326</v>
      </c>
      <c r="F57" s="350">
        <v>1946</v>
      </c>
      <c r="G57" s="350">
        <v>3500</v>
      </c>
      <c r="H57" s="346">
        <f t="shared" si="3"/>
        <v>350</v>
      </c>
      <c r="I57" s="346">
        <f t="shared" si="1"/>
        <v>7492100</v>
      </c>
      <c r="J57" s="345"/>
      <c r="K57" s="347">
        <f t="shared" si="2"/>
        <v>126524480</v>
      </c>
      <c r="L57" s="348"/>
    </row>
    <row r="58" spans="1:12" ht="20.25" customHeight="1">
      <c r="A58" s="343">
        <v>42049</v>
      </c>
      <c r="B58" s="348" t="s">
        <v>17</v>
      </c>
      <c r="C58" s="343"/>
      <c r="D58" s="254"/>
      <c r="E58" s="254"/>
      <c r="F58" s="345"/>
      <c r="G58" s="345"/>
      <c r="H58" s="346"/>
      <c r="I58" s="346">
        <f>IF(B58&lt;&gt;"",F58*(G58+H58),0)</f>
        <v>0</v>
      </c>
      <c r="J58" s="345">
        <v>50000000</v>
      </c>
      <c r="K58" s="347">
        <f>IF(B58&lt;&gt;"",K57+I58-J58,0)</f>
        <v>76524480</v>
      </c>
      <c r="L58" s="348"/>
    </row>
    <row r="59" spans="1:12" ht="20.25" customHeight="1">
      <c r="A59" s="349">
        <v>42083</v>
      </c>
      <c r="B59" s="344" t="s">
        <v>1345</v>
      </c>
      <c r="C59" s="258" t="s">
        <v>1346</v>
      </c>
      <c r="D59" s="258" t="s">
        <v>1356</v>
      </c>
      <c r="E59" s="254" t="s">
        <v>1326</v>
      </c>
      <c r="F59" s="350">
        <v>4423</v>
      </c>
      <c r="G59" s="350">
        <v>5700</v>
      </c>
      <c r="H59" s="346">
        <f t="shared" si="3"/>
        <v>570</v>
      </c>
      <c r="I59" s="346">
        <f t="shared" ref="I59:I133" si="4">IF(B59&lt;&gt;"",F59*(G59+H59),0)</f>
        <v>27732210</v>
      </c>
      <c r="J59" s="345"/>
      <c r="K59" s="347">
        <f t="shared" ref="K59:K74" si="5">IF(B59&lt;&gt;"",K58+I59-J59,0)</f>
        <v>104256690</v>
      </c>
      <c r="L59" s="348"/>
    </row>
    <row r="60" spans="1:12" ht="20.25" customHeight="1">
      <c r="A60" s="349"/>
      <c r="B60" s="344" t="s">
        <v>1345</v>
      </c>
      <c r="C60" s="258" t="s">
        <v>1346</v>
      </c>
      <c r="D60" s="258" t="s">
        <v>1354</v>
      </c>
      <c r="E60" s="254" t="s">
        <v>1326</v>
      </c>
      <c r="F60" s="350">
        <v>917</v>
      </c>
      <c r="G60" s="350">
        <v>20000</v>
      </c>
      <c r="H60" s="346">
        <f t="shared" si="3"/>
        <v>2000</v>
      </c>
      <c r="I60" s="346">
        <f t="shared" si="4"/>
        <v>20174000</v>
      </c>
      <c r="J60" s="345"/>
      <c r="K60" s="347">
        <f t="shared" si="5"/>
        <v>124430690</v>
      </c>
      <c r="L60" s="348"/>
    </row>
    <row r="61" spans="1:12" ht="20.25" customHeight="1">
      <c r="A61" s="343">
        <v>42098</v>
      </c>
      <c r="B61" s="348" t="s">
        <v>17</v>
      </c>
      <c r="C61" s="343"/>
      <c r="D61" s="254"/>
      <c r="E61" s="254"/>
      <c r="F61" s="345"/>
      <c r="G61" s="345"/>
      <c r="H61" s="346"/>
      <c r="I61" s="346">
        <f>IF(B61&lt;&gt;"",F61*(G61+H61),0)</f>
        <v>0</v>
      </c>
      <c r="J61" s="345">
        <v>50000000</v>
      </c>
      <c r="K61" s="347">
        <f>IF(B61&lt;&gt;"",K60+I61-J61,0)</f>
        <v>74430690</v>
      </c>
      <c r="L61" s="348"/>
    </row>
    <row r="62" spans="1:12" ht="20.25" customHeight="1">
      <c r="A62" s="343">
        <v>42159</v>
      </c>
      <c r="B62" s="348" t="s">
        <v>17</v>
      </c>
      <c r="C62" s="343"/>
      <c r="D62" s="254"/>
      <c r="E62" s="254"/>
      <c r="F62" s="345"/>
      <c r="G62" s="345"/>
      <c r="H62" s="346"/>
      <c r="I62" s="346">
        <f>IF(B62&lt;&gt;"",F62*(G62+H62),0)</f>
        <v>0</v>
      </c>
      <c r="J62" s="345">
        <f>K61</f>
        <v>74430690</v>
      </c>
      <c r="K62" s="347">
        <f>IF(B62&lt;&gt;"",K61+I62-J62,0)</f>
        <v>0</v>
      </c>
      <c r="L62" s="348"/>
    </row>
    <row r="63" spans="1:12" ht="20.25" customHeight="1">
      <c r="A63" s="349"/>
      <c r="B63" s="344" t="s">
        <v>1345</v>
      </c>
      <c r="C63" s="258" t="s">
        <v>1346</v>
      </c>
      <c r="D63" s="258" t="s">
        <v>1356</v>
      </c>
      <c r="E63" s="254" t="s">
        <v>1326</v>
      </c>
      <c r="F63" s="350">
        <v>1025</v>
      </c>
      <c r="G63" s="350">
        <v>6000</v>
      </c>
      <c r="H63" s="346">
        <f t="shared" si="3"/>
        <v>600</v>
      </c>
      <c r="I63" s="346">
        <f t="shared" si="4"/>
        <v>6765000</v>
      </c>
      <c r="J63" s="345"/>
      <c r="K63" s="347">
        <f t="shared" si="5"/>
        <v>6765000</v>
      </c>
      <c r="L63" s="348" t="s">
        <v>1357</v>
      </c>
    </row>
    <row r="64" spans="1:12" ht="20.25" customHeight="1">
      <c r="A64" s="349"/>
      <c r="B64" s="344" t="s">
        <v>1345</v>
      </c>
      <c r="C64" s="258" t="s">
        <v>1346</v>
      </c>
      <c r="D64" s="258" t="s">
        <v>1356</v>
      </c>
      <c r="E64" s="254" t="s">
        <v>1326</v>
      </c>
      <c r="F64" s="350">
        <v>400</v>
      </c>
      <c r="G64" s="350">
        <v>5600</v>
      </c>
      <c r="H64" s="346">
        <f t="shared" si="3"/>
        <v>560</v>
      </c>
      <c r="I64" s="346">
        <f t="shared" si="4"/>
        <v>2464000</v>
      </c>
      <c r="J64" s="345"/>
      <c r="K64" s="347">
        <f t="shared" si="5"/>
        <v>9229000</v>
      </c>
      <c r="L64" s="348" t="s">
        <v>1358</v>
      </c>
    </row>
    <row r="65" spans="1:12" ht="20.25" customHeight="1">
      <c r="A65" s="349"/>
      <c r="B65" s="344" t="s">
        <v>1345</v>
      </c>
      <c r="C65" s="258" t="s">
        <v>1346</v>
      </c>
      <c r="D65" s="258" t="s">
        <v>1356</v>
      </c>
      <c r="E65" s="254" t="s">
        <v>1326</v>
      </c>
      <c r="F65" s="350">
        <v>485</v>
      </c>
      <c r="G65" s="350">
        <v>6000</v>
      </c>
      <c r="H65" s="346">
        <f t="shared" si="3"/>
        <v>600</v>
      </c>
      <c r="I65" s="346">
        <f t="shared" si="4"/>
        <v>3201000</v>
      </c>
      <c r="J65" s="345"/>
      <c r="K65" s="347">
        <f t="shared" si="5"/>
        <v>12430000</v>
      </c>
      <c r="L65" s="348" t="s">
        <v>1357</v>
      </c>
    </row>
    <row r="66" spans="1:12" ht="20.25" customHeight="1">
      <c r="A66" s="349"/>
      <c r="B66" s="344" t="s">
        <v>1345</v>
      </c>
      <c r="C66" s="258" t="s">
        <v>1346</v>
      </c>
      <c r="D66" s="258" t="s">
        <v>1356</v>
      </c>
      <c r="E66" s="254" t="s">
        <v>1326</v>
      </c>
      <c r="F66" s="350">
        <v>320</v>
      </c>
      <c r="G66" s="350">
        <v>5600</v>
      </c>
      <c r="H66" s="346">
        <f t="shared" si="3"/>
        <v>560</v>
      </c>
      <c r="I66" s="346">
        <f t="shared" si="4"/>
        <v>1971200</v>
      </c>
      <c r="J66" s="345"/>
      <c r="K66" s="347">
        <f t="shared" si="5"/>
        <v>14401200</v>
      </c>
      <c r="L66" s="348" t="s">
        <v>1358</v>
      </c>
    </row>
    <row r="67" spans="1:12" ht="20.25" customHeight="1">
      <c r="A67" s="349"/>
      <c r="B67" s="344" t="s">
        <v>1345</v>
      </c>
      <c r="C67" s="258" t="s">
        <v>1346</v>
      </c>
      <c r="D67" s="258" t="s">
        <v>1356</v>
      </c>
      <c r="E67" s="254" t="s">
        <v>1326</v>
      </c>
      <c r="F67" s="350">
        <v>1406</v>
      </c>
      <c r="G67" s="350">
        <v>6000</v>
      </c>
      <c r="H67" s="346">
        <f t="shared" si="3"/>
        <v>600</v>
      </c>
      <c r="I67" s="346">
        <f t="shared" si="4"/>
        <v>9279600</v>
      </c>
      <c r="J67" s="345"/>
      <c r="K67" s="347">
        <f t="shared" si="5"/>
        <v>23680800</v>
      </c>
      <c r="L67" s="348" t="s">
        <v>1348</v>
      </c>
    </row>
    <row r="68" spans="1:12" ht="20.25" customHeight="1">
      <c r="A68" s="349"/>
      <c r="B68" s="344" t="s">
        <v>1345</v>
      </c>
      <c r="C68" s="258" t="s">
        <v>1346</v>
      </c>
      <c r="D68" s="258" t="s">
        <v>1356</v>
      </c>
      <c r="E68" s="254" t="s">
        <v>1326</v>
      </c>
      <c r="F68" s="350">
        <v>1780</v>
      </c>
      <c r="G68" s="350">
        <v>5600</v>
      </c>
      <c r="H68" s="346">
        <f t="shared" si="3"/>
        <v>560</v>
      </c>
      <c r="I68" s="346">
        <f t="shared" si="4"/>
        <v>10964800</v>
      </c>
      <c r="J68" s="345"/>
      <c r="K68" s="347">
        <f t="shared" si="5"/>
        <v>34645600</v>
      </c>
      <c r="L68" s="348"/>
    </row>
    <row r="69" spans="1:12" ht="20.25" customHeight="1">
      <c r="A69" s="343">
        <v>42363</v>
      </c>
      <c r="B69" s="348" t="s">
        <v>17</v>
      </c>
      <c r="C69" s="343"/>
      <c r="D69" s="254"/>
      <c r="E69" s="254"/>
      <c r="F69" s="345"/>
      <c r="G69" s="345"/>
      <c r="H69" s="346"/>
      <c r="I69" s="346">
        <f>IF(B69&lt;&gt;"",F69*(G69+H69),0)</f>
        <v>0</v>
      </c>
      <c r="J69" s="345">
        <f>K68</f>
        <v>34645600</v>
      </c>
      <c r="K69" s="347">
        <f>IF(B69&lt;&gt;"",K68+I69-J69,0)</f>
        <v>0</v>
      </c>
      <c r="L69" s="348"/>
    </row>
    <row r="70" spans="1:12" ht="20.25" customHeight="1">
      <c r="A70" s="349">
        <v>42431</v>
      </c>
      <c r="B70" s="344" t="s">
        <v>1323</v>
      </c>
      <c r="C70" s="349" t="s">
        <v>1359</v>
      </c>
      <c r="D70" s="258" t="s">
        <v>1328</v>
      </c>
      <c r="E70" s="254" t="s">
        <v>1326</v>
      </c>
      <c r="F70" s="350">
        <v>1015</v>
      </c>
      <c r="G70" s="350">
        <v>12000</v>
      </c>
      <c r="H70" s="346">
        <f t="shared" si="3"/>
        <v>1200</v>
      </c>
      <c r="I70" s="346">
        <f>IF(B70&lt;&gt;"",F70*(G70+H70),0)</f>
        <v>13398000</v>
      </c>
      <c r="J70" s="345"/>
      <c r="K70" s="347">
        <f t="shared" si="5"/>
        <v>13398000</v>
      </c>
      <c r="L70" s="348"/>
    </row>
    <row r="71" spans="1:12" ht="20.25" customHeight="1">
      <c r="A71" s="349"/>
      <c r="B71" s="344" t="s">
        <v>1323</v>
      </c>
      <c r="C71" s="349" t="s">
        <v>1359</v>
      </c>
      <c r="D71" s="258" t="s">
        <v>1360</v>
      </c>
      <c r="E71" s="254" t="s">
        <v>1326</v>
      </c>
      <c r="F71" s="350">
        <v>375</v>
      </c>
      <c r="G71" s="350">
        <v>9500</v>
      </c>
      <c r="H71" s="346">
        <f t="shared" si="3"/>
        <v>950</v>
      </c>
      <c r="I71" s="346">
        <f t="shared" si="4"/>
        <v>3918750</v>
      </c>
      <c r="J71" s="345"/>
      <c r="K71" s="347">
        <f t="shared" si="5"/>
        <v>17316750</v>
      </c>
      <c r="L71" s="348"/>
    </row>
    <row r="72" spans="1:12" ht="20.25" customHeight="1">
      <c r="A72" s="349">
        <v>42468</v>
      </c>
      <c r="B72" s="344" t="s">
        <v>1323</v>
      </c>
      <c r="C72" s="349"/>
      <c r="D72" s="258" t="s">
        <v>1412</v>
      </c>
      <c r="E72" s="414" t="s">
        <v>1326</v>
      </c>
      <c r="F72" s="350">
        <v>1250</v>
      </c>
      <c r="G72" s="350">
        <v>18000</v>
      </c>
      <c r="H72" s="346">
        <f t="shared" si="3"/>
        <v>1800</v>
      </c>
      <c r="I72" s="346">
        <f t="shared" si="4"/>
        <v>24750000</v>
      </c>
      <c r="J72" s="345"/>
      <c r="K72" s="347">
        <f t="shared" si="5"/>
        <v>42066750</v>
      </c>
      <c r="L72" s="348"/>
    </row>
    <row r="73" spans="1:12" ht="20.25" customHeight="1">
      <c r="A73" s="349">
        <v>42484</v>
      </c>
      <c r="B73" s="344" t="s">
        <v>1323</v>
      </c>
      <c r="C73" s="349"/>
      <c r="D73" s="258" t="s">
        <v>1412</v>
      </c>
      <c r="E73" s="416" t="s">
        <v>1326</v>
      </c>
      <c r="F73" s="350">
        <v>578</v>
      </c>
      <c r="G73" s="350">
        <v>18000</v>
      </c>
      <c r="H73" s="346">
        <f t="shared" si="3"/>
        <v>1800</v>
      </c>
      <c r="I73" s="346">
        <f t="shared" si="4"/>
        <v>11444400</v>
      </c>
      <c r="J73" s="345"/>
      <c r="K73" s="347">
        <f t="shared" si="5"/>
        <v>53511150</v>
      </c>
      <c r="L73" s="348"/>
    </row>
    <row r="74" spans="1:12" ht="20.25" customHeight="1">
      <c r="A74" s="349">
        <v>42499</v>
      </c>
      <c r="B74" s="344" t="s">
        <v>1323</v>
      </c>
      <c r="C74" s="349"/>
      <c r="D74" s="258" t="s">
        <v>1770</v>
      </c>
      <c r="E74" s="417" t="s">
        <v>1326</v>
      </c>
      <c r="F74" s="350">
        <v>123</v>
      </c>
      <c r="G74" s="350">
        <v>13000</v>
      </c>
      <c r="H74" s="346">
        <f t="shared" si="3"/>
        <v>1300</v>
      </c>
      <c r="I74" s="346">
        <f t="shared" si="4"/>
        <v>1758900</v>
      </c>
      <c r="J74" s="345"/>
      <c r="K74" s="347">
        <f t="shared" si="5"/>
        <v>55270050</v>
      </c>
      <c r="L74" s="348"/>
    </row>
    <row r="75" spans="1:12" ht="20.25" customHeight="1">
      <c r="A75" s="349"/>
      <c r="B75" s="344" t="s">
        <v>1323</v>
      </c>
      <c r="C75" s="349"/>
      <c r="D75" s="258" t="s">
        <v>1771</v>
      </c>
      <c r="E75" s="417" t="s">
        <v>1326</v>
      </c>
      <c r="F75" s="350">
        <v>62</v>
      </c>
      <c r="G75" s="350">
        <v>13000</v>
      </c>
      <c r="H75" s="346">
        <f t="shared" ref="H75:H80" si="6">G75*10%</f>
        <v>1300</v>
      </c>
      <c r="I75" s="346">
        <f t="shared" ref="I75:I80" si="7">IF(B75&lt;&gt;"",F75*(G75+H75),0)</f>
        <v>886600</v>
      </c>
      <c r="J75" s="345"/>
      <c r="K75" s="347">
        <f t="shared" ref="K75:K80" si="8">IF(B75&lt;&gt;"",K74+I75-J75,0)</f>
        <v>56156650</v>
      </c>
      <c r="L75" s="348"/>
    </row>
    <row r="76" spans="1:12" ht="20.25" customHeight="1">
      <c r="A76" s="349"/>
      <c r="B76" s="344" t="s">
        <v>1323</v>
      </c>
      <c r="C76" s="349"/>
      <c r="D76" s="258" t="s">
        <v>1328</v>
      </c>
      <c r="E76" s="417" t="s">
        <v>1326</v>
      </c>
      <c r="F76" s="350">
        <v>321</v>
      </c>
      <c r="G76" s="350">
        <v>13500</v>
      </c>
      <c r="H76" s="346">
        <f t="shared" si="6"/>
        <v>1350</v>
      </c>
      <c r="I76" s="346">
        <f t="shared" si="7"/>
        <v>4766850</v>
      </c>
      <c r="J76" s="345"/>
      <c r="K76" s="347">
        <f t="shared" si="8"/>
        <v>60923500</v>
      </c>
      <c r="L76" s="348"/>
    </row>
    <row r="77" spans="1:12" ht="20.25" customHeight="1">
      <c r="A77" s="349"/>
      <c r="B77" s="344" t="s">
        <v>1323</v>
      </c>
      <c r="C77" s="349"/>
      <c r="D77" s="258" t="s">
        <v>1772</v>
      </c>
      <c r="E77" s="417" t="s">
        <v>1326</v>
      </c>
      <c r="F77" s="350">
        <v>904</v>
      </c>
      <c r="G77" s="350">
        <v>21347</v>
      </c>
      <c r="H77" s="346">
        <f t="shared" si="6"/>
        <v>2134.7000000000003</v>
      </c>
      <c r="I77" s="346">
        <f t="shared" si="7"/>
        <v>21227456.800000001</v>
      </c>
      <c r="J77" s="345"/>
      <c r="K77" s="347">
        <f t="shared" si="8"/>
        <v>82150956.799999997</v>
      </c>
      <c r="L77" s="348"/>
    </row>
    <row r="78" spans="1:12" ht="20.25" customHeight="1">
      <c r="A78" s="349"/>
      <c r="B78" s="344" t="s">
        <v>1323</v>
      </c>
      <c r="C78" s="349"/>
      <c r="D78" s="258" t="s">
        <v>1773</v>
      </c>
      <c r="E78" s="417" t="s">
        <v>1326</v>
      </c>
      <c r="F78" s="350">
        <v>72</v>
      </c>
      <c r="G78" s="350">
        <v>21347</v>
      </c>
      <c r="H78" s="346">
        <f t="shared" si="6"/>
        <v>2134.7000000000003</v>
      </c>
      <c r="I78" s="346">
        <f t="shared" si="7"/>
        <v>1690682.4000000001</v>
      </c>
      <c r="J78" s="345"/>
      <c r="K78" s="347">
        <f t="shared" si="8"/>
        <v>83841639.200000003</v>
      </c>
      <c r="L78" s="348"/>
    </row>
    <row r="79" spans="1:12" ht="20.25" customHeight="1">
      <c r="A79" s="349"/>
      <c r="B79" s="344" t="s">
        <v>1323</v>
      </c>
      <c r="C79" s="349"/>
      <c r="D79" s="258" t="s">
        <v>1774</v>
      </c>
      <c r="E79" s="417" t="s">
        <v>1326</v>
      </c>
      <c r="F79" s="350">
        <v>132</v>
      </c>
      <c r="G79" s="350">
        <v>21347</v>
      </c>
      <c r="H79" s="346">
        <f t="shared" si="6"/>
        <v>2134.7000000000003</v>
      </c>
      <c r="I79" s="346">
        <f t="shared" si="7"/>
        <v>3099584.4</v>
      </c>
      <c r="J79" s="345"/>
      <c r="K79" s="347">
        <f t="shared" si="8"/>
        <v>86941223.600000009</v>
      </c>
      <c r="L79" s="348"/>
    </row>
    <row r="80" spans="1:12" ht="20.25" customHeight="1">
      <c r="A80" s="349">
        <v>42530</v>
      </c>
      <c r="B80" s="344" t="s">
        <v>1323</v>
      </c>
      <c r="C80" s="349"/>
      <c r="D80" s="258" t="s">
        <v>1328</v>
      </c>
      <c r="E80" s="421" t="s">
        <v>1326</v>
      </c>
      <c r="F80" s="350">
        <v>312</v>
      </c>
      <c r="G80" s="350">
        <v>13500</v>
      </c>
      <c r="H80" s="346">
        <f t="shared" si="6"/>
        <v>1350</v>
      </c>
      <c r="I80" s="346">
        <f t="shared" si="7"/>
        <v>4633200</v>
      </c>
      <c r="J80" s="345"/>
      <c r="K80" s="347">
        <f t="shared" si="8"/>
        <v>91574423.600000009</v>
      </c>
      <c r="L80" s="348"/>
    </row>
    <row r="81" spans="1:12" ht="20.25" customHeight="1">
      <c r="A81" s="349"/>
      <c r="B81" s="344" t="s">
        <v>1323</v>
      </c>
      <c r="C81" s="349"/>
      <c r="D81" s="258" t="s">
        <v>1879</v>
      </c>
      <c r="E81" s="421" t="s">
        <v>1326</v>
      </c>
      <c r="F81" s="350">
        <v>600</v>
      </c>
      <c r="G81" s="350">
        <v>18000</v>
      </c>
      <c r="H81" s="346">
        <f t="shared" ref="H81:H86" si="9">G81*10%</f>
        <v>1800</v>
      </c>
      <c r="I81" s="346">
        <f t="shared" ref="I81:I86" si="10">IF(B81&lt;&gt;"",F81*(G81+H81),0)</f>
        <v>11880000</v>
      </c>
      <c r="J81" s="345"/>
      <c r="K81" s="347">
        <f t="shared" ref="K81:K86" si="11">IF(B81&lt;&gt;"",K80+I81-J81,0)</f>
        <v>103454423.60000001</v>
      </c>
      <c r="L81" s="348"/>
    </row>
    <row r="82" spans="1:12" ht="20.25" customHeight="1">
      <c r="A82" s="349"/>
      <c r="B82" s="344" t="s">
        <v>1878</v>
      </c>
      <c r="C82" s="349"/>
      <c r="D82" s="258" t="s">
        <v>1880</v>
      </c>
      <c r="E82" s="258"/>
      <c r="F82" s="350">
        <v>600</v>
      </c>
      <c r="G82" s="350">
        <v>2400</v>
      </c>
      <c r="H82" s="346">
        <f t="shared" si="9"/>
        <v>240</v>
      </c>
      <c r="I82" s="346">
        <f t="shared" si="10"/>
        <v>1584000</v>
      </c>
      <c r="J82" s="345"/>
      <c r="K82" s="347">
        <f t="shared" si="11"/>
        <v>105038423.60000001</v>
      </c>
      <c r="L82" s="348"/>
    </row>
    <row r="83" spans="1:12" ht="20.25" customHeight="1">
      <c r="A83" s="349"/>
      <c r="B83" s="344" t="s">
        <v>1323</v>
      </c>
      <c r="C83" s="349"/>
      <c r="D83" s="258" t="s">
        <v>1412</v>
      </c>
      <c r="E83" s="464" t="s">
        <v>1326</v>
      </c>
      <c r="F83" s="350">
        <v>600</v>
      </c>
      <c r="G83" s="350">
        <v>18200</v>
      </c>
      <c r="H83" s="346">
        <f t="shared" si="9"/>
        <v>1820</v>
      </c>
      <c r="I83" s="346">
        <f t="shared" si="10"/>
        <v>12012000</v>
      </c>
      <c r="J83" s="345"/>
      <c r="K83" s="347">
        <f t="shared" si="11"/>
        <v>117050423.60000001</v>
      </c>
      <c r="L83" s="348"/>
    </row>
    <row r="84" spans="1:12" ht="20.25" customHeight="1">
      <c r="A84" s="343">
        <v>42555</v>
      </c>
      <c r="B84" s="348" t="s">
        <v>17</v>
      </c>
      <c r="C84" s="343"/>
      <c r="D84" s="465"/>
      <c r="E84" s="465"/>
      <c r="F84" s="345"/>
      <c r="G84" s="345"/>
      <c r="H84" s="346"/>
      <c r="I84" s="346">
        <f>IF(B84&lt;&gt;"",F84*(G84+H84),0)</f>
        <v>0</v>
      </c>
      <c r="J84" s="345">
        <v>50000000</v>
      </c>
      <c r="K84" s="347">
        <f>IF(B84&lt;&gt;"",K83+I84-J84,0)</f>
        <v>67050423.600000009</v>
      </c>
      <c r="L84" s="348"/>
    </row>
    <row r="85" spans="1:12" ht="20.25" customHeight="1">
      <c r="A85" s="349">
        <v>42583</v>
      </c>
      <c r="B85" s="344" t="s">
        <v>1323</v>
      </c>
      <c r="C85" s="349"/>
      <c r="D85" s="258" t="s">
        <v>2018</v>
      </c>
      <c r="E85" s="258"/>
      <c r="F85" s="350">
        <v>120</v>
      </c>
      <c r="G85" s="350">
        <v>11000</v>
      </c>
      <c r="H85" s="346">
        <f t="shared" si="9"/>
        <v>1100</v>
      </c>
      <c r="I85" s="346">
        <f t="shared" si="10"/>
        <v>1452000</v>
      </c>
      <c r="J85" s="345"/>
      <c r="K85" s="347">
        <f t="shared" si="11"/>
        <v>68502423.600000009</v>
      </c>
      <c r="L85" s="348"/>
    </row>
    <row r="86" spans="1:12" ht="20.25" customHeight="1">
      <c r="A86" s="349"/>
      <c r="B86" s="344" t="s">
        <v>1323</v>
      </c>
      <c r="C86" s="349"/>
      <c r="D86" s="258" t="s">
        <v>1770</v>
      </c>
      <c r="E86" s="258"/>
      <c r="F86" s="350">
        <v>260</v>
      </c>
      <c r="G86" s="350">
        <v>13000</v>
      </c>
      <c r="H86" s="346">
        <f t="shared" si="9"/>
        <v>1300</v>
      </c>
      <c r="I86" s="346">
        <f t="shared" si="10"/>
        <v>3718000</v>
      </c>
      <c r="J86" s="345"/>
      <c r="K86" s="347">
        <f t="shared" si="11"/>
        <v>72220423.600000009</v>
      </c>
      <c r="L86" s="348"/>
    </row>
    <row r="87" spans="1:12" ht="20.25" customHeight="1">
      <c r="A87" s="349"/>
      <c r="B87" s="344" t="s">
        <v>1323</v>
      </c>
      <c r="C87" s="349"/>
      <c r="D87" s="258" t="s">
        <v>2019</v>
      </c>
      <c r="E87" s="258"/>
      <c r="F87" s="350">
        <v>2300</v>
      </c>
      <c r="G87" s="350">
        <v>10000</v>
      </c>
      <c r="H87" s="346">
        <f t="shared" ref="H87:H132" si="12">G87*10%</f>
        <v>1000</v>
      </c>
      <c r="I87" s="346">
        <f t="shared" ref="I87:I132" si="13">IF(B87&lt;&gt;"",F87*(G87+H87),0)</f>
        <v>25300000</v>
      </c>
      <c r="J87" s="345"/>
      <c r="K87" s="347">
        <f t="shared" ref="K87" si="14">IF(B87&lt;&gt;"",K86+I87-J87,0)</f>
        <v>97520423.600000009</v>
      </c>
      <c r="L87" s="348"/>
    </row>
    <row r="88" spans="1:12" ht="20.25" customHeight="1">
      <c r="A88" s="349"/>
      <c r="B88" s="344" t="s">
        <v>1323</v>
      </c>
      <c r="C88" s="349"/>
      <c r="D88" s="258" t="s">
        <v>2020</v>
      </c>
      <c r="E88" s="258"/>
      <c r="F88" s="350">
        <v>1009</v>
      </c>
      <c r="G88" s="350">
        <v>15000</v>
      </c>
      <c r="H88" s="346">
        <f t="shared" ref="H88:H94" si="15">G88*10%</f>
        <v>1500</v>
      </c>
      <c r="I88" s="346">
        <f t="shared" ref="I88:I94" si="16">IF(B88&lt;&gt;"",F88*(G88+H88),0)</f>
        <v>16648500</v>
      </c>
      <c r="J88" s="345"/>
      <c r="K88" s="347">
        <f t="shared" ref="K88:K94" si="17">IF(B88&lt;&gt;"",K87+I88-J88,0)</f>
        <v>114168923.60000001</v>
      </c>
      <c r="L88" s="348"/>
    </row>
    <row r="89" spans="1:12" ht="20.25" customHeight="1">
      <c r="A89" s="349">
        <v>42606</v>
      </c>
      <c r="B89" s="344" t="s">
        <v>1323</v>
      </c>
      <c r="C89" s="349"/>
      <c r="D89" s="258" t="s">
        <v>2127</v>
      </c>
      <c r="E89" s="258"/>
      <c r="F89" s="350">
        <v>2000</v>
      </c>
      <c r="G89" s="350">
        <v>11500</v>
      </c>
      <c r="H89" s="346">
        <f t="shared" si="15"/>
        <v>1150</v>
      </c>
      <c r="I89" s="346">
        <f t="shared" si="16"/>
        <v>25300000</v>
      </c>
      <c r="J89" s="345"/>
      <c r="K89" s="347">
        <f t="shared" si="17"/>
        <v>139468923.60000002</v>
      </c>
      <c r="L89" s="348"/>
    </row>
    <row r="90" spans="1:12" ht="20.25" customHeight="1">
      <c r="A90" s="349"/>
      <c r="B90" s="344" t="s">
        <v>1323</v>
      </c>
      <c r="C90" s="349"/>
      <c r="D90" s="258" t="s">
        <v>2019</v>
      </c>
      <c r="E90" s="258"/>
      <c r="F90" s="350">
        <v>100</v>
      </c>
      <c r="G90" s="350">
        <v>12000</v>
      </c>
      <c r="H90" s="346">
        <f t="shared" si="15"/>
        <v>1200</v>
      </c>
      <c r="I90" s="346">
        <f t="shared" si="16"/>
        <v>1320000</v>
      </c>
      <c r="J90" s="345"/>
      <c r="K90" s="347">
        <f t="shared" si="17"/>
        <v>140788923.60000002</v>
      </c>
      <c r="L90" s="348"/>
    </row>
    <row r="91" spans="1:12" ht="20.25" customHeight="1">
      <c r="A91" s="349">
        <v>42601</v>
      </c>
      <c r="B91" s="348" t="s">
        <v>17</v>
      </c>
      <c r="C91" s="343"/>
      <c r="D91" s="470"/>
      <c r="E91" s="470"/>
      <c r="F91" s="345"/>
      <c r="G91" s="345"/>
      <c r="H91" s="346"/>
      <c r="I91" s="346">
        <f>IF(B91&lt;&gt;"",F91*(G91+H91),0)</f>
        <v>0</v>
      </c>
      <c r="J91" s="345">
        <v>50000000</v>
      </c>
      <c r="K91" s="347">
        <f t="shared" si="17"/>
        <v>90788923.600000024</v>
      </c>
      <c r="L91" s="348"/>
    </row>
    <row r="92" spans="1:12" ht="20.25" customHeight="1">
      <c r="A92" s="349"/>
      <c r="B92" s="344" t="s">
        <v>1323</v>
      </c>
      <c r="C92" s="349"/>
      <c r="D92" s="258" t="s">
        <v>1412</v>
      </c>
      <c r="E92" s="258"/>
      <c r="F92" s="350">
        <v>502</v>
      </c>
      <c r="G92" s="350">
        <v>18200</v>
      </c>
      <c r="H92" s="346">
        <f t="shared" si="15"/>
        <v>1820</v>
      </c>
      <c r="I92" s="346">
        <f t="shared" si="16"/>
        <v>10050040</v>
      </c>
      <c r="J92" s="345"/>
      <c r="K92" s="347">
        <f t="shared" si="17"/>
        <v>100838963.60000002</v>
      </c>
      <c r="L92" s="348"/>
    </row>
    <row r="93" spans="1:12" ht="20.25" customHeight="1">
      <c r="A93" s="349"/>
      <c r="B93" s="344" t="s">
        <v>1323</v>
      </c>
      <c r="C93" s="349"/>
      <c r="D93" s="258" t="s">
        <v>2135</v>
      </c>
      <c r="E93" s="258"/>
      <c r="F93" s="350">
        <v>204</v>
      </c>
      <c r="G93" s="350">
        <v>13500</v>
      </c>
      <c r="H93" s="346">
        <f t="shared" si="15"/>
        <v>1350</v>
      </c>
      <c r="I93" s="346">
        <f t="shared" si="16"/>
        <v>3029400</v>
      </c>
      <c r="J93" s="345"/>
      <c r="K93" s="347">
        <f t="shared" si="17"/>
        <v>103868363.60000002</v>
      </c>
      <c r="L93" s="348"/>
    </row>
    <row r="94" spans="1:12" ht="20.25" customHeight="1">
      <c r="A94" s="349"/>
      <c r="B94" s="344" t="s">
        <v>1323</v>
      </c>
      <c r="C94" s="349"/>
      <c r="D94" s="258" t="s">
        <v>2136</v>
      </c>
      <c r="E94" s="258"/>
      <c r="F94" s="350">
        <v>4468</v>
      </c>
      <c r="G94" s="350">
        <v>10300</v>
      </c>
      <c r="H94" s="346">
        <f t="shared" si="15"/>
        <v>1030</v>
      </c>
      <c r="I94" s="346">
        <f t="shared" si="16"/>
        <v>50622440</v>
      </c>
      <c r="J94" s="345"/>
      <c r="K94" s="347">
        <f t="shared" si="17"/>
        <v>154490803.60000002</v>
      </c>
      <c r="L94" s="348"/>
    </row>
    <row r="95" spans="1:12" ht="20.25" customHeight="1">
      <c r="A95" s="349"/>
      <c r="B95" s="344" t="s">
        <v>1323</v>
      </c>
      <c r="C95" s="349"/>
      <c r="D95" s="258" t="s">
        <v>2137</v>
      </c>
      <c r="E95" s="258"/>
      <c r="F95" s="350">
        <v>1077</v>
      </c>
      <c r="G95" s="350">
        <v>13500</v>
      </c>
      <c r="H95" s="346">
        <f t="shared" ref="H95:H106" si="18">G95*10%</f>
        <v>1350</v>
      </c>
      <c r="I95" s="346">
        <f t="shared" ref="I95:I106" si="19">IF(B95&lt;&gt;"",F95*(G95+H95),0)</f>
        <v>15993450</v>
      </c>
      <c r="J95" s="345"/>
      <c r="K95" s="347">
        <f t="shared" ref="K95:K133" si="20">IF(B95&lt;&gt;"",K94+I95-J95,0)</f>
        <v>170484253.60000002</v>
      </c>
      <c r="L95" s="348"/>
    </row>
    <row r="96" spans="1:12" ht="20.25" customHeight="1">
      <c r="A96" s="349"/>
      <c r="B96" s="344" t="s">
        <v>1323</v>
      </c>
      <c r="C96" s="349"/>
      <c r="D96" s="258" t="s">
        <v>1770</v>
      </c>
      <c r="E96" s="258"/>
      <c r="F96" s="350">
        <v>253</v>
      </c>
      <c r="G96" s="350">
        <v>13000</v>
      </c>
      <c r="H96" s="346">
        <f t="shared" si="18"/>
        <v>1300</v>
      </c>
      <c r="I96" s="346">
        <f t="shared" si="19"/>
        <v>3617900</v>
      </c>
      <c r="J96" s="345"/>
      <c r="K96" s="347">
        <f t="shared" si="20"/>
        <v>174102153.60000002</v>
      </c>
      <c r="L96" s="348"/>
    </row>
    <row r="97" spans="1:12" ht="20.25" customHeight="1">
      <c r="A97" s="349">
        <v>42676</v>
      </c>
      <c r="B97" s="344" t="s">
        <v>17</v>
      </c>
      <c r="C97" s="349"/>
      <c r="D97" s="636"/>
      <c r="E97" s="258"/>
      <c r="F97" s="350"/>
      <c r="G97" s="350"/>
      <c r="H97" s="346">
        <f t="shared" ref="H97" si="21">G97*10%</f>
        <v>0</v>
      </c>
      <c r="I97" s="346">
        <f t="shared" ref="I97" si="22">IF(B97&lt;&gt;"",F97*(G97+H97),0)</f>
        <v>0</v>
      </c>
      <c r="J97" s="345">
        <v>100000000</v>
      </c>
      <c r="K97" s="347">
        <f t="shared" si="20"/>
        <v>74102153.600000024</v>
      </c>
      <c r="L97" s="348"/>
    </row>
    <row r="98" spans="1:12" ht="20.25" customHeight="1">
      <c r="A98" s="349">
        <v>42685</v>
      </c>
      <c r="B98" s="344" t="s">
        <v>1323</v>
      </c>
      <c r="C98" s="349"/>
      <c r="D98" s="258"/>
      <c r="E98" s="258"/>
      <c r="F98" s="350">
        <v>2587</v>
      </c>
      <c r="G98" s="350">
        <v>10300</v>
      </c>
      <c r="H98" s="346">
        <f t="shared" si="18"/>
        <v>1030</v>
      </c>
      <c r="I98" s="346">
        <f t="shared" si="19"/>
        <v>29310710</v>
      </c>
      <c r="J98" s="345"/>
      <c r="K98" s="347">
        <f t="shared" si="20"/>
        <v>103412863.60000002</v>
      </c>
      <c r="L98" s="348"/>
    </row>
    <row r="99" spans="1:12" ht="20.25" customHeight="1">
      <c r="A99" s="349"/>
      <c r="B99" s="344" t="s">
        <v>1323</v>
      </c>
      <c r="C99" s="349"/>
      <c r="D99" s="258"/>
      <c r="E99" s="258"/>
      <c r="F99" s="350">
        <v>1076</v>
      </c>
      <c r="G99" s="350">
        <v>13500</v>
      </c>
      <c r="H99" s="346">
        <f t="shared" si="18"/>
        <v>1350</v>
      </c>
      <c r="I99" s="346">
        <f t="shared" si="19"/>
        <v>15978600</v>
      </c>
      <c r="J99" s="345"/>
      <c r="K99" s="347">
        <f t="shared" si="20"/>
        <v>119391463.60000002</v>
      </c>
      <c r="L99" s="348"/>
    </row>
    <row r="100" spans="1:12" ht="20.25" customHeight="1">
      <c r="A100" s="349"/>
      <c r="B100" s="344" t="s">
        <v>1323</v>
      </c>
      <c r="C100" s="349"/>
      <c r="D100" s="258"/>
      <c r="E100" s="258"/>
      <c r="F100" s="350">
        <v>678</v>
      </c>
      <c r="G100" s="350">
        <v>18200</v>
      </c>
      <c r="H100" s="346">
        <f t="shared" si="18"/>
        <v>1820</v>
      </c>
      <c r="I100" s="346">
        <f t="shared" si="19"/>
        <v>13573560</v>
      </c>
      <c r="J100" s="345"/>
      <c r="K100" s="347">
        <f t="shared" si="20"/>
        <v>132965023.60000002</v>
      </c>
      <c r="L100" s="348"/>
    </row>
    <row r="101" spans="1:12" ht="20.25" customHeight="1">
      <c r="A101" s="349">
        <v>42728</v>
      </c>
      <c r="B101" s="344" t="s">
        <v>1323</v>
      </c>
      <c r="C101" s="349"/>
      <c r="D101" s="636" t="s">
        <v>2217</v>
      </c>
      <c r="E101" s="258"/>
      <c r="F101" s="350">
        <v>660</v>
      </c>
      <c r="G101" s="350">
        <v>9200</v>
      </c>
      <c r="H101" s="346">
        <f t="shared" si="18"/>
        <v>920</v>
      </c>
      <c r="I101" s="346">
        <f t="shared" si="19"/>
        <v>6679200</v>
      </c>
      <c r="J101" s="345"/>
      <c r="K101" s="347">
        <f t="shared" si="20"/>
        <v>139644223.60000002</v>
      </c>
      <c r="L101" s="348"/>
    </row>
    <row r="102" spans="1:12" ht="20.25" customHeight="1">
      <c r="A102" s="349"/>
      <c r="B102" s="344" t="s">
        <v>1323</v>
      </c>
      <c r="C102" s="349"/>
      <c r="D102" s="636" t="s">
        <v>2218</v>
      </c>
      <c r="E102" s="258"/>
      <c r="F102" s="350">
        <v>303</v>
      </c>
      <c r="G102" s="350">
        <v>13000</v>
      </c>
      <c r="H102" s="346">
        <f t="shared" si="18"/>
        <v>1300</v>
      </c>
      <c r="I102" s="346">
        <f t="shared" si="19"/>
        <v>4332900</v>
      </c>
      <c r="J102" s="345"/>
      <c r="K102" s="347">
        <f t="shared" si="20"/>
        <v>143977123.60000002</v>
      </c>
      <c r="L102" s="348"/>
    </row>
    <row r="103" spans="1:12" ht="20.25" customHeight="1">
      <c r="A103" s="349"/>
      <c r="B103" s="344" t="s">
        <v>1323</v>
      </c>
      <c r="C103" s="349"/>
      <c r="D103" s="636" t="s">
        <v>2217</v>
      </c>
      <c r="E103" s="258"/>
      <c r="F103" s="350">
        <v>100</v>
      </c>
      <c r="G103" s="350">
        <v>17000</v>
      </c>
      <c r="H103" s="346">
        <f t="shared" si="18"/>
        <v>1700</v>
      </c>
      <c r="I103" s="346">
        <f t="shared" si="19"/>
        <v>1870000</v>
      </c>
      <c r="J103" s="345"/>
      <c r="K103" s="347">
        <f t="shared" si="20"/>
        <v>145847123.60000002</v>
      </c>
      <c r="L103" s="348"/>
    </row>
    <row r="104" spans="1:12" ht="20.25" customHeight="1">
      <c r="A104" s="349"/>
      <c r="B104" s="344" t="s">
        <v>1323</v>
      </c>
      <c r="C104" s="349"/>
      <c r="D104" s="636" t="s">
        <v>2219</v>
      </c>
      <c r="E104" s="258"/>
      <c r="F104" s="350">
        <v>630</v>
      </c>
      <c r="G104" s="350">
        <v>9500</v>
      </c>
      <c r="H104" s="346">
        <f t="shared" si="18"/>
        <v>950</v>
      </c>
      <c r="I104" s="346">
        <f t="shared" si="19"/>
        <v>6583500</v>
      </c>
      <c r="J104" s="345"/>
      <c r="K104" s="347">
        <f t="shared" si="20"/>
        <v>152430623.60000002</v>
      </c>
      <c r="L104" s="348"/>
    </row>
    <row r="105" spans="1:12" ht="20.25" customHeight="1">
      <c r="A105" s="349"/>
      <c r="B105" s="344" t="s">
        <v>1323</v>
      </c>
      <c r="C105" s="349"/>
      <c r="D105" s="636" t="s">
        <v>2220</v>
      </c>
      <c r="E105" s="258"/>
      <c r="F105" s="350">
        <v>607</v>
      </c>
      <c r="G105" s="350">
        <v>13500</v>
      </c>
      <c r="H105" s="346">
        <f t="shared" si="18"/>
        <v>1350</v>
      </c>
      <c r="I105" s="346">
        <f t="shared" si="19"/>
        <v>9013950</v>
      </c>
      <c r="J105" s="345"/>
      <c r="K105" s="347">
        <f t="shared" si="20"/>
        <v>161444573.60000002</v>
      </c>
      <c r="L105" s="348"/>
    </row>
    <row r="106" spans="1:12" ht="20.25" customHeight="1">
      <c r="A106" s="349"/>
      <c r="B106" s="344" t="s">
        <v>1323</v>
      </c>
      <c r="C106" s="349"/>
      <c r="D106" s="636" t="s">
        <v>2221</v>
      </c>
      <c r="E106" s="258"/>
      <c r="F106" s="350">
        <v>1040</v>
      </c>
      <c r="G106" s="350">
        <v>13500</v>
      </c>
      <c r="H106" s="346">
        <f t="shared" si="18"/>
        <v>1350</v>
      </c>
      <c r="I106" s="346">
        <f t="shared" si="19"/>
        <v>15444000</v>
      </c>
      <c r="J106" s="345"/>
      <c r="K106" s="347">
        <f t="shared" si="20"/>
        <v>176888573.60000002</v>
      </c>
      <c r="L106" s="348"/>
    </row>
    <row r="107" spans="1:12" ht="20.25" customHeight="1">
      <c r="A107" s="657">
        <v>42742</v>
      </c>
      <c r="B107" s="658" t="s">
        <v>1323</v>
      </c>
      <c r="C107" s="657"/>
      <c r="D107" s="659" t="s">
        <v>2222</v>
      </c>
      <c r="E107" s="660"/>
      <c r="F107" s="661">
        <v>1311</v>
      </c>
      <c r="G107" s="662">
        <v>18200</v>
      </c>
      <c r="H107" s="663">
        <f t="shared" ref="H107:H114" si="23">G107*10%</f>
        <v>1820</v>
      </c>
      <c r="I107" s="663">
        <f t="shared" ref="I107:I115" si="24">IF(B107&lt;&gt;"",F107*(G107+H107),0)</f>
        <v>26246220</v>
      </c>
      <c r="J107" s="643"/>
      <c r="K107" s="664">
        <f t="shared" si="20"/>
        <v>203134793.60000002</v>
      </c>
      <c r="L107" s="665"/>
    </row>
    <row r="108" spans="1:12" ht="20.25" customHeight="1">
      <c r="A108" s="657">
        <v>42742</v>
      </c>
      <c r="B108" s="658" t="s">
        <v>1323</v>
      </c>
      <c r="C108" s="657"/>
      <c r="D108" s="659" t="s">
        <v>2223</v>
      </c>
      <c r="E108" s="660"/>
      <c r="F108" s="661">
        <v>424</v>
      </c>
      <c r="G108" s="662">
        <v>18000</v>
      </c>
      <c r="H108" s="663">
        <f t="shared" si="23"/>
        <v>1800</v>
      </c>
      <c r="I108" s="663">
        <f t="shared" si="24"/>
        <v>8395200</v>
      </c>
      <c r="J108" s="643"/>
      <c r="K108" s="664">
        <f t="shared" si="20"/>
        <v>211529993.60000002</v>
      </c>
      <c r="L108" s="665"/>
    </row>
    <row r="109" spans="1:12" ht="20.25" customHeight="1">
      <c r="A109" s="657">
        <v>42742</v>
      </c>
      <c r="B109" s="658" t="s">
        <v>1323</v>
      </c>
      <c r="C109" s="657"/>
      <c r="D109" s="659" t="s">
        <v>2224</v>
      </c>
      <c r="E109" s="660"/>
      <c r="F109" s="661">
        <v>140</v>
      </c>
      <c r="G109" s="662">
        <v>6000</v>
      </c>
      <c r="H109" s="663">
        <f t="shared" si="23"/>
        <v>600</v>
      </c>
      <c r="I109" s="663">
        <f t="shared" si="24"/>
        <v>924000</v>
      </c>
      <c r="J109" s="643"/>
      <c r="K109" s="664">
        <f t="shared" si="20"/>
        <v>212453993.60000002</v>
      </c>
      <c r="L109" s="665"/>
    </row>
    <row r="110" spans="1:12" ht="20.25" customHeight="1">
      <c r="A110" s="657">
        <v>42742</v>
      </c>
      <c r="B110" s="658" t="s">
        <v>1323</v>
      </c>
      <c r="C110" s="657"/>
      <c r="D110" s="666" t="s">
        <v>2225</v>
      </c>
      <c r="E110" s="660"/>
      <c r="F110" s="661">
        <v>450</v>
      </c>
      <c r="G110" s="662">
        <v>2400</v>
      </c>
      <c r="H110" s="663">
        <f t="shared" si="23"/>
        <v>240</v>
      </c>
      <c r="I110" s="663">
        <f t="shared" si="24"/>
        <v>1188000</v>
      </c>
      <c r="J110" s="643"/>
      <c r="K110" s="664">
        <f t="shared" si="20"/>
        <v>213641993.60000002</v>
      </c>
      <c r="L110" s="665"/>
    </row>
    <row r="111" spans="1:12" ht="20.25" customHeight="1">
      <c r="A111" s="657">
        <v>42755</v>
      </c>
      <c r="B111" s="658" t="s">
        <v>1323</v>
      </c>
      <c r="C111" s="657"/>
      <c r="D111" s="659" t="s">
        <v>2224</v>
      </c>
      <c r="E111" s="660"/>
      <c r="F111" s="661">
        <v>279</v>
      </c>
      <c r="G111" s="662">
        <v>6000</v>
      </c>
      <c r="H111" s="663">
        <f t="shared" si="23"/>
        <v>600</v>
      </c>
      <c r="I111" s="663">
        <f t="shared" si="24"/>
        <v>1841400</v>
      </c>
      <c r="J111" s="643"/>
      <c r="K111" s="664">
        <f t="shared" si="20"/>
        <v>215483393.60000002</v>
      </c>
      <c r="L111" s="665"/>
    </row>
    <row r="112" spans="1:12" ht="20.25" customHeight="1">
      <c r="A112" s="657">
        <v>42755</v>
      </c>
      <c r="B112" s="667" t="s">
        <v>17</v>
      </c>
      <c r="C112" s="657"/>
      <c r="D112" s="668"/>
      <c r="E112" s="660"/>
      <c r="F112" s="669"/>
      <c r="G112" s="669"/>
      <c r="H112" s="663">
        <f t="shared" si="23"/>
        <v>0</v>
      </c>
      <c r="I112" s="663">
        <f t="shared" si="24"/>
        <v>0</v>
      </c>
      <c r="J112" s="643">
        <v>100000000</v>
      </c>
      <c r="K112" s="664">
        <f t="shared" si="20"/>
        <v>115483393.60000002</v>
      </c>
      <c r="L112" s="665"/>
    </row>
    <row r="113" spans="1:12" ht="20.25" customHeight="1">
      <c r="A113" s="657">
        <v>42759</v>
      </c>
      <c r="B113" s="658" t="s">
        <v>1323</v>
      </c>
      <c r="C113" s="657"/>
      <c r="D113" s="659" t="s">
        <v>2224</v>
      </c>
      <c r="E113" s="660"/>
      <c r="F113" s="661">
        <v>1000</v>
      </c>
      <c r="G113" s="662">
        <v>6000</v>
      </c>
      <c r="H113" s="663">
        <f t="shared" si="23"/>
        <v>600</v>
      </c>
      <c r="I113" s="663">
        <f t="shared" si="24"/>
        <v>6600000</v>
      </c>
      <c r="J113" s="643"/>
      <c r="K113" s="664">
        <f t="shared" si="20"/>
        <v>122083393.60000002</v>
      </c>
      <c r="L113" s="665"/>
    </row>
    <row r="114" spans="1:12" ht="20.25" customHeight="1">
      <c r="A114" s="657">
        <v>42759</v>
      </c>
      <c r="B114" s="658" t="s">
        <v>1323</v>
      </c>
      <c r="C114" s="657"/>
      <c r="D114" s="659" t="s">
        <v>2221</v>
      </c>
      <c r="E114" s="660"/>
      <c r="F114" s="661">
        <v>1020</v>
      </c>
      <c r="G114" s="662">
        <v>14200</v>
      </c>
      <c r="H114" s="663">
        <f t="shared" si="23"/>
        <v>1420</v>
      </c>
      <c r="I114" s="663">
        <f t="shared" si="24"/>
        <v>15932400</v>
      </c>
      <c r="J114" s="643"/>
      <c r="K114" s="664">
        <f t="shared" si="20"/>
        <v>138015793.60000002</v>
      </c>
      <c r="L114" s="665"/>
    </row>
    <row r="115" spans="1:12" ht="20.25" customHeight="1">
      <c r="A115" s="657">
        <v>42823</v>
      </c>
      <c r="B115" s="667" t="s">
        <v>1323</v>
      </c>
      <c r="C115" s="657"/>
      <c r="D115" s="666" t="s">
        <v>2217</v>
      </c>
      <c r="E115" s="660"/>
      <c r="F115" s="669">
        <v>638</v>
      </c>
      <c r="G115" s="669">
        <v>9660</v>
      </c>
      <c r="H115" s="663">
        <f t="shared" si="12"/>
        <v>966</v>
      </c>
      <c r="I115" s="663">
        <f t="shared" si="24"/>
        <v>6779388</v>
      </c>
      <c r="J115" s="643"/>
      <c r="K115" s="664">
        <f t="shared" si="20"/>
        <v>144795181.60000002</v>
      </c>
      <c r="L115" s="665"/>
    </row>
    <row r="116" spans="1:12" ht="20.25" customHeight="1">
      <c r="A116" s="657">
        <v>42823</v>
      </c>
      <c r="B116" s="667" t="s">
        <v>1323</v>
      </c>
      <c r="C116" s="657"/>
      <c r="D116" s="659" t="s">
        <v>2224</v>
      </c>
      <c r="E116" s="660"/>
      <c r="F116" s="669">
        <v>680</v>
      </c>
      <c r="G116" s="669">
        <v>6300</v>
      </c>
      <c r="H116" s="663">
        <f t="shared" si="12"/>
        <v>630</v>
      </c>
      <c r="I116" s="663">
        <f t="shared" si="13"/>
        <v>4712400</v>
      </c>
      <c r="J116" s="643"/>
      <c r="K116" s="664">
        <f t="shared" si="20"/>
        <v>149507581.60000002</v>
      </c>
      <c r="L116" s="665"/>
    </row>
    <row r="117" spans="1:12" ht="20.25" customHeight="1">
      <c r="A117" s="657">
        <v>42849</v>
      </c>
      <c r="B117" s="667" t="s">
        <v>1323</v>
      </c>
      <c r="C117" s="657"/>
      <c r="D117" s="666" t="s">
        <v>2224</v>
      </c>
      <c r="E117" s="660"/>
      <c r="F117" s="669">
        <v>268</v>
      </c>
      <c r="G117" s="669">
        <v>6900</v>
      </c>
      <c r="H117" s="663">
        <f t="shared" si="12"/>
        <v>690</v>
      </c>
      <c r="I117" s="663">
        <f t="shared" si="13"/>
        <v>2034120</v>
      </c>
      <c r="J117" s="643"/>
      <c r="K117" s="664">
        <f t="shared" si="20"/>
        <v>151541701.60000002</v>
      </c>
      <c r="L117" s="665"/>
    </row>
    <row r="118" spans="1:12" ht="20.25" customHeight="1">
      <c r="A118" s="657">
        <v>42849</v>
      </c>
      <c r="B118" s="667" t="s">
        <v>1323</v>
      </c>
      <c r="C118" s="657"/>
      <c r="D118" s="666" t="s">
        <v>2245</v>
      </c>
      <c r="E118" s="660"/>
      <c r="F118" s="669">
        <v>302</v>
      </c>
      <c r="G118" s="669">
        <v>13200</v>
      </c>
      <c r="H118" s="663">
        <f t="shared" si="12"/>
        <v>1320</v>
      </c>
      <c r="I118" s="663">
        <f t="shared" si="13"/>
        <v>4385040</v>
      </c>
      <c r="J118" s="643"/>
      <c r="K118" s="664">
        <f t="shared" si="20"/>
        <v>155926741.60000002</v>
      </c>
      <c r="L118" s="665"/>
    </row>
    <row r="119" spans="1:12" ht="20.25" customHeight="1">
      <c r="A119" s="657">
        <v>42849</v>
      </c>
      <c r="B119" s="667" t="s">
        <v>1323</v>
      </c>
      <c r="C119" s="657"/>
      <c r="D119" s="666" t="s">
        <v>2246</v>
      </c>
      <c r="E119" s="660"/>
      <c r="F119" s="669">
        <v>100</v>
      </c>
      <c r="G119" s="669">
        <v>15000</v>
      </c>
      <c r="H119" s="663">
        <f t="shared" si="12"/>
        <v>1500</v>
      </c>
      <c r="I119" s="663">
        <f t="shared" si="13"/>
        <v>1650000</v>
      </c>
      <c r="J119" s="643"/>
      <c r="K119" s="664">
        <f t="shared" si="20"/>
        <v>157576741.60000002</v>
      </c>
      <c r="L119" s="665"/>
    </row>
    <row r="120" spans="1:12" ht="20.25" customHeight="1">
      <c r="A120" s="657">
        <v>42849</v>
      </c>
      <c r="B120" s="667" t="s">
        <v>1323</v>
      </c>
      <c r="C120" s="657"/>
      <c r="D120" s="666" t="s">
        <v>2247</v>
      </c>
      <c r="E120" s="660"/>
      <c r="F120" s="669">
        <v>102</v>
      </c>
      <c r="G120" s="669">
        <v>15000</v>
      </c>
      <c r="H120" s="663">
        <f t="shared" si="12"/>
        <v>1500</v>
      </c>
      <c r="I120" s="663">
        <f t="shared" si="13"/>
        <v>1683000</v>
      </c>
      <c r="J120" s="643"/>
      <c r="K120" s="664">
        <f t="shared" si="20"/>
        <v>159259741.60000002</v>
      </c>
      <c r="L120" s="665"/>
    </row>
    <row r="121" spans="1:12" ht="20.25" customHeight="1">
      <c r="A121" s="657">
        <v>42849</v>
      </c>
      <c r="B121" s="667" t="s">
        <v>1323</v>
      </c>
      <c r="C121" s="657"/>
      <c r="D121" s="666" t="s">
        <v>2220</v>
      </c>
      <c r="E121" s="660"/>
      <c r="F121" s="669">
        <v>1156</v>
      </c>
      <c r="G121" s="669">
        <v>15500</v>
      </c>
      <c r="H121" s="663">
        <f t="shared" si="12"/>
        <v>1550</v>
      </c>
      <c r="I121" s="663">
        <f t="shared" si="13"/>
        <v>19709800</v>
      </c>
      <c r="J121" s="643"/>
      <c r="K121" s="664">
        <f t="shared" si="20"/>
        <v>178969541.60000002</v>
      </c>
      <c r="L121" s="665"/>
    </row>
    <row r="122" spans="1:12" ht="20.25" customHeight="1">
      <c r="A122" s="657">
        <v>42849</v>
      </c>
      <c r="B122" s="667" t="s">
        <v>1323</v>
      </c>
      <c r="C122" s="657"/>
      <c r="D122" s="666" t="s">
        <v>2222</v>
      </c>
      <c r="E122" s="660"/>
      <c r="F122" s="669">
        <v>410</v>
      </c>
      <c r="G122" s="669">
        <v>20900</v>
      </c>
      <c r="H122" s="663">
        <f t="shared" si="12"/>
        <v>2090</v>
      </c>
      <c r="I122" s="663">
        <f t="shared" si="13"/>
        <v>9425900</v>
      </c>
      <c r="J122" s="643"/>
      <c r="K122" s="664">
        <f t="shared" si="20"/>
        <v>188395441.60000002</v>
      </c>
      <c r="L122" s="665"/>
    </row>
    <row r="123" spans="1:12" ht="20.25" customHeight="1">
      <c r="A123" s="657">
        <v>42849</v>
      </c>
      <c r="B123" s="667" t="s">
        <v>1323</v>
      </c>
      <c r="C123" s="657"/>
      <c r="D123" s="666" t="s">
        <v>2248</v>
      </c>
      <c r="E123" s="660"/>
      <c r="F123" s="669">
        <v>320</v>
      </c>
      <c r="G123" s="669">
        <v>21850</v>
      </c>
      <c r="H123" s="663">
        <f t="shared" si="12"/>
        <v>2185</v>
      </c>
      <c r="I123" s="663">
        <f t="shared" si="13"/>
        <v>7691200</v>
      </c>
      <c r="J123" s="643"/>
      <c r="K123" s="664">
        <f t="shared" si="20"/>
        <v>196086641.60000002</v>
      </c>
      <c r="L123" s="665"/>
    </row>
    <row r="124" spans="1:12" ht="20.25" customHeight="1">
      <c r="A124" s="657">
        <v>42853</v>
      </c>
      <c r="B124" s="667" t="s">
        <v>17</v>
      </c>
      <c r="C124" s="657"/>
      <c r="D124" s="668"/>
      <c r="E124" s="660"/>
      <c r="F124" s="669"/>
      <c r="G124" s="669"/>
      <c r="H124" s="663">
        <f t="shared" si="12"/>
        <v>0</v>
      </c>
      <c r="I124" s="663">
        <f t="shared" si="13"/>
        <v>0</v>
      </c>
      <c r="J124" s="643">
        <v>100000000</v>
      </c>
      <c r="K124" s="664">
        <f t="shared" si="20"/>
        <v>96086641.600000024</v>
      </c>
      <c r="L124" s="665"/>
    </row>
    <row r="125" spans="1:12" ht="20.25" customHeight="1">
      <c r="A125" s="657">
        <v>42864</v>
      </c>
      <c r="B125" s="667" t="s">
        <v>1323</v>
      </c>
      <c r="C125" s="657"/>
      <c r="D125" s="666" t="s">
        <v>2220</v>
      </c>
      <c r="E125" s="660"/>
      <c r="F125" s="669">
        <v>450</v>
      </c>
      <c r="G125" s="669">
        <v>15500</v>
      </c>
      <c r="H125" s="663">
        <f t="shared" si="12"/>
        <v>1550</v>
      </c>
      <c r="I125" s="663">
        <f t="shared" si="13"/>
        <v>7672500</v>
      </c>
      <c r="J125" s="643"/>
      <c r="K125" s="664">
        <f t="shared" si="20"/>
        <v>103759141.60000002</v>
      </c>
      <c r="L125" s="665"/>
    </row>
    <row r="126" spans="1:12" ht="20.25" customHeight="1">
      <c r="A126" s="657"/>
      <c r="B126" s="667"/>
      <c r="C126" s="657"/>
      <c r="D126" s="668"/>
      <c r="E126" s="660"/>
      <c r="F126" s="669"/>
      <c r="G126" s="669"/>
      <c r="H126" s="663">
        <f t="shared" si="12"/>
        <v>0</v>
      </c>
      <c r="I126" s="663">
        <f t="shared" si="13"/>
        <v>0</v>
      </c>
      <c r="J126" s="643"/>
      <c r="K126" s="664">
        <f t="shared" si="20"/>
        <v>0</v>
      </c>
      <c r="L126" s="665"/>
    </row>
    <row r="127" spans="1:12" ht="20.25" customHeight="1">
      <c r="A127" s="657"/>
      <c r="B127" s="667"/>
      <c r="C127" s="657"/>
      <c r="D127" s="668"/>
      <c r="E127" s="660"/>
      <c r="F127" s="669"/>
      <c r="G127" s="669"/>
      <c r="H127" s="663">
        <f t="shared" si="12"/>
        <v>0</v>
      </c>
      <c r="I127" s="663">
        <f t="shared" si="13"/>
        <v>0</v>
      </c>
      <c r="J127" s="643"/>
      <c r="K127" s="664">
        <f t="shared" si="20"/>
        <v>0</v>
      </c>
      <c r="L127" s="665"/>
    </row>
    <row r="128" spans="1:12" ht="20.25" customHeight="1">
      <c r="A128" s="657"/>
      <c r="B128" s="667"/>
      <c r="C128" s="657"/>
      <c r="D128" s="668"/>
      <c r="E128" s="660"/>
      <c r="F128" s="669"/>
      <c r="G128" s="669"/>
      <c r="H128" s="663">
        <f t="shared" si="12"/>
        <v>0</v>
      </c>
      <c r="I128" s="663">
        <f t="shared" si="13"/>
        <v>0</v>
      </c>
      <c r="J128" s="643"/>
      <c r="K128" s="664">
        <f t="shared" si="20"/>
        <v>0</v>
      </c>
      <c r="L128" s="665"/>
    </row>
    <row r="129" spans="1:12" ht="20.25" customHeight="1">
      <c r="A129" s="657"/>
      <c r="B129" s="667"/>
      <c r="C129" s="657"/>
      <c r="D129" s="668"/>
      <c r="E129" s="660"/>
      <c r="F129" s="669"/>
      <c r="G129" s="669"/>
      <c r="H129" s="663">
        <f t="shared" si="12"/>
        <v>0</v>
      </c>
      <c r="I129" s="663">
        <f t="shared" si="13"/>
        <v>0</v>
      </c>
      <c r="J129" s="643"/>
      <c r="K129" s="664">
        <f t="shared" si="20"/>
        <v>0</v>
      </c>
      <c r="L129" s="665"/>
    </row>
    <row r="130" spans="1:12" ht="20.25" customHeight="1">
      <c r="A130" s="657"/>
      <c r="B130" s="667"/>
      <c r="C130" s="657"/>
      <c r="D130" s="668"/>
      <c r="E130" s="660"/>
      <c r="F130" s="669"/>
      <c r="G130" s="669"/>
      <c r="H130" s="663">
        <f t="shared" si="12"/>
        <v>0</v>
      </c>
      <c r="I130" s="663">
        <f t="shared" si="13"/>
        <v>0</v>
      </c>
      <c r="J130" s="643"/>
      <c r="K130" s="664">
        <f t="shared" si="20"/>
        <v>0</v>
      </c>
      <c r="L130" s="665"/>
    </row>
    <row r="131" spans="1:12" ht="20.25" customHeight="1">
      <c r="A131" s="657"/>
      <c r="B131" s="667"/>
      <c r="C131" s="657"/>
      <c r="D131" s="668"/>
      <c r="E131" s="660"/>
      <c r="F131" s="669"/>
      <c r="G131" s="669"/>
      <c r="H131" s="663">
        <f t="shared" si="12"/>
        <v>0</v>
      </c>
      <c r="I131" s="663">
        <f t="shared" si="13"/>
        <v>0</v>
      </c>
      <c r="J131" s="643"/>
      <c r="K131" s="664">
        <f t="shared" si="20"/>
        <v>0</v>
      </c>
      <c r="L131" s="665"/>
    </row>
    <row r="132" spans="1:12" ht="20.25" customHeight="1">
      <c r="A132" s="657"/>
      <c r="B132" s="667"/>
      <c r="C132" s="657"/>
      <c r="D132" s="668"/>
      <c r="E132" s="660"/>
      <c r="F132" s="669"/>
      <c r="G132" s="669"/>
      <c r="H132" s="663">
        <f t="shared" si="12"/>
        <v>0</v>
      </c>
      <c r="I132" s="663">
        <f t="shared" si="13"/>
        <v>0</v>
      </c>
      <c r="J132" s="643"/>
      <c r="K132" s="664">
        <f t="shared" si="20"/>
        <v>0</v>
      </c>
      <c r="L132" s="665"/>
    </row>
    <row r="133" spans="1:12" ht="20.25" customHeight="1">
      <c r="A133" s="349"/>
      <c r="B133" s="351"/>
      <c r="C133" s="349"/>
      <c r="D133" s="636"/>
      <c r="E133" s="258"/>
      <c r="F133" s="350"/>
      <c r="G133" s="350"/>
      <c r="H133" s="346">
        <f t="shared" si="3"/>
        <v>0</v>
      </c>
      <c r="I133" s="346">
        <f t="shared" si="4"/>
        <v>0</v>
      </c>
      <c r="J133" s="345"/>
      <c r="K133" s="347">
        <f t="shared" si="20"/>
        <v>0</v>
      </c>
      <c r="L133" s="348"/>
    </row>
    <row r="134" spans="1:12" s="260" customFormat="1" ht="20.25" customHeight="1">
      <c r="A134" s="736" t="s">
        <v>3</v>
      </c>
      <c r="B134" s="737"/>
      <c r="C134" s="737"/>
      <c r="D134" s="737"/>
      <c r="E134" s="737"/>
      <c r="F134" s="737"/>
      <c r="G134" s="737"/>
      <c r="H134" s="738"/>
      <c r="I134" s="352">
        <f>SUM(I13:I133)</f>
        <v>892721231.5999999</v>
      </c>
      <c r="J134" s="352">
        <f>SUM(J13:J133)</f>
        <v>833007965</v>
      </c>
      <c r="K134" s="352">
        <f>K12+I134-J134</f>
        <v>103759141.5999999</v>
      </c>
      <c r="L134" s="353"/>
    </row>
    <row r="135" spans="1:12" ht="21" customHeight="1">
      <c r="A135" s="354"/>
      <c r="B135" s="248"/>
      <c r="C135" s="248"/>
      <c r="D135" s="248"/>
      <c r="F135" s="355"/>
      <c r="G135" s="355"/>
      <c r="H135" s="355"/>
      <c r="I135" s="355"/>
      <c r="J135" s="355"/>
      <c r="K135" s="355"/>
    </row>
    <row r="136" spans="1:12" ht="21" customHeight="1">
      <c r="B136" s="261" t="s">
        <v>517</v>
      </c>
      <c r="C136" s="248"/>
      <c r="D136" s="333"/>
      <c r="E136" s="732">
        <f>K134</f>
        <v>103759141.5999999</v>
      </c>
      <c r="F136" s="732"/>
      <c r="G136" s="356" t="s">
        <v>20</v>
      </c>
      <c r="J136" s="244"/>
      <c r="K136" s="244"/>
    </row>
    <row r="137" spans="1:12" ht="21" customHeight="1">
      <c r="B137" s="261" t="s">
        <v>518</v>
      </c>
      <c r="C137" s="262"/>
      <c r="D137" s="357" t="e">
        <f ca="1">[3]!VND(E136, TRUE)</f>
        <v>#NAME?</v>
      </c>
      <c r="E137" s="333"/>
      <c r="F137" s="358"/>
      <c r="J137" s="244"/>
      <c r="K137" s="244"/>
    </row>
    <row r="138" spans="1:12" ht="21" customHeight="1">
      <c r="C138" s="248"/>
      <c r="D138" s="333"/>
      <c r="E138" s="333"/>
      <c r="F138" s="358"/>
      <c r="J138" s="244"/>
      <c r="K138" s="244"/>
    </row>
    <row r="139" spans="1:12" ht="21" customHeight="1">
      <c r="A139" s="333" t="s">
        <v>1361</v>
      </c>
      <c r="C139" s="248"/>
      <c r="D139" s="333"/>
      <c r="E139" s="333"/>
      <c r="F139" s="358"/>
      <c r="G139" s="333" t="s">
        <v>23</v>
      </c>
      <c r="J139" s="244"/>
      <c r="K139" s="244"/>
    </row>
    <row r="140" spans="1:12">
      <c r="A140" s="354"/>
      <c r="B140" s="248"/>
      <c r="C140" s="248"/>
      <c r="D140" s="248"/>
      <c r="F140" s="355"/>
      <c r="G140" s="355"/>
      <c r="H140" s="355"/>
      <c r="I140" s="355"/>
      <c r="J140" s="355"/>
      <c r="K140" s="355"/>
    </row>
    <row r="141" spans="1:12">
      <c r="A141" s="354"/>
      <c r="B141" s="248"/>
      <c r="C141" s="248"/>
      <c r="D141" s="248"/>
      <c r="F141" s="355"/>
      <c r="G141" s="355"/>
      <c r="H141" s="355"/>
      <c r="I141" s="355"/>
      <c r="J141" s="355"/>
      <c r="K141" s="355"/>
    </row>
    <row r="142" spans="1:12">
      <c r="A142" s="354"/>
      <c r="B142" s="248"/>
      <c r="C142" s="248"/>
      <c r="D142" s="248"/>
      <c r="F142" s="355"/>
      <c r="G142" s="355"/>
      <c r="H142" s="355"/>
      <c r="I142" s="355"/>
      <c r="J142" s="355"/>
      <c r="K142" s="355"/>
    </row>
    <row r="143" spans="1:12">
      <c r="A143" s="354"/>
      <c r="B143" s="248"/>
      <c r="C143" s="248"/>
      <c r="D143" s="248"/>
      <c r="F143" s="355"/>
      <c r="G143" s="355"/>
      <c r="H143" s="355"/>
      <c r="I143" s="355"/>
      <c r="J143" s="355"/>
      <c r="K143" s="355"/>
    </row>
    <row r="144" spans="1:12">
      <c r="A144" s="354"/>
      <c r="B144" s="248"/>
      <c r="C144" s="248"/>
      <c r="D144" s="248"/>
      <c r="F144" s="355"/>
      <c r="G144" s="355"/>
      <c r="H144" s="355"/>
      <c r="I144" s="355"/>
      <c r="J144" s="355"/>
      <c r="K144" s="355"/>
    </row>
    <row r="145" spans="1:11">
      <c r="A145" s="354"/>
      <c r="B145" s="248"/>
      <c r="C145" s="248"/>
      <c r="D145" s="248"/>
      <c r="F145" s="355"/>
      <c r="G145" s="355"/>
      <c r="H145" s="355"/>
      <c r="I145" s="355"/>
      <c r="J145" s="355"/>
      <c r="K145" s="355"/>
    </row>
    <row r="146" spans="1:11">
      <c r="A146" s="354"/>
      <c r="B146" s="248"/>
      <c r="C146" s="248"/>
      <c r="D146" s="248"/>
      <c r="F146" s="355"/>
      <c r="G146" s="355"/>
      <c r="H146" s="355"/>
      <c r="I146" s="355"/>
      <c r="J146" s="355"/>
      <c r="K146" s="355"/>
    </row>
    <row r="147" spans="1:11">
      <c r="A147" s="354"/>
      <c r="B147" s="248"/>
      <c r="C147" s="248"/>
      <c r="D147" s="248"/>
      <c r="F147" s="355"/>
      <c r="G147" s="355"/>
      <c r="H147" s="355"/>
      <c r="I147" s="355"/>
      <c r="J147" s="355"/>
      <c r="K147" s="355"/>
    </row>
    <row r="148" spans="1:11">
      <c r="A148" s="354"/>
      <c r="B148" s="248"/>
      <c r="C148" s="248"/>
      <c r="D148" s="248"/>
      <c r="F148" s="355"/>
      <c r="G148" s="355"/>
      <c r="H148" s="355"/>
      <c r="I148" s="355"/>
      <c r="J148" s="355"/>
      <c r="K148" s="355"/>
    </row>
    <row r="149" spans="1:11">
      <c r="A149" s="354"/>
      <c r="B149" s="248"/>
      <c r="C149" s="248"/>
      <c r="D149" s="248"/>
      <c r="F149" s="355"/>
      <c r="G149" s="355"/>
      <c r="H149" s="355"/>
      <c r="I149" s="355"/>
      <c r="J149" s="355"/>
      <c r="K149" s="355"/>
    </row>
    <row r="150" spans="1:11">
      <c r="A150" s="354"/>
      <c r="B150" s="248"/>
      <c r="C150" s="248"/>
      <c r="D150" s="248"/>
      <c r="F150" s="355"/>
      <c r="G150" s="355"/>
      <c r="H150" s="355"/>
      <c r="I150" s="355"/>
      <c r="J150" s="355"/>
      <c r="K150" s="355"/>
    </row>
    <row r="151" spans="1:11">
      <c r="A151" s="354"/>
      <c r="B151" s="248"/>
      <c r="C151" s="248"/>
      <c r="D151" s="248"/>
      <c r="F151" s="355"/>
      <c r="G151" s="355"/>
      <c r="H151" s="355"/>
      <c r="I151" s="355"/>
      <c r="J151" s="355"/>
      <c r="K151" s="355"/>
    </row>
    <row r="152" spans="1:11">
      <c r="A152" s="354"/>
      <c r="B152" s="248"/>
      <c r="C152" s="248"/>
      <c r="D152" s="248"/>
      <c r="F152" s="355"/>
      <c r="G152" s="355"/>
      <c r="H152" s="355"/>
      <c r="I152" s="355"/>
      <c r="J152" s="355"/>
      <c r="K152" s="355"/>
    </row>
    <row r="153" spans="1:11">
      <c r="A153" s="354"/>
      <c r="B153" s="248"/>
      <c r="C153" s="248"/>
      <c r="D153" s="248"/>
      <c r="F153" s="355"/>
      <c r="G153" s="355"/>
      <c r="H153" s="355"/>
      <c r="I153" s="355"/>
      <c r="J153" s="355"/>
      <c r="K153" s="355"/>
    </row>
    <row r="154" spans="1:11">
      <c r="A154" s="354"/>
      <c r="B154" s="248"/>
      <c r="C154" s="248"/>
      <c r="D154" s="248"/>
      <c r="F154" s="355"/>
      <c r="G154" s="355"/>
      <c r="H154" s="355"/>
      <c r="I154" s="355"/>
      <c r="J154" s="355"/>
      <c r="K154" s="355"/>
    </row>
    <row r="155" spans="1:11">
      <c r="A155" s="354"/>
      <c r="B155" s="248"/>
      <c r="C155" s="248"/>
      <c r="D155" s="248"/>
      <c r="F155" s="355"/>
      <c r="G155" s="355"/>
      <c r="H155" s="355"/>
      <c r="I155" s="355"/>
      <c r="J155" s="355"/>
      <c r="K155" s="355"/>
    </row>
    <row r="156" spans="1:11">
      <c r="A156" s="354"/>
      <c r="B156" s="248"/>
      <c r="C156" s="248"/>
      <c r="D156" s="248"/>
      <c r="F156" s="355"/>
      <c r="G156" s="355"/>
      <c r="H156" s="355"/>
      <c r="I156" s="355"/>
      <c r="J156" s="355"/>
      <c r="K156" s="355"/>
    </row>
    <row r="157" spans="1:11">
      <c r="A157" s="354"/>
      <c r="B157" s="248"/>
      <c r="C157" s="248"/>
      <c r="D157" s="248"/>
      <c r="F157" s="355"/>
      <c r="G157" s="355"/>
      <c r="H157" s="355"/>
      <c r="I157" s="355"/>
      <c r="J157" s="355"/>
      <c r="K157" s="355"/>
    </row>
    <row r="158" spans="1:11">
      <c r="A158" s="354"/>
      <c r="B158" s="248"/>
      <c r="C158" s="248"/>
      <c r="D158" s="248"/>
      <c r="F158" s="355"/>
      <c r="G158" s="355"/>
      <c r="H158" s="355"/>
      <c r="I158" s="355"/>
      <c r="J158" s="355"/>
      <c r="K158" s="355"/>
    </row>
    <row r="159" spans="1:11">
      <c r="A159" s="354"/>
      <c r="B159" s="248"/>
      <c r="C159" s="248"/>
      <c r="D159" s="248"/>
      <c r="F159" s="355"/>
      <c r="G159" s="355"/>
      <c r="H159" s="355"/>
      <c r="I159" s="355"/>
      <c r="J159" s="355"/>
      <c r="K159" s="355"/>
    </row>
    <row r="160" spans="1:11">
      <c r="A160" s="354"/>
      <c r="B160" s="248"/>
      <c r="C160" s="248"/>
      <c r="D160" s="248"/>
      <c r="F160" s="355"/>
      <c r="G160" s="355"/>
      <c r="H160" s="355"/>
      <c r="I160" s="355"/>
      <c r="J160" s="355"/>
      <c r="K160" s="355"/>
    </row>
    <row r="161" spans="1:11">
      <c r="A161" s="354"/>
      <c r="B161" s="248"/>
      <c r="C161" s="248"/>
      <c r="D161" s="248"/>
      <c r="F161" s="355"/>
      <c r="G161" s="355"/>
      <c r="H161" s="355"/>
      <c r="I161" s="355"/>
      <c r="J161" s="355"/>
      <c r="K161" s="355"/>
    </row>
    <row r="162" spans="1:11">
      <c r="A162" s="354"/>
      <c r="B162" s="248"/>
      <c r="C162" s="248"/>
      <c r="D162" s="248"/>
      <c r="F162" s="355"/>
      <c r="G162" s="355"/>
      <c r="H162" s="355"/>
      <c r="I162" s="355"/>
      <c r="J162" s="355"/>
      <c r="K162" s="355"/>
    </row>
    <row r="163" spans="1:11">
      <c r="A163" s="354"/>
      <c r="B163" s="248"/>
      <c r="C163" s="248"/>
      <c r="D163" s="248"/>
      <c r="F163" s="355"/>
      <c r="G163" s="355"/>
      <c r="H163" s="355"/>
      <c r="I163" s="355"/>
      <c r="J163" s="355"/>
      <c r="K163" s="355"/>
    </row>
    <row r="164" spans="1:11">
      <c r="A164" s="354"/>
      <c r="B164" s="248"/>
      <c r="C164" s="248"/>
      <c r="D164" s="248"/>
      <c r="F164" s="355"/>
      <c r="G164" s="355"/>
      <c r="H164" s="355"/>
      <c r="I164" s="355"/>
      <c r="J164" s="355"/>
      <c r="K164" s="355"/>
    </row>
    <row r="165" spans="1:11">
      <c r="A165" s="354"/>
      <c r="B165" s="248"/>
      <c r="C165" s="248"/>
      <c r="D165" s="248"/>
      <c r="F165" s="355"/>
      <c r="G165" s="355"/>
      <c r="H165" s="355"/>
      <c r="I165" s="355"/>
      <c r="J165" s="355"/>
      <c r="K165" s="355"/>
    </row>
    <row r="166" spans="1:11">
      <c r="A166" s="354"/>
      <c r="B166" s="248"/>
      <c r="C166" s="248"/>
      <c r="D166" s="248"/>
      <c r="F166" s="355"/>
      <c r="G166" s="355"/>
      <c r="H166" s="355"/>
      <c r="I166" s="355"/>
      <c r="J166" s="355"/>
      <c r="K166" s="355"/>
    </row>
    <row r="167" spans="1:11">
      <c r="A167" s="354"/>
      <c r="B167" s="248"/>
      <c r="C167" s="248"/>
      <c r="D167" s="248"/>
      <c r="F167" s="355"/>
      <c r="G167" s="355"/>
      <c r="H167" s="355"/>
      <c r="I167" s="355"/>
      <c r="J167" s="355"/>
      <c r="K167" s="355"/>
    </row>
    <row r="168" spans="1:11">
      <c r="A168" s="354"/>
      <c r="B168" s="248"/>
      <c r="C168" s="248"/>
      <c r="D168" s="248"/>
      <c r="F168" s="355"/>
      <c r="G168" s="355"/>
      <c r="H168" s="355"/>
      <c r="I168" s="355"/>
      <c r="J168" s="355"/>
      <c r="K168" s="355"/>
    </row>
    <row r="169" spans="1:11">
      <c r="A169" s="354"/>
      <c r="B169" s="248"/>
      <c r="C169" s="248"/>
      <c r="D169" s="248"/>
      <c r="F169" s="355"/>
      <c r="G169" s="355"/>
      <c r="H169" s="355"/>
      <c r="I169" s="355"/>
      <c r="J169" s="355"/>
      <c r="K169" s="355"/>
    </row>
    <row r="170" spans="1:11">
      <c r="A170" s="354"/>
      <c r="B170" s="248"/>
      <c r="C170" s="248"/>
      <c r="D170" s="248"/>
      <c r="F170" s="355"/>
      <c r="G170" s="355"/>
      <c r="H170" s="355"/>
      <c r="I170" s="355"/>
      <c r="J170" s="355"/>
      <c r="K170" s="355"/>
    </row>
    <row r="171" spans="1:11">
      <c r="A171" s="354"/>
      <c r="B171" s="248"/>
      <c r="C171" s="248"/>
      <c r="D171" s="248"/>
      <c r="F171" s="355"/>
      <c r="G171" s="355"/>
      <c r="H171" s="355"/>
      <c r="I171" s="355"/>
      <c r="J171" s="355"/>
      <c r="K171" s="355"/>
    </row>
    <row r="172" spans="1:11">
      <c r="A172" s="354"/>
      <c r="B172" s="248"/>
      <c r="C172" s="248"/>
      <c r="D172" s="248"/>
      <c r="F172" s="355"/>
      <c r="G172" s="355"/>
      <c r="H172" s="355"/>
      <c r="I172" s="355"/>
      <c r="J172" s="355"/>
      <c r="K172" s="355"/>
    </row>
    <row r="173" spans="1:11">
      <c r="A173" s="354"/>
      <c r="B173" s="248"/>
      <c r="C173" s="248"/>
      <c r="D173" s="248"/>
      <c r="F173" s="355"/>
      <c r="G173" s="355"/>
      <c r="H173" s="355"/>
      <c r="I173" s="355"/>
      <c r="J173" s="355"/>
      <c r="K173" s="355"/>
    </row>
    <row r="174" spans="1:11">
      <c r="A174" s="354"/>
      <c r="B174" s="248"/>
      <c r="C174" s="248"/>
      <c r="D174" s="248"/>
      <c r="F174" s="355"/>
      <c r="G174" s="355"/>
      <c r="H174" s="355"/>
      <c r="I174" s="355"/>
      <c r="J174" s="355"/>
      <c r="K174" s="355"/>
    </row>
    <row r="175" spans="1:11">
      <c r="A175" s="354"/>
      <c r="B175" s="248"/>
      <c r="C175" s="248"/>
      <c r="D175" s="248"/>
      <c r="F175" s="355"/>
      <c r="G175" s="355"/>
      <c r="H175" s="355"/>
      <c r="I175" s="355"/>
      <c r="J175" s="355"/>
      <c r="K175" s="355"/>
    </row>
    <row r="176" spans="1:11">
      <c r="A176" s="354"/>
      <c r="B176" s="248"/>
      <c r="C176" s="248"/>
      <c r="D176" s="248"/>
      <c r="F176" s="355"/>
      <c r="G176" s="355"/>
      <c r="H176" s="355"/>
      <c r="I176" s="355"/>
      <c r="J176" s="355"/>
      <c r="K176" s="355"/>
    </row>
    <row r="177" spans="1:11">
      <c r="A177" s="354"/>
      <c r="B177" s="248"/>
      <c r="C177" s="248"/>
      <c r="D177" s="248"/>
      <c r="F177" s="355"/>
      <c r="G177" s="355"/>
      <c r="H177" s="355"/>
      <c r="I177" s="355"/>
      <c r="J177" s="355"/>
      <c r="K177" s="355"/>
    </row>
    <row r="178" spans="1:11">
      <c r="A178" s="354"/>
      <c r="B178" s="248"/>
      <c r="C178" s="248"/>
      <c r="D178" s="248"/>
      <c r="F178" s="355"/>
      <c r="G178" s="355"/>
      <c r="H178" s="355"/>
      <c r="I178" s="355"/>
      <c r="J178" s="355"/>
      <c r="K178" s="355"/>
    </row>
    <row r="179" spans="1:11">
      <c r="A179" s="354"/>
      <c r="B179" s="248"/>
      <c r="C179" s="248"/>
      <c r="D179" s="248"/>
      <c r="F179" s="355"/>
      <c r="G179" s="355"/>
      <c r="H179" s="355"/>
      <c r="I179" s="355"/>
      <c r="J179" s="355"/>
      <c r="K179" s="355"/>
    </row>
    <row r="180" spans="1:11">
      <c r="A180" s="354"/>
      <c r="B180" s="248"/>
      <c r="C180" s="248"/>
      <c r="D180" s="248"/>
      <c r="F180" s="355"/>
      <c r="G180" s="355"/>
      <c r="H180" s="355"/>
      <c r="I180" s="355"/>
      <c r="J180" s="355"/>
      <c r="K180" s="355"/>
    </row>
    <row r="181" spans="1:11">
      <c r="A181" s="354"/>
      <c r="B181" s="248"/>
      <c r="C181" s="248"/>
      <c r="D181" s="248"/>
      <c r="F181" s="355"/>
      <c r="G181" s="355"/>
      <c r="H181" s="355"/>
      <c r="I181" s="355"/>
      <c r="J181" s="355"/>
      <c r="K181" s="355"/>
    </row>
    <row r="182" spans="1:11">
      <c r="A182" s="354"/>
      <c r="B182" s="248"/>
      <c r="C182" s="248"/>
      <c r="D182" s="248"/>
      <c r="F182" s="355"/>
      <c r="G182" s="355"/>
      <c r="H182" s="355"/>
      <c r="I182" s="355"/>
      <c r="J182" s="355"/>
      <c r="K182" s="355"/>
    </row>
    <row r="183" spans="1:11">
      <c r="A183" s="354"/>
      <c r="B183" s="248"/>
      <c r="C183" s="248"/>
      <c r="D183" s="248"/>
      <c r="F183" s="355"/>
      <c r="G183" s="355"/>
      <c r="H183" s="355"/>
      <c r="I183" s="355"/>
      <c r="J183" s="355"/>
      <c r="K183" s="355"/>
    </row>
    <row r="184" spans="1:11">
      <c r="A184" s="354"/>
      <c r="B184" s="248"/>
      <c r="C184" s="248"/>
      <c r="D184" s="248"/>
      <c r="F184" s="355"/>
      <c r="G184" s="355"/>
      <c r="H184" s="355"/>
      <c r="I184" s="355"/>
      <c r="J184" s="355"/>
      <c r="K184" s="355"/>
    </row>
    <row r="185" spans="1:11">
      <c r="A185" s="354"/>
      <c r="B185" s="248"/>
      <c r="C185" s="248"/>
      <c r="D185" s="248"/>
      <c r="F185" s="355"/>
      <c r="G185" s="355"/>
      <c r="H185" s="355"/>
      <c r="I185" s="355"/>
      <c r="J185" s="355"/>
      <c r="K185" s="355"/>
    </row>
    <row r="186" spans="1:11">
      <c r="A186" s="354"/>
      <c r="B186" s="248"/>
      <c r="C186" s="248"/>
      <c r="D186" s="248"/>
      <c r="F186" s="355"/>
      <c r="G186" s="355"/>
      <c r="H186" s="355"/>
      <c r="I186" s="355"/>
      <c r="J186" s="355"/>
      <c r="K186" s="355"/>
    </row>
    <row r="187" spans="1:11">
      <c r="A187" s="354"/>
      <c r="B187" s="248"/>
      <c r="C187" s="248"/>
      <c r="D187" s="248"/>
      <c r="F187" s="355"/>
      <c r="G187" s="355"/>
      <c r="H187" s="355"/>
      <c r="I187" s="355"/>
      <c r="J187" s="355"/>
      <c r="K187" s="355"/>
    </row>
    <row r="188" spans="1:11">
      <c r="A188" s="354"/>
      <c r="B188" s="248"/>
      <c r="C188" s="248"/>
      <c r="D188" s="248"/>
      <c r="F188" s="355"/>
      <c r="G188" s="355"/>
      <c r="H188" s="355"/>
      <c r="I188" s="355"/>
      <c r="J188" s="355"/>
      <c r="K188" s="355"/>
    </row>
    <row r="189" spans="1:11">
      <c r="A189" s="354"/>
      <c r="B189" s="248"/>
      <c r="C189" s="248"/>
      <c r="D189" s="248"/>
      <c r="F189" s="355"/>
      <c r="G189" s="355"/>
      <c r="H189" s="355"/>
      <c r="I189" s="355"/>
      <c r="J189" s="355"/>
      <c r="K189" s="355"/>
    </row>
    <row r="190" spans="1:11">
      <c r="A190" s="354"/>
      <c r="B190" s="248"/>
      <c r="C190" s="248"/>
      <c r="D190" s="248"/>
      <c r="F190" s="355"/>
      <c r="G190" s="355"/>
      <c r="H190" s="355"/>
      <c r="I190" s="355"/>
      <c r="J190" s="355"/>
      <c r="K190" s="355"/>
    </row>
    <row r="191" spans="1:11">
      <c r="A191" s="354"/>
      <c r="B191" s="248"/>
      <c r="C191" s="248"/>
      <c r="D191" s="248"/>
      <c r="F191" s="355"/>
      <c r="G191" s="355"/>
      <c r="H191" s="355"/>
      <c r="I191" s="355"/>
      <c r="J191" s="355"/>
      <c r="K191" s="355"/>
    </row>
    <row r="192" spans="1:11">
      <c r="A192" s="354"/>
      <c r="B192" s="248"/>
      <c r="C192" s="248"/>
      <c r="D192" s="248"/>
      <c r="F192" s="355"/>
      <c r="G192" s="355"/>
      <c r="H192" s="355"/>
      <c r="I192" s="355"/>
      <c r="J192" s="355"/>
      <c r="K192" s="355"/>
    </row>
    <row r="193" spans="1:11">
      <c r="A193" s="354"/>
      <c r="B193" s="248"/>
      <c r="C193" s="248"/>
      <c r="D193" s="248"/>
      <c r="F193" s="355"/>
      <c r="G193" s="355"/>
      <c r="H193" s="355"/>
      <c r="I193" s="355"/>
      <c r="J193" s="355"/>
      <c r="K193" s="355"/>
    </row>
    <row r="194" spans="1:11">
      <c r="A194" s="354"/>
      <c r="B194" s="248"/>
      <c r="C194" s="248"/>
      <c r="D194" s="248"/>
      <c r="F194" s="355"/>
      <c r="G194" s="355"/>
      <c r="H194" s="355"/>
      <c r="I194" s="355"/>
      <c r="J194" s="355"/>
      <c r="K194" s="355"/>
    </row>
    <row r="195" spans="1:11">
      <c r="A195" s="354"/>
      <c r="B195" s="248"/>
      <c r="C195" s="248"/>
      <c r="D195" s="248"/>
      <c r="F195" s="355"/>
      <c r="G195" s="355"/>
      <c r="H195" s="355"/>
      <c r="I195" s="355"/>
      <c r="J195" s="355"/>
      <c r="K195" s="355"/>
    </row>
    <row r="196" spans="1:11">
      <c r="A196" s="354"/>
      <c r="B196" s="248"/>
      <c r="C196" s="248"/>
      <c r="D196" s="248"/>
      <c r="F196" s="355"/>
      <c r="G196" s="355"/>
      <c r="H196" s="355"/>
      <c r="I196" s="355"/>
      <c r="J196" s="355"/>
      <c r="K196" s="355"/>
    </row>
    <row r="197" spans="1:11">
      <c r="A197" s="354"/>
      <c r="B197" s="248"/>
      <c r="C197" s="248"/>
      <c r="D197" s="248"/>
      <c r="F197" s="355"/>
      <c r="G197" s="355"/>
      <c r="H197" s="355"/>
      <c r="I197" s="355"/>
      <c r="J197" s="355"/>
      <c r="K197" s="355"/>
    </row>
    <row r="198" spans="1:11">
      <c r="A198" s="354"/>
      <c r="B198" s="248"/>
      <c r="C198" s="248"/>
      <c r="D198" s="248"/>
      <c r="F198" s="355"/>
      <c r="G198" s="355"/>
      <c r="H198" s="355"/>
      <c r="I198" s="355"/>
      <c r="J198" s="355"/>
      <c r="K198" s="355"/>
    </row>
    <row r="199" spans="1:11">
      <c r="A199" s="354"/>
      <c r="B199" s="248"/>
      <c r="C199" s="248"/>
      <c r="D199" s="248"/>
      <c r="F199" s="355"/>
      <c r="G199" s="355"/>
      <c r="H199" s="355"/>
      <c r="I199" s="355"/>
      <c r="J199" s="355"/>
      <c r="K199" s="355"/>
    </row>
    <row r="200" spans="1:11">
      <c r="A200" s="354"/>
      <c r="B200" s="248"/>
      <c r="C200" s="248"/>
      <c r="D200" s="248"/>
      <c r="F200" s="355"/>
      <c r="G200" s="355"/>
      <c r="H200" s="355"/>
      <c r="I200" s="355"/>
      <c r="J200" s="355"/>
      <c r="K200" s="355"/>
    </row>
    <row r="201" spans="1:11">
      <c r="A201" s="354"/>
      <c r="B201" s="248"/>
      <c r="C201" s="248"/>
      <c r="D201" s="248"/>
      <c r="F201" s="355"/>
      <c r="G201" s="355"/>
      <c r="H201" s="355"/>
      <c r="I201" s="355"/>
      <c r="J201" s="355"/>
      <c r="K201" s="355"/>
    </row>
    <row r="202" spans="1:11">
      <c r="A202" s="354"/>
      <c r="B202" s="248"/>
      <c r="C202" s="248"/>
      <c r="D202" s="248"/>
      <c r="F202" s="355"/>
      <c r="G202" s="355"/>
      <c r="H202" s="355"/>
      <c r="I202" s="355"/>
      <c r="J202" s="355"/>
      <c r="K202" s="355"/>
    </row>
    <row r="203" spans="1:11">
      <c r="A203" s="354"/>
      <c r="B203" s="248"/>
      <c r="C203" s="248"/>
      <c r="D203" s="248"/>
      <c r="F203" s="355"/>
      <c r="G203" s="355"/>
      <c r="H203" s="355"/>
      <c r="I203" s="355"/>
      <c r="J203" s="355"/>
      <c r="K203" s="355"/>
    </row>
    <row r="204" spans="1:11">
      <c r="A204" s="354"/>
      <c r="B204" s="248"/>
      <c r="C204" s="248"/>
      <c r="D204" s="248"/>
      <c r="F204" s="355"/>
      <c r="G204" s="355"/>
      <c r="H204" s="355"/>
      <c r="I204" s="355"/>
      <c r="J204" s="355"/>
      <c r="K204" s="355"/>
    </row>
    <row r="205" spans="1:11">
      <c r="A205" s="354"/>
      <c r="B205" s="248"/>
      <c r="C205" s="248"/>
      <c r="D205" s="248"/>
      <c r="F205" s="355"/>
      <c r="G205" s="355"/>
      <c r="H205" s="355"/>
      <c r="I205" s="355"/>
      <c r="J205" s="355"/>
      <c r="K205" s="355"/>
    </row>
    <row r="206" spans="1:11">
      <c r="A206" s="354"/>
      <c r="B206" s="248"/>
      <c r="C206" s="248"/>
      <c r="D206" s="248"/>
      <c r="F206" s="355"/>
      <c r="G206" s="355"/>
      <c r="H206" s="355"/>
      <c r="I206" s="355"/>
      <c r="J206" s="355"/>
      <c r="K206" s="355"/>
    </row>
    <row r="207" spans="1:11">
      <c r="A207" s="354"/>
      <c r="B207" s="248"/>
      <c r="C207" s="248"/>
      <c r="D207" s="248"/>
      <c r="F207" s="355"/>
      <c r="G207" s="355"/>
      <c r="H207" s="355"/>
      <c r="I207" s="355"/>
      <c r="J207" s="355"/>
      <c r="K207" s="355"/>
    </row>
    <row r="208" spans="1:11">
      <c r="A208" s="354"/>
      <c r="B208" s="248"/>
      <c r="C208" s="248"/>
      <c r="D208" s="248"/>
      <c r="F208" s="355"/>
      <c r="G208" s="355"/>
      <c r="H208" s="355"/>
      <c r="I208" s="355"/>
      <c r="J208" s="355"/>
      <c r="K208" s="355"/>
    </row>
    <row r="209" spans="1:11">
      <c r="A209" s="354"/>
      <c r="B209" s="248"/>
      <c r="C209" s="248"/>
      <c r="D209" s="248"/>
      <c r="F209" s="355"/>
      <c r="G209" s="355"/>
      <c r="H209" s="355"/>
      <c r="I209" s="355"/>
      <c r="J209" s="355"/>
      <c r="K209" s="355"/>
    </row>
    <row r="210" spans="1:11">
      <c r="A210" s="354"/>
      <c r="B210" s="248"/>
      <c r="C210" s="248"/>
      <c r="D210" s="248"/>
      <c r="F210" s="355"/>
      <c r="G210" s="355"/>
      <c r="H210" s="355"/>
      <c r="I210" s="355"/>
      <c r="J210" s="355"/>
      <c r="K210" s="355"/>
    </row>
    <row r="211" spans="1:11">
      <c r="A211" s="354"/>
      <c r="B211" s="248"/>
      <c r="C211" s="248"/>
      <c r="D211" s="248"/>
      <c r="F211" s="355"/>
      <c r="G211" s="355"/>
      <c r="H211" s="355"/>
      <c r="I211" s="355"/>
      <c r="J211" s="355"/>
      <c r="K211" s="355"/>
    </row>
    <row r="212" spans="1:11">
      <c r="A212" s="354"/>
      <c r="B212" s="248"/>
      <c r="C212" s="248"/>
      <c r="D212" s="248"/>
      <c r="F212" s="355"/>
      <c r="G212" s="355"/>
      <c r="H212" s="355"/>
      <c r="I212" s="355"/>
      <c r="J212" s="355"/>
      <c r="K212" s="355"/>
    </row>
    <row r="213" spans="1:11">
      <c r="A213" s="354"/>
      <c r="B213" s="248"/>
      <c r="C213" s="248"/>
      <c r="D213" s="248"/>
      <c r="F213" s="355"/>
      <c r="G213" s="355"/>
      <c r="H213" s="355"/>
      <c r="I213" s="355"/>
      <c r="J213" s="355"/>
      <c r="K213" s="355"/>
    </row>
    <row r="214" spans="1:11">
      <c r="A214" s="354"/>
      <c r="B214" s="248"/>
      <c r="C214" s="248"/>
      <c r="D214" s="248"/>
      <c r="F214" s="355"/>
      <c r="G214" s="355"/>
      <c r="H214" s="355"/>
      <c r="I214" s="355"/>
      <c r="J214" s="355"/>
      <c r="K214" s="355"/>
    </row>
  </sheetData>
  <autoFilter ref="A11:L134"/>
  <mergeCells count="8">
    <mergeCell ref="A134:H134"/>
    <mergeCell ref="E136:F136"/>
    <mergeCell ref="A1:C1"/>
    <mergeCell ref="A3:B3"/>
    <mergeCell ref="C3:D3"/>
    <mergeCell ref="A5:K5"/>
    <mergeCell ref="A6:I6"/>
    <mergeCell ref="A12:J12"/>
  </mergeCells>
  <pageMargins left="0.36" right="0.15" top="0.51" bottom="0.49" header="0.5" footer="0.5"/>
  <pageSetup scale="9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57"/>
  <sheetViews>
    <sheetView topLeftCell="A5" zoomScale="95" workbookViewId="0">
      <pane ySplit="7" topLeftCell="A307" activePane="bottomLeft" state="frozen"/>
      <selection activeCell="G72" sqref="G72"/>
      <selection pane="bottomLeft" activeCell="O320" sqref="O320"/>
    </sheetView>
  </sheetViews>
  <sheetFormatPr defaultRowHeight="15.75"/>
  <cols>
    <col min="1" max="1" width="11.85546875" style="247" customWidth="1"/>
    <col min="2" max="2" width="24.28515625" style="244" customWidth="1"/>
    <col min="3" max="3" width="8.140625" style="248" customWidth="1"/>
    <col min="4" max="4" width="9.140625" style="333"/>
    <col min="5" max="5" width="12.5703125" style="358" customWidth="1"/>
    <col min="6" max="6" width="8.28515625" style="365" customWidth="1"/>
    <col min="7" max="7" width="16.28515625" style="333" customWidth="1"/>
    <col min="8" max="8" width="16.42578125" style="333" customWidth="1"/>
    <col min="9" max="9" width="14.5703125" style="333" customWidth="1"/>
    <col min="10" max="10" width="16.140625" style="244" customWidth="1"/>
    <col min="11" max="16384" width="9.140625" style="244"/>
  </cols>
  <sheetData>
    <row r="1" spans="1:10" s="37" customFormat="1" ht="18" customHeight="1">
      <c r="A1" s="708" t="s">
        <v>9</v>
      </c>
      <c r="B1" s="708"/>
      <c r="C1" s="708"/>
      <c r="E1" s="359"/>
      <c r="F1" s="38"/>
      <c r="G1" s="39"/>
      <c r="H1" s="39"/>
    </row>
    <row r="2" spans="1:10" s="37" customFormat="1" ht="18" customHeight="1">
      <c r="A2" s="708" t="s">
        <v>10</v>
      </c>
      <c r="B2" s="708"/>
      <c r="C2" s="708"/>
      <c r="D2" s="708"/>
      <c r="E2" s="708"/>
      <c r="F2" s="38"/>
      <c r="G2" s="39"/>
      <c r="H2" s="39"/>
    </row>
    <row r="3" spans="1:10" s="37" customFormat="1" ht="18" customHeight="1">
      <c r="A3" s="708" t="s">
        <v>11</v>
      </c>
      <c r="B3" s="708"/>
      <c r="C3" s="733" t="s">
        <v>513</v>
      </c>
      <c r="D3" s="733"/>
      <c r="E3" s="360"/>
      <c r="F3" s="38"/>
      <c r="G3" s="39"/>
      <c r="H3" s="39"/>
    </row>
    <row r="4" spans="1:10" s="41" customFormat="1" ht="9" customHeight="1">
      <c r="E4" s="361"/>
      <c r="F4" s="42"/>
      <c r="G4" s="43"/>
      <c r="H4" s="43"/>
    </row>
    <row r="5" spans="1:10" s="243" customFormat="1" ht="29.25" customHeight="1">
      <c r="A5" s="734" t="s">
        <v>12</v>
      </c>
      <c r="B5" s="734"/>
      <c r="C5" s="734"/>
      <c r="D5" s="734"/>
      <c r="E5" s="734"/>
      <c r="F5" s="734"/>
      <c r="G5" s="734"/>
      <c r="H5" s="734"/>
      <c r="I5" s="734"/>
    </row>
    <row r="6" spans="1:10" ht="9" customHeight="1">
      <c r="A6" s="735"/>
      <c r="B6" s="735"/>
      <c r="C6" s="735"/>
      <c r="D6" s="735"/>
      <c r="E6" s="735"/>
      <c r="F6" s="735"/>
      <c r="G6" s="735"/>
      <c r="H6" s="735"/>
      <c r="I6" s="735"/>
    </row>
    <row r="7" spans="1:10" s="205" customFormat="1" ht="18" customHeight="1">
      <c r="A7" s="362" t="s">
        <v>1366</v>
      </c>
      <c r="B7" s="362" t="s">
        <v>1367</v>
      </c>
      <c r="C7" s="245"/>
      <c r="D7" s="332"/>
      <c r="E7" s="363"/>
      <c r="F7" s="364"/>
      <c r="G7" s="332"/>
      <c r="H7" s="332"/>
      <c r="I7" s="332"/>
    </row>
    <row r="8" spans="1:10" s="205" customFormat="1" ht="18" hidden="1" customHeight="1">
      <c r="A8" s="362"/>
      <c r="C8" s="245"/>
      <c r="D8" s="332"/>
      <c r="E8" s="363"/>
      <c r="F8" s="364"/>
      <c r="G8" s="332"/>
      <c r="H8" s="332"/>
      <c r="I8" s="332"/>
    </row>
    <row r="9" spans="1:10" s="205" customFormat="1" ht="18" hidden="1" customHeight="1">
      <c r="A9" s="204"/>
      <c r="C9" s="246"/>
      <c r="D9" s="332"/>
      <c r="E9" s="363"/>
      <c r="F9" s="364"/>
      <c r="G9" s="332"/>
      <c r="H9" s="332"/>
      <c r="I9" s="332"/>
    </row>
    <row r="10" spans="1:10" ht="8.25" customHeight="1"/>
    <row r="11" spans="1:10" s="251" customFormat="1" ht="32.25" customHeight="1">
      <c r="A11" s="249" t="s">
        <v>13</v>
      </c>
      <c r="B11" s="250" t="s">
        <v>14</v>
      </c>
      <c r="C11" s="250" t="s">
        <v>514</v>
      </c>
      <c r="D11" s="334" t="s">
        <v>515</v>
      </c>
      <c r="E11" s="335" t="s">
        <v>516</v>
      </c>
      <c r="F11" s="366" t="s">
        <v>15</v>
      </c>
      <c r="G11" s="334" t="s">
        <v>16</v>
      </c>
      <c r="H11" s="334" t="s">
        <v>17</v>
      </c>
      <c r="I11" s="334" t="s">
        <v>18</v>
      </c>
      <c r="J11" s="334" t="s">
        <v>19</v>
      </c>
    </row>
    <row r="12" spans="1:10" s="208" customFormat="1" ht="21" customHeight="1">
      <c r="A12" s="728" t="s">
        <v>1322</v>
      </c>
      <c r="B12" s="729"/>
      <c r="C12" s="729"/>
      <c r="D12" s="729"/>
      <c r="E12" s="729"/>
      <c r="F12" s="729"/>
      <c r="G12" s="729"/>
      <c r="H12" s="730"/>
      <c r="I12" s="336">
        <v>89700000</v>
      </c>
      <c r="J12" s="336"/>
    </row>
    <row r="13" spans="1:10" ht="21" customHeight="1">
      <c r="A13" s="252">
        <v>41289</v>
      </c>
      <c r="B13" s="253" t="s">
        <v>1368</v>
      </c>
      <c r="C13" s="253"/>
      <c r="D13" s="367">
        <v>125</v>
      </c>
      <c r="E13" s="367">
        <v>38400</v>
      </c>
      <c r="F13" s="369"/>
      <c r="G13" s="345">
        <f>IF(B13&lt;&gt;"",D13*(E13+F13),0)</f>
        <v>4800000</v>
      </c>
      <c r="H13" s="367"/>
      <c r="I13" s="345">
        <f>IF(B13&lt;&gt;"",I12+G13-H13,0)</f>
        <v>94500000</v>
      </c>
      <c r="J13" s="367"/>
    </row>
    <row r="14" spans="1:10" ht="21" customHeight="1">
      <c r="A14" s="370">
        <v>41299</v>
      </c>
      <c r="B14" s="371" t="s">
        <v>1369</v>
      </c>
      <c r="C14" s="371"/>
      <c r="D14" s="345">
        <v>150</v>
      </c>
      <c r="E14" s="375">
        <v>68000</v>
      </c>
      <c r="F14" s="374"/>
      <c r="G14" s="345">
        <f>IF(B14&lt;&gt;"",D14*(E14+F14),0)</f>
        <v>10200000</v>
      </c>
      <c r="H14" s="375"/>
      <c r="I14" s="345">
        <f>IF(B14&lt;&gt;"",I13+G14-H14,0)</f>
        <v>104700000</v>
      </c>
      <c r="J14" s="375"/>
    </row>
    <row r="15" spans="1:10" ht="21" customHeight="1">
      <c r="A15" s="254">
        <v>41302</v>
      </c>
      <c r="B15" s="371" t="s">
        <v>1369</v>
      </c>
      <c r="C15" s="254"/>
      <c r="D15" s="345">
        <v>150</v>
      </c>
      <c r="E15" s="345">
        <v>68000</v>
      </c>
      <c r="F15" s="378"/>
      <c r="G15" s="345">
        <f>IF(B15&lt;&gt;"",D15*(E15+F15),0)</f>
        <v>10200000</v>
      </c>
      <c r="H15" s="345"/>
      <c r="I15" s="345">
        <f>IF(B15&lt;&gt;"",I14+G15-H15,0)</f>
        <v>114900000</v>
      </c>
      <c r="J15" s="345"/>
    </row>
    <row r="16" spans="1:10" ht="21" customHeight="1">
      <c r="A16" s="254">
        <v>41306</v>
      </c>
      <c r="B16" s="255" t="s">
        <v>1369</v>
      </c>
      <c r="C16" s="255"/>
      <c r="D16" s="345">
        <v>300</v>
      </c>
      <c r="E16" s="345">
        <v>68000</v>
      </c>
      <c r="F16" s="378"/>
      <c r="G16" s="345">
        <f>IF(B16&lt;&gt;"",D16*(E16+F16),0)</f>
        <v>20400000</v>
      </c>
      <c r="H16" s="345"/>
      <c r="I16" s="345">
        <f>IF(B16&lt;&gt;"",I15+G16-H16,0)</f>
        <v>135300000</v>
      </c>
      <c r="J16" s="345"/>
    </row>
    <row r="17" spans="1:10" ht="21" customHeight="1">
      <c r="A17" s="254">
        <v>41306</v>
      </c>
      <c r="B17" s="255" t="s">
        <v>1370</v>
      </c>
      <c r="C17" s="255"/>
      <c r="D17" s="345">
        <v>500</v>
      </c>
      <c r="E17" s="345">
        <v>15800</v>
      </c>
      <c r="F17" s="378"/>
      <c r="G17" s="345">
        <f t="shared" ref="G17:G78" si="0">IF(B17&lt;&gt;"",D17*(E17+F17),0)</f>
        <v>7900000</v>
      </c>
      <c r="H17" s="345"/>
      <c r="I17" s="345">
        <f t="shared" ref="I17:I80" si="1">IF(B17&lt;&gt;"",I16+G17-H17,0)</f>
        <v>143200000</v>
      </c>
      <c r="J17" s="345"/>
    </row>
    <row r="18" spans="1:10" ht="21" customHeight="1">
      <c r="A18" s="254">
        <v>41306</v>
      </c>
      <c r="B18" s="255" t="s">
        <v>1368</v>
      </c>
      <c r="C18" s="255"/>
      <c r="D18" s="345">
        <v>125</v>
      </c>
      <c r="E18" s="345">
        <v>38400</v>
      </c>
      <c r="F18" s="378"/>
      <c r="G18" s="345">
        <f t="shared" si="0"/>
        <v>4800000</v>
      </c>
      <c r="H18" s="345"/>
      <c r="I18" s="345">
        <f t="shared" si="1"/>
        <v>148000000</v>
      </c>
      <c r="J18" s="345"/>
    </row>
    <row r="19" spans="1:10" ht="21" customHeight="1">
      <c r="A19" s="254">
        <v>41302</v>
      </c>
      <c r="B19" s="255" t="s">
        <v>17</v>
      </c>
      <c r="C19" s="255"/>
      <c r="D19" s="345"/>
      <c r="E19" s="345"/>
      <c r="F19" s="378"/>
      <c r="G19" s="345">
        <f t="shared" si="0"/>
        <v>0</v>
      </c>
      <c r="H19" s="345">
        <v>50000000</v>
      </c>
      <c r="I19" s="345">
        <f t="shared" si="1"/>
        <v>98000000</v>
      </c>
      <c r="J19" s="345"/>
    </row>
    <row r="20" spans="1:10" ht="21" customHeight="1">
      <c r="A20" s="254">
        <v>41312</v>
      </c>
      <c r="B20" s="255" t="s">
        <v>17</v>
      </c>
      <c r="C20" s="255"/>
      <c r="D20" s="345"/>
      <c r="E20" s="345"/>
      <c r="F20" s="378"/>
      <c r="G20" s="345">
        <f t="shared" si="0"/>
        <v>0</v>
      </c>
      <c r="H20" s="345">
        <v>40000000</v>
      </c>
      <c r="I20" s="345">
        <f t="shared" si="1"/>
        <v>58000000</v>
      </c>
      <c r="J20" s="345"/>
    </row>
    <row r="21" spans="1:10" ht="21" customHeight="1">
      <c r="A21" s="254">
        <v>41330</v>
      </c>
      <c r="B21" s="255" t="s">
        <v>17</v>
      </c>
      <c r="C21" s="255"/>
      <c r="D21" s="345"/>
      <c r="E21" s="345"/>
      <c r="F21" s="378"/>
      <c r="G21" s="345">
        <f t="shared" si="0"/>
        <v>0</v>
      </c>
      <c r="H21" s="345">
        <v>30000000</v>
      </c>
      <c r="I21" s="345">
        <f t="shared" si="1"/>
        <v>28000000</v>
      </c>
      <c r="J21" s="345"/>
    </row>
    <row r="22" spans="1:10" ht="21" customHeight="1">
      <c r="A22" s="254">
        <v>41330</v>
      </c>
      <c r="B22" s="255" t="s">
        <v>1369</v>
      </c>
      <c r="C22" s="255"/>
      <c r="D22" s="345">
        <v>300</v>
      </c>
      <c r="E22" s="345">
        <v>68000</v>
      </c>
      <c r="F22" s="378"/>
      <c r="G22" s="345">
        <f t="shared" si="0"/>
        <v>20400000</v>
      </c>
      <c r="H22" s="345"/>
      <c r="I22" s="345">
        <f t="shared" si="1"/>
        <v>48400000</v>
      </c>
      <c r="J22" s="345"/>
    </row>
    <row r="23" spans="1:10" ht="21" customHeight="1">
      <c r="A23" s="254">
        <v>41333</v>
      </c>
      <c r="B23" s="255" t="s">
        <v>1369</v>
      </c>
      <c r="C23" s="255"/>
      <c r="D23" s="345">
        <v>300</v>
      </c>
      <c r="E23" s="345">
        <v>68000</v>
      </c>
      <c r="F23" s="378"/>
      <c r="G23" s="345">
        <f t="shared" si="0"/>
        <v>20400000</v>
      </c>
      <c r="H23" s="345"/>
      <c r="I23" s="345">
        <f t="shared" si="1"/>
        <v>68800000</v>
      </c>
      <c r="J23" s="345"/>
    </row>
    <row r="24" spans="1:10" ht="21" customHeight="1">
      <c r="A24" s="254">
        <v>41333</v>
      </c>
      <c r="B24" s="255" t="s">
        <v>1370</v>
      </c>
      <c r="C24" s="255"/>
      <c r="D24" s="345">
        <v>500</v>
      </c>
      <c r="E24" s="345">
        <v>15800</v>
      </c>
      <c r="F24" s="378"/>
      <c r="G24" s="345">
        <f t="shared" si="0"/>
        <v>7900000</v>
      </c>
      <c r="H24" s="345"/>
      <c r="I24" s="345">
        <f t="shared" si="1"/>
        <v>76700000</v>
      </c>
      <c r="J24" s="345"/>
    </row>
    <row r="25" spans="1:10" ht="21" customHeight="1">
      <c r="A25" s="254">
        <v>41340</v>
      </c>
      <c r="B25" s="255" t="s">
        <v>1368</v>
      </c>
      <c r="C25" s="255"/>
      <c r="D25" s="345">
        <v>125</v>
      </c>
      <c r="E25" s="345">
        <v>38400</v>
      </c>
      <c r="F25" s="378"/>
      <c r="G25" s="345">
        <f t="shared" si="0"/>
        <v>4800000</v>
      </c>
      <c r="H25" s="345"/>
      <c r="I25" s="345">
        <f t="shared" si="1"/>
        <v>81500000</v>
      </c>
      <c r="J25" s="345"/>
    </row>
    <row r="26" spans="1:10" ht="21" customHeight="1">
      <c r="A26" s="254">
        <v>41345</v>
      </c>
      <c r="B26" s="255" t="s">
        <v>1369</v>
      </c>
      <c r="C26" s="255"/>
      <c r="D26" s="345">
        <v>200</v>
      </c>
      <c r="E26" s="345">
        <v>68000</v>
      </c>
      <c r="F26" s="378"/>
      <c r="G26" s="345">
        <f t="shared" si="0"/>
        <v>13600000</v>
      </c>
      <c r="H26" s="345"/>
      <c r="I26" s="345">
        <f t="shared" si="1"/>
        <v>95100000</v>
      </c>
      <c r="J26" s="345"/>
    </row>
    <row r="27" spans="1:10" ht="21" customHeight="1">
      <c r="A27" s="254">
        <v>41345</v>
      </c>
      <c r="B27" s="255" t="s">
        <v>1370</v>
      </c>
      <c r="C27" s="255"/>
      <c r="D27" s="345">
        <v>500</v>
      </c>
      <c r="E27" s="345">
        <v>15800</v>
      </c>
      <c r="F27" s="378"/>
      <c r="G27" s="345">
        <f t="shared" si="0"/>
        <v>7900000</v>
      </c>
      <c r="H27" s="345"/>
      <c r="I27" s="345">
        <f t="shared" si="1"/>
        <v>103000000</v>
      </c>
      <c r="J27" s="345"/>
    </row>
    <row r="28" spans="1:10" ht="21" customHeight="1">
      <c r="A28" s="254">
        <v>41358</v>
      </c>
      <c r="B28" s="255" t="s">
        <v>1368</v>
      </c>
      <c r="C28" s="255"/>
      <c r="D28" s="345">
        <v>125</v>
      </c>
      <c r="E28" s="345">
        <v>38400</v>
      </c>
      <c r="F28" s="378"/>
      <c r="G28" s="345">
        <f t="shared" si="0"/>
        <v>4800000</v>
      </c>
      <c r="H28" s="345"/>
      <c r="I28" s="345">
        <f t="shared" si="1"/>
        <v>107800000</v>
      </c>
      <c r="J28" s="345"/>
    </row>
    <row r="29" spans="1:10" ht="21" customHeight="1">
      <c r="A29" s="254">
        <v>41347</v>
      </c>
      <c r="B29" s="255" t="s">
        <v>17</v>
      </c>
      <c r="C29" s="255"/>
      <c r="D29" s="345"/>
      <c r="E29" s="345"/>
      <c r="F29" s="378"/>
      <c r="G29" s="345">
        <f t="shared" si="0"/>
        <v>0</v>
      </c>
      <c r="H29" s="345">
        <v>30000000</v>
      </c>
      <c r="I29" s="345">
        <f t="shared" si="1"/>
        <v>77800000</v>
      </c>
      <c r="J29" s="345"/>
    </row>
    <row r="30" spans="1:10" ht="21" customHeight="1">
      <c r="A30" s="254">
        <v>41389</v>
      </c>
      <c r="B30" s="255" t="s">
        <v>1370</v>
      </c>
      <c r="C30" s="255"/>
      <c r="D30" s="345">
        <v>500</v>
      </c>
      <c r="E30" s="345">
        <v>15800</v>
      </c>
      <c r="F30" s="378"/>
      <c r="G30" s="345">
        <f t="shared" si="0"/>
        <v>7900000</v>
      </c>
      <c r="H30" s="345"/>
      <c r="I30" s="345">
        <f t="shared" si="1"/>
        <v>85700000</v>
      </c>
      <c r="J30" s="345"/>
    </row>
    <row r="31" spans="1:10" ht="21" customHeight="1">
      <c r="A31" s="254">
        <v>41389</v>
      </c>
      <c r="B31" s="255" t="s">
        <v>1368</v>
      </c>
      <c r="C31" s="255"/>
      <c r="D31" s="345">
        <v>250</v>
      </c>
      <c r="E31" s="345">
        <v>38400</v>
      </c>
      <c r="F31" s="378"/>
      <c r="G31" s="345">
        <f t="shared" si="0"/>
        <v>9600000</v>
      </c>
      <c r="H31" s="345"/>
      <c r="I31" s="345">
        <f t="shared" si="1"/>
        <v>95300000</v>
      </c>
      <c r="J31" s="345"/>
    </row>
    <row r="32" spans="1:10" ht="21" customHeight="1">
      <c r="A32" s="254">
        <v>41375</v>
      </c>
      <c r="B32" s="255" t="s">
        <v>17</v>
      </c>
      <c r="C32" s="255"/>
      <c r="D32" s="345"/>
      <c r="E32" s="345"/>
      <c r="F32" s="378"/>
      <c r="G32" s="345">
        <f t="shared" si="0"/>
        <v>0</v>
      </c>
      <c r="H32" s="345">
        <v>40000000</v>
      </c>
      <c r="I32" s="345">
        <f t="shared" si="1"/>
        <v>55300000</v>
      </c>
      <c r="J32" s="345"/>
    </row>
    <row r="33" spans="1:10" ht="21" customHeight="1">
      <c r="A33" s="254">
        <v>41418</v>
      </c>
      <c r="B33" s="255" t="s">
        <v>1369</v>
      </c>
      <c r="C33" s="255"/>
      <c r="D33" s="345">
        <v>300</v>
      </c>
      <c r="E33" s="345">
        <v>72000</v>
      </c>
      <c r="F33" s="378"/>
      <c r="G33" s="345">
        <f t="shared" si="0"/>
        <v>21600000</v>
      </c>
      <c r="H33" s="345"/>
      <c r="I33" s="345">
        <f t="shared" si="1"/>
        <v>76900000</v>
      </c>
      <c r="J33" s="345"/>
    </row>
    <row r="34" spans="1:10" ht="21" customHeight="1">
      <c r="A34" s="254">
        <v>41422</v>
      </c>
      <c r="B34" s="255" t="s">
        <v>1369</v>
      </c>
      <c r="C34" s="255"/>
      <c r="D34" s="345">
        <v>200</v>
      </c>
      <c r="E34" s="345">
        <v>72000</v>
      </c>
      <c r="F34" s="378"/>
      <c r="G34" s="345">
        <f t="shared" si="0"/>
        <v>14400000</v>
      </c>
      <c r="H34" s="345"/>
      <c r="I34" s="345">
        <f t="shared" si="1"/>
        <v>91300000</v>
      </c>
      <c r="J34" s="345"/>
    </row>
    <row r="35" spans="1:10" ht="21" customHeight="1">
      <c r="A35" s="254">
        <v>41422</v>
      </c>
      <c r="B35" s="255" t="s">
        <v>1370</v>
      </c>
      <c r="C35" s="255"/>
      <c r="D35" s="345">
        <v>500</v>
      </c>
      <c r="E35" s="345">
        <v>15600</v>
      </c>
      <c r="F35" s="378"/>
      <c r="G35" s="345">
        <f t="shared" si="0"/>
        <v>7800000</v>
      </c>
      <c r="H35" s="345"/>
      <c r="I35" s="345">
        <f t="shared" si="1"/>
        <v>99100000</v>
      </c>
      <c r="J35" s="345"/>
    </row>
    <row r="36" spans="1:10" ht="21" customHeight="1">
      <c r="A36" s="254">
        <v>41422</v>
      </c>
      <c r="B36" s="255" t="s">
        <v>1368</v>
      </c>
      <c r="C36" s="255"/>
      <c r="D36" s="345">
        <v>250</v>
      </c>
      <c r="E36" s="345">
        <v>38400</v>
      </c>
      <c r="F36" s="378"/>
      <c r="G36" s="345">
        <f t="shared" si="0"/>
        <v>9600000</v>
      </c>
      <c r="H36" s="345"/>
      <c r="I36" s="345">
        <f t="shared" si="1"/>
        <v>108700000</v>
      </c>
      <c r="J36" s="345"/>
    </row>
    <row r="37" spans="1:10" ht="21" customHeight="1">
      <c r="A37" s="254">
        <v>41426</v>
      </c>
      <c r="B37" s="255" t="s">
        <v>1369</v>
      </c>
      <c r="C37" s="255"/>
      <c r="D37" s="345">
        <v>300</v>
      </c>
      <c r="E37" s="345">
        <v>73000</v>
      </c>
      <c r="F37" s="378"/>
      <c r="G37" s="345">
        <f t="shared" si="0"/>
        <v>21900000</v>
      </c>
      <c r="H37" s="345"/>
      <c r="I37" s="345">
        <f t="shared" si="1"/>
        <v>130600000</v>
      </c>
      <c r="J37" s="345"/>
    </row>
    <row r="38" spans="1:10" ht="21" customHeight="1">
      <c r="A38" s="254">
        <v>41426</v>
      </c>
      <c r="B38" s="255" t="s">
        <v>1370</v>
      </c>
      <c r="C38" s="255"/>
      <c r="D38" s="345">
        <v>250</v>
      </c>
      <c r="E38" s="345">
        <v>15600</v>
      </c>
      <c r="F38" s="378"/>
      <c r="G38" s="345">
        <f t="shared" si="0"/>
        <v>3900000</v>
      </c>
      <c r="H38" s="345"/>
      <c r="I38" s="345">
        <f t="shared" si="1"/>
        <v>134500000</v>
      </c>
      <c r="J38" s="345"/>
    </row>
    <row r="39" spans="1:10" ht="21" customHeight="1">
      <c r="A39" s="254">
        <v>41426</v>
      </c>
      <c r="B39" s="255" t="s">
        <v>17</v>
      </c>
      <c r="C39" s="255"/>
      <c r="D39" s="345"/>
      <c r="E39" s="345"/>
      <c r="F39" s="378"/>
      <c r="G39" s="345">
        <f t="shared" si="0"/>
        <v>0</v>
      </c>
      <c r="H39" s="345">
        <v>40000000</v>
      </c>
      <c r="I39" s="345">
        <f t="shared" si="1"/>
        <v>94500000</v>
      </c>
      <c r="J39" s="345"/>
    </row>
    <row r="40" spans="1:10" ht="21" customHeight="1">
      <c r="A40" s="254">
        <v>41430</v>
      </c>
      <c r="B40" s="255" t="s">
        <v>1369</v>
      </c>
      <c r="C40" s="255"/>
      <c r="D40" s="345">
        <v>300</v>
      </c>
      <c r="E40" s="345">
        <v>72000</v>
      </c>
      <c r="F40" s="378"/>
      <c r="G40" s="345">
        <f t="shared" si="0"/>
        <v>21600000</v>
      </c>
      <c r="H40" s="345"/>
      <c r="I40" s="345">
        <f t="shared" si="1"/>
        <v>116100000</v>
      </c>
      <c r="J40" s="345"/>
    </row>
    <row r="41" spans="1:10" ht="21" customHeight="1">
      <c r="A41" s="254">
        <v>41430</v>
      </c>
      <c r="B41" s="255" t="s">
        <v>1370</v>
      </c>
      <c r="C41" s="255"/>
      <c r="D41" s="345">
        <v>250</v>
      </c>
      <c r="E41" s="345">
        <v>15600</v>
      </c>
      <c r="F41" s="378"/>
      <c r="G41" s="345">
        <f t="shared" si="0"/>
        <v>3900000</v>
      </c>
      <c r="H41" s="345"/>
      <c r="I41" s="345">
        <f t="shared" si="1"/>
        <v>120000000</v>
      </c>
      <c r="J41" s="345"/>
    </row>
    <row r="42" spans="1:10" ht="21" customHeight="1">
      <c r="A42" s="254">
        <v>41436</v>
      </c>
      <c r="B42" s="255" t="s">
        <v>1369</v>
      </c>
      <c r="C42" s="255"/>
      <c r="D42" s="345">
        <v>50</v>
      </c>
      <c r="E42" s="345">
        <v>72000</v>
      </c>
      <c r="F42" s="378"/>
      <c r="G42" s="345">
        <f t="shared" si="0"/>
        <v>3600000</v>
      </c>
      <c r="H42" s="345"/>
      <c r="I42" s="345">
        <f t="shared" si="1"/>
        <v>123600000</v>
      </c>
      <c r="J42" s="345"/>
    </row>
    <row r="43" spans="1:10" ht="21" customHeight="1">
      <c r="A43" s="254">
        <v>41436</v>
      </c>
      <c r="B43" s="255" t="s">
        <v>1369</v>
      </c>
      <c r="C43" s="255"/>
      <c r="D43" s="345">
        <v>300</v>
      </c>
      <c r="E43" s="345">
        <v>72000</v>
      </c>
      <c r="F43" s="378"/>
      <c r="G43" s="345">
        <f t="shared" si="0"/>
        <v>21600000</v>
      </c>
      <c r="H43" s="345"/>
      <c r="I43" s="345">
        <f t="shared" si="1"/>
        <v>145200000</v>
      </c>
      <c r="J43" s="345"/>
    </row>
    <row r="44" spans="1:10" ht="21" customHeight="1">
      <c r="A44" s="254">
        <v>41436</v>
      </c>
      <c r="B44" s="255" t="s">
        <v>1370</v>
      </c>
      <c r="C44" s="255"/>
      <c r="D44" s="345">
        <v>500</v>
      </c>
      <c r="E44" s="345">
        <v>15600</v>
      </c>
      <c r="F44" s="378"/>
      <c r="G44" s="345">
        <f t="shared" si="0"/>
        <v>7800000</v>
      </c>
      <c r="H44" s="345"/>
      <c r="I44" s="345">
        <f t="shared" si="1"/>
        <v>153000000</v>
      </c>
      <c r="J44" s="345"/>
    </row>
    <row r="45" spans="1:10" ht="21" customHeight="1">
      <c r="A45" s="254">
        <v>41436</v>
      </c>
      <c r="B45" s="255" t="s">
        <v>1368</v>
      </c>
      <c r="C45" s="255"/>
      <c r="D45" s="345">
        <v>125</v>
      </c>
      <c r="E45" s="345">
        <v>38400</v>
      </c>
      <c r="F45" s="378"/>
      <c r="G45" s="345">
        <f t="shared" si="0"/>
        <v>4800000</v>
      </c>
      <c r="H45" s="345"/>
      <c r="I45" s="345">
        <f t="shared" si="1"/>
        <v>157800000</v>
      </c>
      <c r="J45" s="345"/>
    </row>
    <row r="46" spans="1:10" ht="21" customHeight="1">
      <c r="A46" s="254">
        <v>41436</v>
      </c>
      <c r="B46" s="255" t="s">
        <v>17</v>
      </c>
      <c r="C46" s="255"/>
      <c r="D46" s="345"/>
      <c r="E46" s="345"/>
      <c r="F46" s="378"/>
      <c r="G46" s="345">
        <f t="shared" si="0"/>
        <v>0</v>
      </c>
      <c r="H46" s="345">
        <v>50000000</v>
      </c>
      <c r="I46" s="345">
        <f t="shared" si="1"/>
        <v>107800000</v>
      </c>
      <c r="J46" s="345"/>
    </row>
    <row r="47" spans="1:10" ht="21" customHeight="1">
      <c r="A47" s="254">
        <v>41447</v>
      </c>
      <c r="B47" s="255" t="s">
        <v>1369</v>
      </c>
      <c r="C47" s="255"/>
      <c r="D47" s="255">
        <v>300</v>
      </c>
      <c r="E47" s="345">
        <v>71000</v>
      </c>
      <c r="F47" s="378"/>
      <c r="G47" s="345">
        <f t="shared" si="0"/>
        <v>21300000</v>
      </c>
      <c r="H47" s="345"/>
      <c r="I47" s="345">
        <f t="shared" si="1"/>
        <v>129100000</v>
      </c>
      <c r="J47" s="345"/>
    </row>
    <row r="48" spans="1:10" ht="21" customHeight="1">
      <c r="A48" s="254">
        <v>41447</v>
      </c>
      <c r="B48" s="255" t="s">
        <v>1371</v>
      </c>
      <c r="C48" s="255"/>
      <c r="D48" s="255">
        <v>125</v>
      </c>
      <c r="E48" s="345">
        <v>38000</v>
      </c>
      <c r="F48" s="378"/>
      <c r="G48" s="345">
        <f t="shared" si="0"/>
        <v>4750000</v>
      </c>
      <c r="H48" s="345"/>
      <c r="I48" s="345">
        <f t="shared" si="1"/>
        <v>133850000</v>
      </c>
      <c r="J48" s="345"/>
    </row>
    <row r="49" spans="1:10" ht="21" customHeight="1">
      <c r="A49" s="254">
        <v>41451</v>
      </c>
      <c r="B49" s="255" t="s">
        <v>1369</v>
      </c>
      <c r="C49" s="255"/>
      <c r="D49" s="255">
        <v>300</v>
      </c>
      <c r="E49" s="345">
        <v>70000</v>
      </c>
      <c r="F49" s="378"/>
      <c r="G49" s="345">
        <f t="shared" si="0"/>
        <v>21000000</v>
      </c>
      <c r="H49" s="345"/>
      <c r="I49" s="345">
        <f t="shared" si="1"/>
        <v>154850000</v>
      </c>
      <c r="J49" s="345"/>
    </row>
    <row r="50" spans="1:10" ht="21" customHeight="1">
      <c r="A50" s="254">
        <v>41451</v>
      </c>
      <c r="B50" s="255" t="s">
        <v>1370</v>
      </c>
      <c r="C50" s="255"/>
      <c r="D50" s="255">
        <v>250</v>
      </c>
      <c r="E50" s="345">
        <v>16000</v>
      </c>
      <c r="F50" s="378"/>
      <c r="G50" s="345">
        <f t="shared" si="0"/>
        <v>4000000</v>
      </c>
      <c r="H50" s="345"/>
      <c r="I50" s="345">
        <f t="shared" si="1"/>
        <v>158850000</v>
      </c>
      <c r="J50" s="345"/>
    </row>
    <row r="51" spans="1:10" ht="21" customHeight="1">
      <c r="A51" s="254">
        <v>41451</v>
      </c>
      <c r="B51" s="255" t="s">
        <v>1372</v>
      </c>
      <c r="C51" s="255"/>
      <c r="D51" s="255">
        <v>125</v>
      </c>
      <c r="E51" s="345">
        <v>24800</v>
      </c>
      <c r="F51" s="378"/>
      <c r="G51" s="345">
        <f t="shared" si="0"/>
        <v>3100000</v>
      </c>
      <c r="H51" s="345"/>
      <c r="I51" s="345">
        <f t="shared" si="1"/>
        <v>161950000</v>
      </c>
      <c r="J51" s="345"/>
    </row>
    <row r="52" spans="1:10" ht="21" customHeight="1">
      <c r="A52" s="254">
        <v>41456</v>
      </c>
      <c r="B52" s="255" t="s">
        <v>1369</v>
      </c>
      <c r="C52" s="255"/>
      <c r="D52" s="255">
        <v>300</v>
      </c>
      <c r="E52" s="345">
        <v>70000</v>
      </c>
      <c r="F52" s="378"/>
      <c r="G52" s="345">
        <f t="shared" si="0"/>
        <v>21000000</v>
      </c>
      <c r="H52" s="345"/>
      <c r="I52" s="345">
        <f t="shared" si="1"/>
        <v>182950000</v>
      </c>
      <c r="J52" s="345"/>
    </row>
    <row r="53" spans="1:10" ht="21" customHeight="1">
      <c r="A53" s="254">
        <v>41456</v>
      </c>
      <c r="B53" s="255" t="s">
        <v>1370</v>
      </c>
      <c r="C53" s="255"/>
      <c r="D53" s="255">
        <v>500</v>
      </c>
      <c r="E53" s="345">
        <v>16000</v>
      </c>
      <c r="F53" s="378"/>
      <c r="G53" s="345">
        <f t="shared" si="0"/>
        <v>8000000</v>
      </c>
      <c r="H53" s="345"/>
      <c r="I53" s="345">
        <f t="shared" si="1"/>
        <v>190950000</v>
      </c>
      <c r="J53" s="345"/>
    </row>
    <row r="54" spans="1:10" ht="21" customHeight="1">
      <c r="A54" s="254">
        <v>41458</v>
      </c>
      <c r="B54" s="255" t="s">
        <v>1369</v>
      </c>
      <c r="C54" s="255"/>
      <c r="D54" s="255">
        <v>300</v>
      </c>
      <c r="E54" s="345">
        <v>70000</v>
      </c>
      <c r="F54" s="378"/>
      <c r="G54" s="345">
        <f t="shared" si="0"/>
        <v>21000000</v>
      </c>
      <c r="H54" s="345"/>
      <c r="I54" s="345">
        <f t="shared" si="1"/>
        <v>211950000</v>
      </c>
      <c r="J54" s="345"/>
    </row>
    <row r="55" spans="1:10" ht="21" customHeight="1">
      <c r="A55" s="254">
        <v>41458</v>
      </c>
      <c r="B55" s="255" t="s">
        <v>1370</v>
      </c>
      <c r="C55" s="255"/>
      <c r="D55" s="255">
        <v>250</v>
      </c>
      <c r="E55" s="345">
        <v>16000</v>
      </c>
      <c r="F55" s="378"/>
      <c r="G55" s="345">
        <f t="shared" si="0"/>
        <v>4000000</v>
      </c>
      <c r="H55" s="345"/>
      <c r="I55" s="345">
        <f t="shared" si="1"/>
        <v>215950000</v>
      </c>
      <c r="J55" s="345"/>
    </row>
    <row r="56" spans="1:10" ht="21" customHeight="1">
      <c r="A56" s="254">
        <v>41458</v>
      </c>
      <c r="B56" s="255" t="s">
        <v>1371</v>
      </c>
      <c r="C56" s="255"/>
      <c r="D56" s="255">
        <v>125</v>
      </c>
      <c r="E56" s="345">
        <v>38000</v>
      </c>
      <c r="F56" s="378"/>
      <c r="G56" s="345">
        <f t="shared" si="0"/>
        <v>4750000</v>
      </c>
      <c r="H56" s="345"/>
      <c r="I56" s="345">
        <f t="shared" si="1"/>
        <v>220700000</v>
      </c>
      <c r="J56" s="345"/>
    </row>
    <row r="57" spans="1:10" ht="21" customHeight="1">
      <c r="A57" s="254">
        <v>41461</v>
      </c>
      <c r="B57" s="255" t="s">
        <v>17</v>
      </c>
      <c r="C57" s="255"/>
      <c r="D57" s="345"/>
      <c r="E57" s="345"/>
      <c r="F57" s="378"/>
      <c r="G57" s="345">
        <f t="shared" si="0"/>
        <v>0</v>
      </c>
      <c r="H57" s="345">
        <v>100000000</v>
      </c>
      <c r="I57" s="345">
        <f t="shared" si="1"/>
        <v>120700000</v>
      </c>
      <c r="J57" s="345"/>
    </row>
    <row r="58" spans="1:10" ht="21" customHeight="1">
      <c r="A58" s="254">
        <v>41474</v>
      </c>
      <c r="B58" s="255" t="s">
        <v>1370</v>
      </c>
      <c r="C58" s="255" t="s">
        <v>519</v>
      </c>
      <c r="D58" s="345">
        <v>500</v>
      </c>
      <c r="E58" s="345">
        <v>16000</v>
      </c>
      <c r="F58" s="378"/>
      <c r="G58" s="345">
        <f t="shared" si="0"/>
        <v>8000000</v>
      </c>
      <c r="H58" s="345"/>
      <c r="I58" s="345">
        <f t="shared" si="1"/>
        <v>128700000</v>
      </c>
      <c r="J58" s="345"/>
    </row>
    <row r="59" spans="1:10" ht="21" customHeight="1">
      <c r="A59" s="254"/>
      <c r="B59" s="255" t="s">
        <v>1371</v>
      </c>
      <c r="C59" s="255" t="s">
        <v>1373</v>
      </c>
      <c r="D59" s="345">
        <v>5</v>
      </c>
      <c r="E59" s="345">
        <v>950000</v>
      </c>
      <c r="F59" s="378"/>
      <c r="G59" s="345">
        <f t="shared" si="0"/>
        <v>4750000</v>
      </c>
      <c r="H59" s="345"/>
      <c r="I59" s="345">
        <f t="shared" si="1"/>
        <v>133450000</v>
      </c>
      <c r="J59" s="345"/>
    </row>
    <row r="60" spans="1:10" ht="21" customHeight="1">
      <c r="A60" s="254">
        <v>41478</v>
      </c>
      <c r="B60" s="255" t="s">
        <v>1369</v>
      </c>
      <c r="C60" s="255" t="s">
        <v>519</v>
      </c>
      <c r="D60" s="345">
        <v>400</v>
      </c>
      <c r="E60" s="345">
        <v>71000</v>
      </c>
      <c r="F60" s="378"/>
      <c r="G60" s="345">
        <f t="shared" si="0"/>
        <v>28400000</v>
      </c>
      <c r="H60" s="345"/>
      <c r="I60" s="345">
        <f t="shared" si="1"/>
        <v>161850000</v>
      </c>
      <c r="J60" s="345"/>
    </row>
    <row r="61" spans="1:10" ht="21" customHeight="1">
      <c r="A61" s="254"/>
      <c r="B61" s="255" t="s">
        <v>1370</v>
      </c>
      <c r="C61" s="255" t="s">
        <v>519</v>
      </c>
      <c r="D61" s="345">
        <v>750</v>
      </c>
      <c r="E61" s="345">
        <v>16000</v>
      </c>
      <c r="F61" s="378"/>
      <c r="G61" s="345">
        <f t="shared" si="0"/>
        <v>12000000</v>
      </c>
      <c r="H61" s="345"/>
      <c r="I61" s="345">
        <f t="shared" si="1"/>
        <v>173850000</v>
      </c>
      <c r="J61" s="345"/>
    </row>
    <row r="62" spans="1:10" ht="21" customHeight="1">
      <c r="A62" s="254"/>
      <c r="B62" s="255" t="s">
        <v>1371</v>
      </c>
      <c r="C62" s="255" t="s">
        <v>1373</v>
      </c>
      <c r="D62" s="345">
        <v>5</v>
      </c>
      <c r="E62" s="345">
        <v>950000</v>
      </c>
      <c r="F62" s="378"/>
      <c r="G62" s="345">
        <f t="shared" si="0"/>
        <v>4750000</v>
      </c>
      <c r="H62" s="345"/>
      <c r="I62" s="345">
        <f t="shared" si="1"/>
        <v>178600000</v>
      </c>
      <c r="J62" s="345"/>
    </row>
    <row r="63" spans="1:10" ht="21" customHeight="1">
      <c r="A63" s="254">
        <v>41478</v>
      </c>
      <c r="B63" s="255" t="s">
        <v>17</v>
      </c>
      <c r="C63" s="255"/>
      <c r="D63" s="345"/>
      <c r="E63" s="345"/>
      <c r="F63" s="378"/>
      <c r="G63" s="345">
        <f>IF(B63&lt;&gt;"",D63*(E63+F63),0)</f>
        <v>0</v>
      </c>
      <c r="H63" s="345">
        <v>50000000</v>
      </c>
      <c r="I63" s="345">
        <f>IF(B63&lt;&gt;"",I62+G63-H63,0)</f>
        <v>128600000</v>
      </c>
      <c r="J63" s="345"/>
    </row>
    <row r="64" spans="1:10" ht="21" customHeight="1">
      <c r="A64" s="254">
        <v>41499</v>
      </c>
      <c r="B64" s="255" t="s">
        <v>17</v>
      </c>
      <c r="C64" s="255"/>
      <c r="D64" s="345"/>
      <c r="E64" s="345"/>
      <c r="F64" s="378"/>
      <c r="G64" s="345">
        <f t="shared" si="0"/>
        <v>0</v>
      </c>
      <c r="H64" s="345">
        <f>I63</f>
        <v>128600000</v>
      </c>
      <c r="I64" s="345">
        <f t="shared" si="1"/>
        <v>0</v>
      </c>
      <c r="J64" s="345"/>
    </row>
    <row r="65" spans="1:10" ht="21" customHeight="1">
      <c r="A65" s="254">
        <v>41482</v>
      </c>
      <c r="B65" s="255" t="s">
        <v>1369</v>
      </c>
      <c r="C65" s="255" t="s">
        <v>519</v>
      </c>
      <c r="D65" s="345">
        <v>200</v>
      </c>
      <c r="E65" s="345">
        <v>71000</v>
      </c>
      <c r="F65" s="378"/>
      <c r="G65" s="345">
        <f t="shared" si="0"/>
        <v>14200000</v>
      </c>
      <c r="H65" s="345"/>
      <c r="I65" s="345">
        <f t="shared" si="1"/>
        <v>14200000</v>
      </c>
      <c r="J65" s="345"/>
    </row>
    <row r="66" spans="1:10" ht="21" customHeight="1">
      <c r="A66" s="254"/>
      <c r="B66" s="255" t="s">
        <v>1370</v>
      </c>
      <c r="C66" s="255" t="s">
        <v>519</v>
      </c>
      <c r="D66" s="345">
        <v>750</v>
      </c>
      <c r="E66" s="345">
        <v>16200</v>
      </c>
      <c r="F66" s="378"/>
      <c r="G66" s="345">
        <f t="shared" si="0"/>
        <v>12150000</v>
      </c>
      <c r="H66" s="345"/>
      <c r="I66" s="345">
        <f t="shared" si="1"/>
        <v>26350000</v>
      </c>
      <c r="J66" s="345"/>
    </row>
    <row r="67" spans="1:10" ht="21" customHeight="1">
      <c r="A67" s="254">
        <v>41489</v>
      </c>
      <c r="B67" s="255" t="s">
        <v>1369</v>
      </c>
      <c r="C67" s="255" t="s">
        <v>519</v>
      </c>
      <c r="D67" s="345">
        <v>200</v>
      </c>
      <c r="E67" s="345">
        <v>71000</v>
      </c>
      <c r="F67" s="378"/>
      <c r="G67" s="345">
        <f t="shared" si="0"/>
        <v>14200000</v>
      </c>
      <c r="H67" s="345"/>
      <c r="I67" s="345">
        <f t="shared" si="1"/>
        <v>40550000</v>
      </c>
      <c r="J67" s="345"/>
    </row>
    <row r="68" spans="1:10" ht="21" customHeight="1">
      <c r="A68" s="254"/>
      <c r="B68" s="255" t="s">
        <v>1370</v>
      </c>
      <c r="C68" s="255" t="s">
        <v>519</v>
      </c>
      <c r="D68" s="345">
        <v>850</v>
      </c>
      <c r="E68" s="345">
        <v>16200</v>
      </c>
      <c r="F68" s="378"/>
      <c r="G68" s="345">
        <f t="shared" si="0"/>
        <v>13770000</v>
      </c>
      <c r="H68" s="345"/>
      <c r="I68" s="345">
        <f t="shared" si="1"/>
        <v>54320000</v>
      </c>
      <c r="J68" s="345"/>
    </row>
    <row r="69" spans="1:10" ht="21" customHeight="1">
      <c r="A69" s="254">
        <v>41494</v>
      </c>
      <c r="B69" s="255" t="s">
        <v>1369</v>
      </c>
      <c r="C69" s="255" t="s">
        <v>519</v>
      </c>
      <c r="D69" s="345">
        <v>300</v>
      </c>
      <c r="E69" s="345">
        <v>71000</v>
      </c>
      <c r="F69" s="378"/>
      <c r="G69" s="345">
        <f t="shared" si="0"/>
        <v>21300000</v>
      </c>
      <c r="H69" s="345"/>
      <c r="I69" s="345">
        <f t="shared" si="1"/>
        <v>75620000</v>
      </c>
      <c r="J69" s="345"/>
    </row>
    <row r="70" spans="1:10" ht="21" customHeight="1">
      <c r="A70" s="254"/>
      <c r="B70" s="255" t="s">
        <v>1370</v>
      </c>
      <c r="C70" s="255" t="s">
        <v>519</v>
      </c>
      <c r="D70" s="345">
        <v>500</v>
      </c>
      <c r="E70" s="345">
        <v>16400</v>
      </c>
      <c r="F70" s="378"/>
      <c r="G70" s="345">
        <f t="shared" si="0"/>
        <v>8200000</v>
      </c>
      <c r="H70" s="345"/>
      <c r="I70" s="345">
        <f t="shared" si="1"/>
        <v>83820000</v>
      </c>
      <c r="J70" s="345"/>
    </row>
    <row r="71" spans="1:10" ht="21" customHeight="1">
      <c r="A71" s="254"/>
      <c r="B71" s="255" t="s">
        <v>1371</v>
      </c>
      <c r="C71" s="255" t="s">
        <v>1373</v>
      </c>
      <c r="D71" s="345">
        <v>5</v>
      </c>
      <c r="E71" s="345">
        <v>950000</v>
      </c>
      <c r="F71" s="378"/>
      <c r="G71" s="345">
        <f t="shared" si="0"/>
        <v>4750000</v>
      </c>
      <c r="H71" s="345"/>
      <c r="I71" s="345">
        <f t="shared" si="1"/>
        <v>88570000</v>
      </c>
      <c r="J71" s="345"/>
    </row>
    <row r="72" spans="1:10" ht="21" customHeight="1">
      <c r="A72" s="254">
        <v>41498</v>
      </c>
      <c r="B72" s="255" t="s">
        <v>1369</v>
      </c>
      <c r="C72" s="255" t="s">
        <v>519</v>
      </c>
      <c r="D72" s="345">
        <v>400</v>
      </c>
      <c r="E72" s="345">
        <v>71000</v>
      </c>
      <c r="F72" s="378"/>
      <c r="G72" s="345">
        <f t="shared" si="0"/>
        <v>28400000</v>
      </c>
      <c r="H72" s="345"/>
      <c r="I72" s="345">
        <f t="shared" si="1"/>
        <v>116970000</v>
      </c>
      <c r="J72" s="345"/>
    </row>
    <row r="73" spans="1:10" ht="21" customHeight="1">
      <c r="A73" s="254"/>
      <c r="B73" s="255" t="s">
        <v>1370</v>
      </c>
      <c r="C73" s="255" t="s">
        <v>519</v>
      </c>
      <c r="D73" s="345">
        <v>600</v>
      </c>
      <c r="E73" s="345">
        <v>16600</v>
      </c>
      <c r="F73" s="378"/>
      <c r="G73" s="345">
        <f t="shared" si="0"/>
        <v>9960000</v>
      </c>
      <c r="H73" s="345"/>
      <c r="I73" s="345">
        <f t="shared" si="1"/>
        <v>126930000</v>
      </c>
      <c r="J73" s="345"/>
    </row>
    <row r="74" spans="1:10" ht="21" customHeight="1">
      <c r="A74" s="254">
        <v>41501</v>
      </c>
      <c r="B74" s="255" t="s">
        <v>1369</v>
      </c>
      <c r="C74" s="255" t="s">
        <v>519</v>
      </c>
      <c r="D74" s="345">
        <v>300</v>
      </c>
      <c r="E74" s="345">
        <v>71000</v>
      </c>
      <c r="F74" s="378"/>
      <c r="G74" s="345">
        <f t="shared" si="0"/>
        <v>21300000</v>
      </c>
      <c r="H74" s="345"/>
      <c r="I74" s="345">
        <f t="shared" si="1"/>
        <v>148230000</v>
      </c>
      <c r="J74" s="345"/>
    </row>
    <row r="75" spans="1:10" ht="21" customHeight="1">
      <c r="A75" s="254"/>
      <c r="B75" s="255" t="s">
        <v>1370</v>
      </c>
      <c r="C75" s="255" t="s">
        <v>519</v>
      </c>
      <c r="D75" s="345">
        <v>800</v>
      </c>
      <c r="E75" s="345">
        <v>16400</v>
      </c>
      <c r="F75" s="378"/>
      <c r="G75" s="345">
        <f t="shared" si="0"/>
        <v>13120000</v>
      </c>
      <c r="H75" s="345"/>
      <c r="I75" s="345">
        <f t="shared" si="1"/>
        <v>161350000</v>
      </c>
      <c r="J75" s="345"/>
    </row>
    <row r="76" spans="1:10" ht="21" customHeight="1">
      <c r="A76" s="254"/>
      <c r="B76" s="255" t="s">
        <v>1371</v>
      </c>
      <c r="C76" s="255" t="s">
        <v>1373</v>
      </c>
      <c r="D76" s="345">
        <v>5</v>
      </c>
      <c r="E76" s="345">
        <v>950000</v>
      </c>
      <c r="F76" s="378"/>
      <c r="G76" s="345">
        <f t="shared" si="0"/>
        <v>4750000</v>
      </c>
      <c r="H76" s="345"/>
      <c r="I76" s="345">
        <f t="shared" si="1"/>
        <v>166100000</v>
      </c>
      <c r="J76" s="345"/>
    </row>
    <row r="77" spans="1:10" ht="21" customHeight="1">
      <c r="A77" s="254">
        <v>41503</v>
      </c>
      <c r="B77" s="255" t="s">
        <v>1370</v>
      </c>
      <c r="C77" s="255" t="s">
        <v>519</v>
      </c>
      <c r="D77" s="345">
        <v>750</v>
      </c>
      <c r="E77" s="345">
        <v>16400</v>
      </c>
      <c r="F77" s="378"/>
      <c r="G77" s="345">
        <f t="shared" si="0"/>
        <v>12300000</v>
      </c>
      <c r="H77" s="345"/>
      <c r="I77" s="345">
        <f t="shared" si="1"/>
        <v>178400000</v>
      </c>
      <c r="J77" s="345"/>
    </row>
    <row r="78" spans="1:10" ht="21" customHeight="1">
      <c r="A78" s="254">
        <v>41510</v>
      </c>
      <c r="B78" s="255" t="s">
        <v>1370</v>
      </c>
      <c r="C78" s="255" t="s">
        <v>519</v>
      </c>
      <c r="D78" s="345">
        <v>750</v>
      </c>
      <c r="E78" s="345">
        <v>16400</v>
      </c>
      <c r="F78" s="378"/>
      <c r="G78" s="345">
        <f t="shared" si="0"/>
        <v>12300000</v>
      </c>
      <c r="H78" s="345"/>
      <c r="I78" s="345">
        <f t="shared" si="1"/>
        <v>190700000</v>
      </c>
      <c r="J78" s="345"/>
    </row>
    <row r="79" spans="1:10" ht="21" customHeight="1">
      <c r="A79" s="254"/>
      <c r="B79" s="255" t="s">
        <v>1371</v>
      </c>
      <c r="C79" s="255" t="s">
        <v>1373</v>
      </c>
      <c r="D79" s="345">
        <v>5</v>
      </c>
      <c r="E79" s="345">
        <v>950000</v>
      </c>
      <c r="F79" s="378"/>
      <c r="G79" s="345">
        <f>IF(B79&lt;&gt;"",D79*(E79+F79),0)</f>
        <v>4750000</v>
      </c>
      <c r="H79" s="345"/>
      <c r="I79" s="345">
        <f t="shared" si="1"/>
        <v>195450000</v>
      </c>
      <c r="J79" s="345"/>
    </row>
    <row r="80" spans="1:10" ht="21" customHeight="1">
      <c r="A80" s="254"/>
      <c r="B80" s="255" t="s">
        <v>1374</v>
      </c>
      <c r="C80" s="255"/>
      <c r="D80" s="345"/>
      <c r="E80" s="345"/>
      <c r="F80" s="378"/>
      <c r="G80" s="345">
        <f>1636400*2</f>
        <v>3272800</v>
      </c>
      <c r="H80" s="345"/>
      <c r="I80" s="345">
        <f t="shared" si="1"/>
        <v>198722800</v>
      </c>
      <c r="J80" s="345"/>
    </row>
    <row r="81" spans="1:10" ht="21" customHeight="1">
      <c r="A81" s="254">
        <v>41515</v>
      </c>
      <c r="B81" s="255" t="s">
        <v>1370</v>
      </c>
      <c r="C81" s="255" t="s">
        <v>519</v>
      </c>
      <c r="D81" s="345">
        <v>750</v>
      </c>
      <c r="E81" s="345">
        <v>16400</v>
      </c>
      <c r="F81" s="378"/>
      <c r="G81" s="345">
        <f>IF(B81&lt;&gt;"",D81*(E81+F81),0)</f>
        <v>12300000</v>
      </c>
      <c r="H81" s="345"/>
      <c r="I81" s="345">
        <f t="shared" ref="I81:I127" si="2">IF(B81&lt;&gt;"",I80+G81-H81,0)</f>
        <v>211022800</v>
      </c>
      <c r="J81" s="345"/>
    </row>
    <row r="82" spans="1:10" ht="21" customHeight="1">
      <c r="A82" s="254"/>
      <c r="B82" s="255" t="s">
        <v>1371</v>
      </c>
      <c r="C82" s="255" t="s">
        <v>1373</v>
      </c>
      <c r="D82" s="345">
        <v>5</v>
      </c>
      <c r="E82" s="345">
        <v>950000</v>
      </c>
      <c r="F82" s="378"/>
      <c r="G82" s="345">
        <f>IF(B82&lt;&gt;"",D82*(E82+F82),0)</f>
        <v>4750000</v>
      </c>
      <c r="H82" s="345"/>
      <c r="I82" s="345">
        <f t="shared" si="2"/>
        <v>215772800</v>
      </c>
      <c r="J82" s="345"/>
    </row>
    <row r="83" spans="1:10" ht="21" customHeight="1">
      <c r="A83" s="254"/>
      <c r="B83" s="255" t="s">
        <v>1374</v>
      </c>
      <c r="C83" s="255"/>
      <c r="D83" s="345"/>
      <c r="E83" s="345"/>
      <c r="F83" s="378"/>
      <c r="G83" s="345">
        <f>1636400*2</f>
        <v>3272800</v>
      </c>
      <c r="H83" s="345"/>
      <c r="I83" s="345">
        <f t="shared" si="2"/>
        <v>219045600</v>
      </c>
      <c r="J83" s="345"/>
    </row>
    <row r="84" spans="1:10" ht="21" customHeight="1">
      <c r="A84" s="254">
        <v>41515</v>
      </c>
      <c r="B84" s="255" t="s">
        <v>17</v>
      </c>
      <c r="C84" s="255"/>
      <c r="D84" s="345"/>
      <c r="E84" s="345"/>
      <c r="F84" s="378"/>
      <c r="G84" s="345">
        <f>IF(B84&lt;&gt;"",D84*(E84+F84),0)</f>
        <v>0</v>
      </c>
      <c r="H84" s="345">
        <v>100000000</v>
      </c>
      <c r="I84" s="345">
        <f t="shared" si="2"/>
        <v>119045600</v>
      </c>
      <c r="J84" s="345"/>
    </row>
    <row r="85" spans="1:10" ht="21" customHeight="1">
      <c r="A85" s="254"/>
      <c r="B85" s="255" t="s">
        <v>1375</v>
      </c>
      <c r="C85" s="255"/>
      <c r="D85" s="345"/>
      <c r="E85" s="345"/>
      <c r="F85" s="378"/>
      <c r="G85" s="345">
        <v>700000</v>
      </c>
      <c r="H85" s="345"/>
      <c r="I85" s="345">
        <f t="shared" si="2"/>
        <v>119745600</v>
      </c>
      <c r="J85" s="345"/>
    </row>
    <row r="86" spans="1:10" ht="21" customHeight="1">
      <c r="A86" s="254">
        <v>41522</v>
      </c>
      <c r="B86" s="255" t="s">
        <v>1370</v>
      </c>
      <c r="C86" s="255" t="s">
        <v>519</v>
      </c>
      <c r="D86" s="345">
        <v>900</v>
      </c>
      <c r="E86" s="345">
        <v>16400</v>
      </c>
      <c r="F86" s="378"/>
      <c r="G86" s="345">
        <f t="shared" ref="G86:G133" si="3">IF(B86&lt;&gt;"",D86*(E86+F86),0)</f>
        <v>14760000</v>
      </c>
      <c r="H86" s="345"/>
      <c r="I86" s="345">
        <f t="shared" si="2"/>
        <v>134505600</v>
      </c>
      <c r="J86" s="345"/>
    </row>
    <row r="87" spans="1:10" ht="21" customHeight="1">
      <c r="A87" s="254"/>
      <c r="B87" s="255" t="s">
        <v>1371</v>
      </c>
      <c r="C87" s="255" t="s">
        <v>1373</v>
      </c>
      <c r="D87" s="345">
        <v>5</v>
      </c>
      <c r="E87" s="345">
        <v>950000</v>
      </c>
      <c r="F87" s="378"/>
      <c r="G87" s="345">
        <f t="shared" si="3"/>
        <v>4750000</v>
      </c>
      <c r="H87" s="345"/>
      <c r="I87" s="345">
        <f t="shared" si="2"/>
        <v>139255600</v>
      </c>
      <c r="J87" s="345"/>
    </row>
    <row r="88" spans="1:10" ht="21" customHeight="1">
      <c r="A88" s="254">
        <v>41527</v>
      </c>
      <c r="B88" s="255" t="s">
        <v>1370</v>
      </c>
      <c r="C88" s="255" t="s">
        <v>519</v>
      </c>
      <c r="D88" s="345">
        <v>750</v>
      </c>
      <c r="E88" s="345">
        <v>16400</v>
      </c>
      <c r="F88" s="378"/>
      <c r="G88" s="345">
        <f t="shared" si="3"/>
        <v>12300000</v>
      </c>
      <c r="H88" s="345"/>
      <c r="I88" s="345">
        <f t="shared" si="2"/>
        <v>151555600</v>
      </c>
      <c r="J88" s="345"/>
    </row>
    <row r="89" spans="1:10" ht="21" customHeight="1">
      <c r="A89" s="254">
        <v>41530</v>
      </c>
      <c r="B89" s="255" t="s">
        <v>1370</v>
      </c>
      <c r="C89" s="255" t="s">
        <v>519</v>
      </c>
      <c r="D89" s="345">
        <v>1000</v>
      </c>
      <c r="E89" s="345">
        <v>16400</v>
      </c>
      <c r="F89" s="378"/>
      <c r="G89" s="345">
        <f t="shared" si="3"/>
        <v>16400000</v>
      </c>
      <c r="H89" s="345"/>
      <c r="I89" s="345">
        <f t="shared" si="2"/>
        <v>167955600</v>
      </c>
      <c r="J89" s="345"/>
    </row>
    <row r="90" spans="1:10" ht="21" customHeight="1">
      <c r="A90" s="254"/>
      <c r="B90" s="255" t="s">
        <v>1371</v>
      </c>
      <c r="C90" s="255" t="s">
        <v>1373</v>
      </c>
      <c r="D90" s="345">
        <v>5</v>
      </c>
      <c r="E90" s="345">
        <v>950000</v>
      </c>
      <c r="F90" s="378"/>
      <c r="G90" s="345">
        <f t="shared" si="3"/>
        <v>4750000</v>
      </c>
      <c r="H90" s="345"/>
      <c r="I90" s="345">
        <f t="shared" si="2"/>
        <v>172705600</v>
      </c>
      <c r="J90" s="345"/>
    </row>
    <row r="91" spans="1:10" ht="21" customHeight="1">
      <c r="A91" s="254">
        <v>41534</v>
      </c>
      <c r="B91" s="255" t="s">
        <v>1370</v>
      </c>
      <c r="C91" s="255" t="s">
        <v>519</v>
      </c>
      <c r="D91" s="345">
        <v>1000</v>
      </c>
      <c r="E91" s="345">
        <v>16400</v>
      </c>
      <c r="F91" s="378"/>
      <c r="G91" s="345">
        <f t="shared" si="3"/>
        <v>16400000</v>
      </c>
      <c r="H91" s="345"/>
      <c r="I91" s="345">
        <f t="shared" si="2"/>
        <v>189105600</v>
      </c>
      <c r="J91" s="345"/>
    </row>
    <row r="92" spans="1:10" ht="21" customHeight="1">
      <c r="A92" s="254"/>
      <c r="B92" s="255" t="s">
        <v>1371</v>
      </c>
      <c r="C92" s="255" t="s">
        <v>1373</v>
      </c>
      <c r="D92" s="345">
        <v>10</v>
      </c>
      <c r="E92" s="345">
        <v>950000</v>
      </c>
      <c r="F92" s="378"/>
      <c r="G92" s="345">
        <f t="shared" si="3"/>
        <v>9500000</v>
      </c>
      <c r="H92" s="345"/>
      <c r="I92" s="345">
        <f t="shared" si="2"/>
        <v>198605600</v>
      </c>
      <c r="J92" s="345"/>
    </row>
    <row r="93" spans="1:10" ht="21" customHeight="1">
      <c r="A93" s="254">
        <v>41536</v>
      </c>
      <c r="B93" s="255" t="s">
        <v>1370</v>
      </c>
      <c r="C93" s="255" t="s">
        <v>519</v>
      </c>
      <c r="D93" s="345">
        <v>1000</v>
      </c>
      <c r="E93" s="345">
        <v>16400</v>
      </c>
      <c r="F93" s="378"/>
      <c r="G93" s="345">
        <f t="shared" si="3"/>
        <v>16400000</v>
      </c>
      <c r="H93" s="345"/>
      <c r="I93" s="345">
        <f t="shared" si="2"/>
        <v>215005600</v>
      </c>
      <c r="J93" s="345"/>
    </row>
    <row r="94" spans="1:10" ht="21" customHeight="1">
      <c r="A94" s="254">
        <v>41542</v>
      </c>
      <c r="B94" s="255" t="s">
        <v>1370</v>
      </c>
      <c r="C94" s="255" t="s">
        <v>519</v>
      </c>
      <c r="D94" s="345">
        <v>1000</v>
      </c>
      <c r="E94" s="345">
        <v>16400</v>
      </c>
      <c r="F94" s="378"/>
      <c r="G94" s="345">
        <f t="shared" si="3"/>
        <v>16400000</v>
      </c>
      <c r="H94" s="345"/>
      <c r="I94" s="345">
        <f t="shared" si="2"/>
        <v>231405600</v>
      </c>
      <c r="J94" s="345"/>
    </row>
    <row r="95" spans="1:10" ht="21" customHeight="1">
      <c r="A95" s="254"/>
      <c r="B95" s="255" t="s">
        <v>1371</v>
      </c>
      <c r="C95" s="255" t="s">
        <v>1373</v>
      </c>
      <c r="D95" s="345">
        <v>10</v>
      </c>
      <c r="E95" s="345">
        <v>950000</v>
      </c>
      <c r="F95" s="378"/>
      <c r="G95" s="345">
        <f t="shared" si="3"/>
        <v>9500000</v>
      </c>
      <c r="H95" s="345"/>
      <c r="I95" s="345">
        <f t="shared" si="2"/>
        <v>240905600</v>
      </c>
      <c r="J95" s="345"/>
    </row>
    <row r="96" spans="1:10" ht="21" customHeight="1">
      <c r="A96" s="254">
        <v>41549</v>
      </c>
      <c r="B96" s="255" t="s">
        <v>17</v>
      </c>
      <c r="C96" s="255"/>
      <c r="D96" s="345"/>
      <c r="E96" s="345"/>
      <c r="F96" s="378"/>
      <c r="G96" s="345">
        <f t="shared" si="3"/>
        <v>0</v>
      </c>
      <c r="H96" s="345">
        <v>100000000</v>
      </c>
      <c r="I96" s="345">
        <f t="shared" si="2"/>
        <v>140905600</v>
      </c>
      <c r="J96" s="345"/>
    </row>
    <row r="97" spans="1:10" ht="21" customHeight="1">
      <c r="A97" s="254">
        <v>41547</v>
      </c>
      <c r="B97" s="255" t="s">
        <v>1369</v>
      </c>
      <c r="C97" s="255" t="s">
        <v>519</v>
      </c>
      <c r="D97" s="345">
        <v>300</v>
      </c>
      <c r="E97" s="345">
        <v>77000</v>
      </c>
      <c r="F97" s="378"/>
      <c r="G97" s="345">
        <f t="shared" si="3"/>
        <v>23100000</v>
      </c>
      <c r="H97" s="345"/>
      <c r="I97" s="345">
        <f t="shared" si="2"/>
        <v>164005600</v>
      </c>
      <c r="J97" s="345"/>
    </row>
    <row r="98" spans="1:10" ht="21" customHeight="1">
      <c r="A98" s="254"/>
      <c r="B98" s="255" t="s">
        <v>1376</v>
      </c>
      <c r="C98" s="255" t="s">
        <v>519</v>
      </c>
      <c r="D98" s="345">
        <v>2</v>
      </c>
      <c r="E98" s="345">
        <v>95000</v>
      </c>
      <c r="F98" s="378"/>
      <c r="G98" s="345">
        <f t="shared" si="3"/>
        <v>190000</v>
      </c>
      <c r="H98" s="345"/>
      <c r="I98" s="345">
        <f t="shared" si="2"/>
        <v>164195600</v>
      </c>
      <c r="J98" s="345"/>
    </row>
    <row r="99" spans="1:10" ht="21" customHeight="1">
      <c r="A99" s="254"/>
      <c r="B99" s="255" t="s">
        <v>1377</v>
      </c>
      <c r="C99" s="255" t="s">
        <v>519</v>
      </c>
      <c r="D99" s="345">
        <v>2</v>
      </c>
      <c r="E99" s="345">
        <v>215000</v>
      </c>
      <c r="F99" s="378"/>
      <c r="G99" s="345">
        <f t="shared" si="3"/>
        <v>430000</v>
      </c>
      <c r="H99" s="345"/>
      <c r="I99" s="345">
        <f t="shared" si="2"/>
        <v>164625600</v>
      </c>
      <c r="J99" s="345"/>
    </row>
    <row r="100" spans="1:10" ht="21" customHeight="1">
      <c r="A100" s="254">
        <v>41551</v>
      </c>
      <c r="B100" s="255" t="s">
        <v>1370</v>
      </c>
      <c r="C100" s="255" t="s">
        <v>519</v>
      </c>
      <c r="D100" s="345">
        <v>1000</v>
      </c>
      <c r="E100" s="345">
        <v>16400</v>
      </c>
      <c r="F100" s="378"/>
      <c r="G100" s="345">
        <f t="shared" si="3"/>
        <v>16400000</v>
      </c>
      <c r="H100" s="345"/>
      <c r="I100" s="345">
        <f t="shared" si="2"/>
        <v>181025600</v>
      </c>
      <c r="J100" s="345"/>
    </row>
    <row r="101" spans="1:10" ht="21" customHeight="1">
      <c r="A101" s="254"/>
      <c r="B101" s="255" t="s">
        <v>1372</v>
      </c>
      <c r="C101" s="255" t="s">
        <v>1378</v>
      </c>
      <c r="D101" s="345">
        <v>5</v>
      </c>
      <c r="E101" s="345">
        <v>610000</v>
      </c>
      <c r="F101" s="378"/>
      <c r="G101" s="345">
        <f t="shared" si="3"/>
        <v>3050000</v>
      </c>
      <c r="H101" s="345"/>
      <c r="I101" s="345">
        <f t="shared" si="2"/>
        <v>184075600</v>
      </c>
      <c r="J101" s="345"/>
    </row>
    <row r="102" spans="1:10" ht="21" customHeight="1">
      <c r="A102" s="254">
        <v>41554</v>
      </c>
      <c r="B102" s="255" t="s">
        <v>1369</v>
      </c>
      <c r="C102" s="255" t="s">
        <v>519</v>
      </c>
      <c r="D102" s="345">
        <v>400</v>
      </c>
      <c r="E102" s="345">
        <v>77000</v>
      </c>
      <c r="F102" s="378"/>
      <c r="G102" s="345">
        <f t="shared" si="3"/>
        <v>30800000</v>
      </c>
      <c r="H102" s="345"/>
      <c r="I102" s="345">
        <f t="shared" si="2"/>
        <v>214875600</v>
      </c>
      <c r="J102" s="345"/>
    </row>
    <row r="103" spans="1:10" ht="21" customHeight="1">
      <c r="A103" s="254"/>
      <c r="B103" s="255" t="s">
        <v>1376</v>
      </c>
      <c r="C103" s="255" t="s">
        <v>519</v>
      </c>
      <c r="D103" s="345">
        <v>2</v>
      </c>
      <c r="E103" s="345">
        <v>95000</v>
      </c>
      <c r="F103" s="378"/>
      <c r="G103" s="345">
        <f t="shared" si="3"/>
        <v>190000</v>
      </c>
      <c r="H103" s="345"/>
      <c r="I103" s="345">
        <f t="shared" si="2"/>
        <v>215065600</v>
      </c>
      <c r="J103" s="345"/>
    </row>
    <row r="104" spans="1:10" ht="21" customHeight="1">
      <c r="A104" s="254"/>
      <c r="B104" s="255" t="s">
        <v>1377</v>
      </c>
      <c r="C104" s="255" t="s">
        <v>519</v>
      </c>
      <c r="D104" s="345">
        <v>2</v>
      </c>
      <c r="E104" s="345">
        <v>215000</v>
      </c>
      <c r="F104" s="378"/>
      <c r="G104" s="345">
        <f t="shared" si="3"/>
        <v>430000</v>
      </c>
      <c r="H104" s="345"/>
      <c r="I104" s="345">
        <f t="shared" si="2"/>
        <v>215495600</v>
      </c>
      <c r="J104" s="345"/>
    </row>
    <row r="105" spans="1:10" ht="21" customHeight="1">
      <c r="A105" s="254">
        <v>41557</v>
      </c>
      <c r="B105" s="255" t="s">
        <v>1370</v>
      </c>
      <c r="C105" s="255" t="s">
        <v>519</v>
      </c>
      <c r="D105" s="345">
        <v>1000</v>
      </c>
      <c r="E105" s="345">
        <v>16400</v>
      </c>
      <c r="F105" s="378"/>
      <c r="G105" s="345">
        <f t="shared" si="3"/>
        <v>16400000</v>
      </c>
      <c r="H105" s="345"/>
      <c r="I105" s="345">
        <f t="shared" si="2"/>
        <v>231895600</v>
      </c>
      <c r="J105" s="345"/>
    </row>
    <row r="106" spans="1:10" ht="21" customHeight="1">
      <c r="A106" s="254"/>
      <c r="B106" s="255" t="s">
        <v>1369</v>
      </c>
      <c r="C106" s="255" t="s">
        <v>519</v>
      </c>
      <c r="D106" s="345">
        <v>300</v>
      </c>
      <c r="E106" s="345">
        <v>77000</v>
      </c>
      <c r="F106" s="378"/>
      <c r="G106" s="345">
        <f t="shared" si="3"/>
        <v>23100000</v>
      </c>
      <c r="H106" s="345"/>
      <c r="I106" s="345">
        <f t="shared" si="2"/>
        <v>254995600</v>
      </c>
      <c r="J106" s="345"/>
    </row>
    <row r="107" spans="1:10" ht="21" customHeight="1">
      <c r="A107" s="254">
        <v>41559</v>
      </c>
      <c r="B107" s="255" t="s">
        <v>1370</v>
      </c>
      <c r="C107" s="255" t="s">
        <v>519</v>
      </c>
      <c r="D107" s="345">
        <v>1000</v>
      </c>
      <c r="E107" s="345">
        <v>16400</v>
      </c>
      <c r="F107" s="378"/>
      <c r="G107" s="345">
        <f t="shared" si="3"/>
        <v>16400000</v>
      </c>
      <c r="H107" s="345"/>
      <c r="I107" s="345">
        <f t="shared" si="2"/>
        <v>271395600</v>
      </c>
      <c r="J107" s="345"/>
    </row>
    <row r="108" spans="1:10" ht="21" customHeight="1">
      <c r="A108" s="254"/>
      <c r="B108" s="255" t="s">
        <v>1371</v>
      </c>
      <c r="C108" s="255" t="s">
        <v>1373</v>
      </c>
      <c r="D108" s="345">
        <v>10</v>
      </c>
      <c r="E108" s="345">
        <v>950000</v>
      </c>
      <c r="F108" s="378"/>
      <c r="G108" s="345">
        <f t="shared" si="3"/>
        <v>9500000</v>
      </c>
      <c r="H108" s="345"/>
      <c r="I108" s="345">
        <f t="shared" si="2"/>
        <v>280895600</v>
      </c>
      <c r="J108" s="345"/>
    </row>
    <row r="109" spans="1:10" ht="21" customHeight="1">
      <c r="A109" s="254">
        <v>41559</v>
      </c>
      <c r="B109" s="255" t="s">
        <v>17</v>
      </c>
      <c r="C109" s="255"/>
      <c r="D109" s="345"/>
      <c r="E109" s="345"/>
      <c r="F109" s="378"/>
      <c r="G109" s="345">
        <f t="shared" si="3"/>
        <v>0</v>
      </c>
      <c r="H109" s="345">
        <v>50000000</v>
      </c>
      <c r="I109" s="345">
        <f t="shared" si="2"/>
        <v>230895600</v>
      </c>
      <c r="J109" s="345"/>
    </row>
    <row r="110" spans="1:10" ht="21" customHeight="1">
      <c r="A110" s="254">
        <v>41563</v>
      </c>
      <c r="B110" s="255" t="s">
        <v>1370</v>
      </c>
      <c r="C110" s="255" t="s">
        <v>519</v>
      </c>
      <c r="D110" s="345">
        <v>1000</v>
      </c>
      <c r="E110" s="345">
        <v>16400</v>
      </c>
      <c r="F110" s="378"/>
      <c r="G110" s="345">
        <f t="shared" si="3"/>
        <v>16400000</v>
      </c>
      <c r="H110" s="345"/>
      <c r="I110" s="345">
        <f t="shared" si="2"/>
        <v>247295600</v>
      </c>
      <c r="J110" s="345"/>
    </row>
    <row r="111" spans="1:10" ht="21" customHeight="1">
      <c r="A111" s="254">
        <v>41564</v>
      </c>
      <c r="B111" s="255" t="s">
        <v>1369</v>
      </c>
      <c r="C111" s="255" t="s">
        <v>519</v>
      </c>
      <c r="D111" s="345">
        <v>400</v>
      </c>
      <c r="E111" s="345">
        <v>77000</v>
      </c>
      <c r="F111" s="378"/>
      <c r="G111" s="345">
        <f t="shared" si="3"/>
        <v>30800000</v>
      </c>
      <c r="H111" s="345"/>
      <c r="I111" s="345">
        <f t="shared" si="2"/>
        <v>278095600</v>
      </c>
      <c r="J111" s="345"/>
    </row>
    <row r="112" spans="1:10" ht="21" customHeight="1">
      <c r="A112" s="254"/>
      <c r="B112" s="255" t="s">
        <v>1376</v>
      </c>
      <c r="C112" s="255" t="s">
        <v>519</v>
      </c>
      <c r="D112" s="345">
        <v>4</v>
      </c>
      <c r="E112" s="345">
        <v>95000</v>
      </c>
      <c r="F112" s="378"/>
      <c r="G112" s="345">
        <f t="shared" si="3"/>
        <v>380000</v>
      </c>
      <c r="H112" s="345"/>
      <c r="I112" s="345">
        <f t="shared" si="2"/>
        <v>278475600</v>
      </c>
      <c r="J112" s="345"/>
    </row>
    <row r="113" spans="1:10" ht="21" customHeight="1">
      <c r="A113" s="254"/>
      <c r="B113" s="255" t="s">
        <v>1377</v>
      </c>
      <c r="C113" s="255" t="s">
        <v>519</v>
      </c>
      <c r="D113" s="345">
        <v>1</v>
      </c>
      <c r="E113" s="345">
        <v>215000</v>
      </c>
      <c r="F113" s="378"/>
      <c r="G113" s="345">
        <f t="shared" si="3"/>
        <v>215000</v>
      </c>
      <c r="H113" s="345"/>
      <c r="I113" s="345">
        <f t="shared" si="2"/>
        <v>278690600</v>
      </c>
      <c r="J113" s="345"/>
    </row>
    <row r="114" spans="1:10" ht="21" customHeight="1">
      <c r="A114" s="254"/>
      <c r="B114" s="255" t="s">
        <v>1375</v>
      </c>
      <c r="C114" s="255"/>
      <c r="D114" s="345"/>
      <c r="E114" s="345"/>
      <c r="F114" s="378"/>
      <c r="G114" s="345">
        <v>700000</v>
      </c>
      <c r="H114" s="345"/>
      <c r="I114" s="345">
        <f t="shared" si="2"/>
        <v>279390600</v>
      </c>
      <c r="J114" s="345"/>
    </row>
    <row r="115" spans="1:10" ht="21" customHeight="1">
      <c r="A115" s="254">
        <v>41565</v>
      </c>
      <c r="B115" s="255" t="s">
        <v>17</v>
      </c>
      <c r="C115" s="255"/>
      <c r="D115" s="345"/>
      <c r="E115" s="345"/>
      <c r="F115" s="378"/>
      <c r="G115" s="345">
        <f>IF(B115&lt;&gt;"",D115*(E115+F115),0)</f>
        <v>0</v>
      </c>
      <c r="H115" s="345">
        <v>50000000</v>
      </c>
      <c r="I115" s="345">
        <f t="shared" si="2"/>
        <v>229390600</v>
      </c>
      <c r="J115" s="345"/>
    </row>
    <row r="116" spans="1:10" ht="21" customHeight="1">
      <c r="A116" s="254">
        <v>41565</v>
      </c>
      <c r="B116" s="255" t="s">
        <v>17</v>
      </c>
      <c r="C116" s="255"/>
      <c r="D116" s="345"/>
      <c r="E116" s="345"/>
      <c r="F116" s="378"/>
      <c r="G116" s="345">
        <f>IF(B116&lt;&gt;"",D116*(E116+F116),0)</f>
        <v>0</v>
      </c>
      <c r="H116" s="345">
        <v>100000000</v>
      </c>
      <c r="I116" s="345">
        <f>IF(B116&lt;&gt;"",I115+G116-H116,0)</f>
        <v>129390600</v>
      </c>
      <c r="J116" s="345"/>
    </row>
    <row r="117" spans="1:10" ht="21" customHeight="1">
      <c r="A117" s="254">
        <v>41566</v>
      </c>
      <c r="B117" s="255" t="s">
        <v>1370</v>
      </c>
      <c r="C117" s="255" t="s">
        <v>519</v>
      </c>
      <c r="D117" s="345">
        <v>1000</v>
      </c>
      <c r="E117" s="345">
        <v>16400</v>
      </c>
      <c r="F117" s="378"/>
      <c r="G117" s="345">
        <f t="shared" si="3"/>
        <v>16400000</v>
      </c>
      <c r="H117" s="345"/>
      <c r="I117" s="345">
        <f t="shared" si="2"/>
        <v>145790600</v>
      </c>
      <c r="J117" s="345"/>
    </row>
    <row r="118" spans="1:10" ht="21" customHeight="1">
      <c r="A118" s="254"/>
      <c r="B118" s="255" t="s">
        <v>1369</v>
      </c>
      <c r="C118" s="255" t="s">
        <v>519</v>
      </c>
      <c r="D118" s="345">
        <v>400</v>
      </c>
      <c r="E118" s="345">
        <v>77000</v>
      </c>
      <c r="F118" s="378"/>
      <c r="G118" s="345">
        <f t="shared" si="3"/>
        <v>30800000</v>
      </c>
      <c r="H118" s="345"/>
      <c r="I118" s="345">
        <f t="shared" si="2"/>
        <v>176590600</v>
      </c>
      <c r="J118" s="345"/>
    </row>
    <row r="119" spans="1:10" ht="21" customHeight="1">
      <c r="A119" s="254">
        <v>41569</v>
      </c>
      <c r="B119" s="255" t="s">
        <v>1369</v>
      </c>
      <c r="C119" s="255" t="s">
        <v>519</v>
      </c>
      <c r="D119" s="345">
        <v>400</v>
      </c>
      <c r="E119" s="345">
        <v>77000</v>
      </c>
      <c r="F119" s="378"/>
      <c r="G119" s="345">
        <f t="shared" si="3"/>
        <v>30800000</v>
      </c>
      <c r="H119" s="345"/>
      <c r="I119" s="345">
        <f t="shared" si="2"/>
        <v>207390600</v>
      </c>
      <c r="J119" s="345"/>
    </row>
    <row r="120" spans="1:10" ht="21" customHeight="1">
      <c r="A120" s="254">
        <v>41570</v>
      </c>
      <c r="B120" s="255" t="s">
        <v>1370</v>
      </c>
      <c r="C120" s="255" t="s">
        <v>519</v>
      </c>
      <c r="D120" s="345">
        <v>750</v>
      </c>
      <c r="E120" s="345">
        <v>16400</v>
      </c>
      <c r="F120" s="378"/>
      <c r="G120" s="345">
        <f t="shared" si="3"/>
        <v>12300000</v>
      </c>
      <c r="H120" s="345"/>
      <c r="I120" s="345">
        <f t="shared" si="2"/>
        <v>219690600</v>
      </c>
      <c r="J120" s="345"/>
    </row>
    <row r="121" spans="1:10" ht="21" customHeight="1">
      <c r="A121" s="254"/>
      <c r="B121" s="255" t="s">
        <v>1371</v>
      </c>
      <c r="C121" s="255" t="s">
        <v>1373</v>
      </c>
      <c r="D121" s="345">
        <v>10</v>
      </c>
      <c r="E121" s="345">
        <v>950000</v>
      </c>
      <c r="F121" s="378"/>
      <c r="G121" s="345">
        <f t="shared" si="3"/>
        <v>9500000</v>
      </c>
      <c r="H121" s="345"/>
      <c r="I121" s="345">
        <f t="shared" si="2"/>
        <v>229190600</v>
      </c>
      <c r="J121" s="345"/>
    </row>
    <row r="122" spans="1:10" ht="21" customHeight="1">
      <c r="A122" s="254">
        <v>41572</v>
      </c>
      <c r="B122" s="255" t="s">
        <v>1369</v>
      </c>
      <c r="C122" s="255" t="s">
        <v>519</v>
      </c>
      <c r="D122" s="345">
        <v>400</v>
      </c>
      <c r="E122" s="345">
        <v>77000</v>
      </c>
      <c r="F122" s="378"/>
      <c r="G122" s="345">
        <f t="shared" si="3"/>
        <v>30800000</v>
      </c>
      <c r="H122" s="345"/>
      <c r="I122" s="345">
        <f t="shared" si="2"/>
        <v>259990600</v>
      </c>
      <c r="J122" s="345"/>
    </row>
    <row r="123" spans="1:10" ht="21" customHeight="1">
      <c r="A123" s="254">
        <v>41573</v>
      </c>
      <c r="B123" s="255" t="s">
        <v>1369</v>
      </c>
      <c r="C123" s="255" t="s">
        <v>519</v>
      </c>
      <c r="D123" s="345">
        <v>200</v>
      </c>
      <c r="E123" s="345">
        <v>77000</v>
      </c>
      <c r="F123" s="378"/>
      <c r="G123" s="345">
        <f t="shared" si="3"/>
        <v>15400000</v>
      </c>
      <c r="H123" s="345"/>
      <c r="I123" s="345">
        <f t="shared" si="2"/>
        <v>275390600</v>
      </c>
      <c r="J123" s="345"/>
    </row>
    <row r="124" spans="1:10" ht="21" customHeight="1">
      <c r="A124" s="254"/>
      <c r="B124" s="255" t="s">
        <v>1370</v>
      </c>
      <c r="C124" s="255" t="s">
        <v>519</v>
      </c>
      <c r="D124" s="345">
        <v>750</v>
      </c>
      <c r="E124" s="345">
        <v>16400</v>
      </c>
      <c r="F124" s="378"/>
      <c r="G124" s="345">
        <f t="shared" si="3"/>
        <v>12300000</v>
      </c>
      <c r="H124" s="345"/>
      <c r="I124" s="345">
        <f t="shared" si="2"/>
        <v>287690600</v>
      </c>
      <c r="J124" s="345"/>
    </row>
    <row r="125" spans="1:10" ht="21" customHeight="1">
      <c r="A125" s="254">
        <v>41575</v>
      </c>
      <c r="B125" s="255" t="s">
        <v>1369</v>
      </c>
      <c r="C125" s="255" t="s">
        <v>519</v>
      </c>
      <c r="D125" s="345">
        <v>600</v>
      </c>
      <c r="E125" s="345">
        <v>77000</v>
      </c>
      <c r="F125" s="378"/>
      <c r="G125" s="345">
        <f t="shared" si="3"/>
        <v>46200000</v>
      </c>
      <c r="H125" s="345"/>
      <c r="I125" s="345">
        <f t="shared" si="2"/>
        <v>333890600</v>
      </c>
      <c r="J125" s="345"/>
    </row>
    <row r="126" spans="1:10" ht="21" customHeight="1">
      <c r="A126" s="254"/>
      <c r="B126" s="255" t="s">
        <v>1371</v>
      </c>
      <c r="C126" s="255" t="s">
        <v>1373</v>
      </c>
      <c r="D126" s="345">
        <v>5</v>
      </c>
      <c r="E126" s="345">
        <v>950000</v>
      </c>
      <c r="F126" s="378"/>
      <c r="G126" s="345">
        <f t="shared" si="3"/>
        <v>4750000</v>
      </c>
      <c r="H126" s="345"/>
      <c r="I126" s="345">
        <f t="shared" si="2"/>
        <v>338640600</v>
      </c>
      <c r="J126" s="345"/>
    </row>
    <row r="127" spans="1:10" ht="21" customHeight="1">
      <c r="A127" s="254"/>
      <c r="B127" s="255" t="s">
        <v>1379</v>
      </c>
      <c r="C127" s="255" t="s">
        <v>519</v>
      </c>
      <c r="D127" s="345">
        <v>10</v>
      </c>
      <c r="E127" s="345">
        <v>50000</v>
      </c>
      <c r="F127" s="378"/>
      <c r="G127" s="345">
        <f t="shared" si="3"/>
        <v>500000</v>
      </c>
      <c r="H127" s="345"/>
      <c r="I127" s="345">
        <f t="shared" si="2"/>
        <v>339140600</v>
      </c>
      <c r="J127" s="345"/>
    </row>
    <row r="128" spans="1:10" ht="21" customHeight="1">
      <c r="A128" s="254">
        <v>41577</v>
      </c>
      <c r="B128" s="255" t="s">
        <v>17</v>
      </c>
      <c r="C128" s="255"/>
      <c r="D128" s="345"/>
      <c r="E128" s="345"/>
      <c r="F128" s="378"/>
      <c r="G128" s="345">
        <f t="shared" si="3"/>
        <v>0</v>
      </c>
      <c r="H128" s="345">
        <v>50000000</v>
      </c>
      <c r="I128" s="345">
        <f>IF(B128&lt;&gt;"",I127+G128-H128,0)</f>
        <v>289140600</v>
      </c>
      <c r="J128" s="345"/>
    </row>
    <row r="129" spans="1:10" ht="21" customHeight="1">
      <c r="A129" s="254">
        <v>41586</v>
      </c>
      <c r="B129" s="255" t="s">
        <v>17</v>
      </c>
      <c r="C129" s="255"/>
      <c r="D129" s="345"/>
      <c r="E129" s="345"/>
      <c r="F129" s="378"/>
      <c r="G129" s="345">
        <f t="shared" si="3"/>
        <v>0</v>
      </c>
      <c r="H129" s="345">
        <v>100000000</v>
      </c>
      <c r="I129" s="345">
        <f>IF(B129&lt;&gt;"",I128+G129-H129,0)</f>
        <v>189140600</v>
      </c>
      <c r="J129" s="345"/>
    </row>
    <row r="130" spans="1:10" ht="21" customHeight="1">
      <c r="A130" s="254">
        <v>41576</v>
      </c>
      <c r="B130" s="255" t="s">
        <v>1370</v>
      </c>
      <c r="C130" s="255" t="s">
        <v>519</v>
      </c>
      <c r="D130" s="345">
        <v>1000</v>
      </c>
      <c r="E130" s="345">
        <v>16400</v>
      </c>
      <c r="F130" s="378"/>
      <c r="G130" s="345">
        <f t="shared" si="3"/>
        <v>16400000</v>
      </c>
      <c r="H130" s="345"/>
      <c r="I130" s="345">
        <f t="shared" ref="I130:I173" si="4">IF(B130&lt;&gt;"",I129+G130-H130,0)</f>
        <v>205540600</v>
      </c>
      <c r="J130" s="345"/>
    </row>
    <row r="131" spans="1:10" ht="21" customHeight="1">
      <c r="A131" s="254">
        <v>41587</v>
      </c>
      <c r="B131" s="255" t="s">
        <v>1371</v>
      </c>
      <c r="C131" s="255" t="s">
        <v>519</v>
      </c>
      <c r="D131" s="345">
        <v>250</v>
      </c>
      <c r="E131" s="345">
        <v>38000</v>
      </c>
      <c r="F131" s="378"/>
      <c r="G131" s="345">
        <f t="shared" si="3"/>
        <v>9500000</v>
      </c>
      <c r="H131" s="345"/>
      <c r="I131" s="345">
        <f t="shared" si="4"/>
        <v>215040600</v>
      </c>
      <c r="J131" s="345">
        <f>E131/25</f>
        <v>1520</v>
      </c>
    </row>
    <row r="132" spans="1:10" ht="21" customHeight="1">
      <c r="A132" s="254"/>
      <c r="B132" s="255" t="s">
        <v>1370</v>
      </c>
      <c r="C132" s="255" t="s">
        <v>519</v>
      </c>
      <c r="D132" s="345">
        <v>750</v>
      </c>
      <c r="E132" s="345">
        <v>16400</v>
      </c>
      <c r="F132" s="378"/>
      <c r="G132" s="345">
        <f t="shared" si="3"/>
        <v>12300000</v>
      </c>
      <c r="H132" s="345"/>
      <c r="I132" s="345">
        <f t="shared" si="4"/>
        <v>227340600</v>
      </c>
      <c r="J132" s="345"/>
    </row>
    <row r="133" spans="1:10" ht="21" customHeight="1">
      <c r="A133" s="254">
        <v>41592</v>
      </c>
      <c r="B133" s="255" t="s">
        <v>1370</v>
      </c>
      <c r="C133" s="255" t="s">
        <v>519</v>
      </c>
      <c r="D133" s="345">
        <v>1000</v>
      </c>
      <c r="E133" s="345">
        <v>16400</v>
      </c>
      <c r="F133" s="378"/>
      <c r="G133" s="345">
        <f t="shared" si="3"/>
        <v>16400000</v>
      </c>
      <c r="H133" s="345"/>
      <c r="I133" s="345">
        <f t="shared" si="4"/>
        <v>243740600</v>
      </c>
      <c r="J133" s="345"/>
    </row>
    <row r="134" spans="1:10" ht="21" customHeight="1">
      <c r="A134" s="254"/>
      <c r="B134" s="255" t="s">
        <v>1380</v>
      </c>
      <c r="C134" s="255" t="s">
        <v>519</v>
      </c>
      <c r="D134" s="345">
        <v>280</v>
      </c>
      <c r="E134" s="345">
        <v>77000</v>
      </c>
      <c r="F134" s="378"/>
      <c r="G134" s="345"/>
      <c r="H134" s="345">
        <f>D134*E134</f>
        <v>21560000</v>
      </c>
      <c r="I134" s="345">
        <f t="shared" si="4"/>
        <v>222180600</v>
      </c>
      <c r="J134" s="345"/>
    </row>
    <row r="135" spans="1:10" ht="21" customHeight="1">
      <c r="A135" s="254"/>
      <c r="B135" s="255" t="s">
        <v>1374</v>
      </c>
      <c r="C135" s="255"/>
      <c r="D135" s="345"/>
      <c r="E135" s="345"/>
      <c r="F135" s="378"/>
      <c r="G135" s="345">
        <f>1636400*4</f>
        <v>6545600</v>
      </c>
      <c r="H135" s="345"/>
      <c r="I135" s="345">
        <f t="shared" si="4"/>
        <v>228726200</v>
      </c>
      <c r="J135" s="345"/>
    </row>
    <row r="136" spans="1:10" ht="21" customHeight="1">
      <c r="A136" s="254">
        <v>41605</v>
      </c>
      <c r="B136" s="255" t="s">
        <v>1370</v>
      </c>
      <c r="C136" s="255" t="s">
        <v>519</v>
      </c>
      <c r="D136" s="345">
        <v>750</v>
      </c>
      <c r="E136" s="345">
        <v>16400</v>
      </c>
      <c r="F136" s="378"/>
      <c r="G136" s="345">
        <f t="shared" ref="G136:G199" si="5">IF(B136&lt;&gt;"",D136*(E136+F136),0)</f>
        <v>12300000</v>
      </c>
      <c r="H136" s="345"/>
      <c r="I136" s="345">
        <f t="shared" si="4"/>
        <v>241026200</v>
      </c>
      <c r="J136" s="345"/>
    </row>
    <row r="137" spans="1:10" ht="21" customHeight="1">
      <c r="A137" s="254"/>
      <c r="B137" s="255" t="s">
        <v>1371</v>
      </c>
      <c r="C137" s="255" t="s">
        <v>519</v>
      </c>
      <c r="D137" s="345">
        <v>250</v>
      </c>
      <c r="E137" s="345">
        <v>38000</v>
      </c>
      <c r="F137" s="378"/>
      <c r="G137" s="345">
        <f t="shared" si="5"/>
        <v>9500000</v>
      </c>
      <c r="H137" s="345"/>
      <c r="I137" s="345">
        <f t="shared" si="4"/>
        <v>250526200</v>
      </c>
      <c r="J137" s="345"/>
    </row>
    <row r="138" spans="1:10" ht="21" customHeight="1">
      <c r="A138" s="254"/>
      <c r="B138" s="255" t="s">
        <v>1381</v>
      </c>
      <c r="C138" s="255" t="s">
        <v>519</v>
      </c>
      <c r="D138" s="345">
        <v>10</v>
      </c>
      <c r="E138" s="345">
        <v>260000</v>
      </c>
      <c r="F138" s="378"/>
      <c r="G138" s="345">
        <f t="shared" si="5"/>
        <v>2600000</v>
      </c>
      <c r="H138" s="345"/>
      <c r="I138" s="345">
        <f t="shared" si="4"/>
        <v>253126200</v>
      </c>
      <c r="J138" s="345"/>
    </row>
    <row r="139" spans="1:10" ht="21" customHeight="1">
      <c r="A139" s="254">
        <v>41606</v>
      </c>
      <c r="B139" s="255" t="s">
        <v>17</v>
      </c>
      <c r="C139" s="255"/>
      <c r="D139" s="345"/>
      <c r="E139" s="345"/>
      <c r="F139" s="378"/>
      <c r="G139" s="345">
        <f t="shared" si="5"/>
        <v>0</v>
      </c>
      <c r="H139" s="345">
        <v>100000000</v>
      </c>
      <c r="I139" s="345">
        <f>IF(B139&lt;&gt;"",I138+G139-H139,0)</f>
        <v>153126200</v>
      </c>
      <c r="J139" s="345"/>
    </row>
    <row r="140" spans="1:10" ht="21" customHeight="1">
      <c r="A140" s="254">
        <v>41624</v>
      </c>
      <c r="B140" s="255" t="s">
        <v>1370</v>
      </c>
      <c r="C140" s="255" t="s">
        <v>519</v>
      </c>
      <c r="D140" s="345">
        <v>1000</v>
      </c>
      <c r="E140" s="345">
        <v>16000</v>
      </c>
      <c r="F140" s="378"/>
      <c r="G140" s="345">
        <f t="shared" si="5"/>
        <v>16000000</v>
      </c>
      <c r="H140" s="345"/>
      <c r="I140" s="345">
        <f t="shared" si="4"/>
        <v>169126200</v>
      </c>
      <c r="J140" s="345"/>
    </row>
    <row r="141" spans="1:10" ht="21" customHeight="1">
      <c r="A141" s="254"/>
      <c r="B141" s="255" t="s">
        <v>1369</v>
      </c>
      <c r="C141" s="255" t="s">
        <v>519</v>
      </c>
      <c r="D141" s="345">
        <v>50</v>
      </c>
      <c r="E141" s="345">
        <v>77000</v>
      </c>
      <c r="F141" s="378"/>
      <c r="G141" s="345">
        <f t="shared" si="5"/>
        <v>3850000</v>
      </c>
      <c r="H141" s="345"/>
      <c r="I141" s="345">
        <f t="shared" si="4"/>
        <v>172976200</v>
      </c>
      <c r="J141" s="345"/>
    </row>
    <row r="142" spans="1:10" ht="21" customHeight="1">
      <c r="A142" s="254"/>
      <c r="B142" s="255" t="s">
        <v>1371</v>
      </c>
      <c r="C142" s="255" t="s">
        <v>1373</v>
      </c>
      <c r="D142" s="345">
        <v>5</v>
      </c>
      <c r="E142" s="345">
        <v>950000</v>
      </c>
      <c r="F142" s="378"/>
      <c r="G142" s="345">
        <f t="shared" si="5"/>
        <v>4750000</v>
      </c>
      <c r="H142" s="345"/>
      <c r="I142" s="345">
        <f t="shared" si="4"/>
        <v>177726200</v>
      </c>
      <c r="J142" s="345"/>
    </row>
    <row r="143" spans="1:10" ht="21" customHeight="1">
      <c r="A143" s="254">
        <v>41632</v>
      </c>
      <c r="B143" s="255" t="s">
        <v>1382</v>
      </c>
      <c r="C143" s="255" t="s">
        <v>519</v>
      </c>
      <c r="D143" s="345">
        <v>10</v>
      </c>
      <c r="E143" s="345">
        <v>260000</v>
      </c>
      <c r="F143" s="378"/>
      <c r="G143" s="345">
        <f t="shared" si="5"/>
        <v>2600000</v>
      </c>
      <c r="H143" s="345"/>
      <c r="I143" s="345">
        <f t="shared" si="4"/>
        <v>180326200</v>
      </c>
      <c r="J143" s="345"/>
    </row>
    <row r="144" spans="1:10" ht="21" customHeight="1">
      <c r="A144" s="254"/>
      <c r="B144" s="255" t="s">
        <v>1377</v>
      </c>
      <c r="C144" s="255" t="s">
        <v>519</v>
      </c>
      <c r="D144" s="345">
        <v>5</v>
      </c>
      <c r="E144" s="345">
        <v>220000</v>
      </c>
      <c r="F144" s="378"/>
      <c r="G144" s="345">
        <f t="shared" si="5"/>
        <v>1100000</v>
      </c>
      <c r="H144" s="345"/>
      <c r="I144" s="345">
        <f t="shared" si="4"/>
        <v>181426200</v>
      </c>
      <c r="J144" s="345"/>
    </row>
    <row r="145" spans="1:10" ht="21" customHeight="1">
      <c r="A145" s="254"/>
      <c r="B145" s="255" t="s">
        <v>1383</v>
      </c>
      <c r="C145" s="255" t="s">
        <v>519</v>
      </c>
      <c r="D145" s="345">
        <v>6</v>
      </c>
      <c r="E145" s="345">
        <v>55000</v>
      </c>
      <c r="F145" s="378"/>
      <c r="G145" s="345">
        <f t="shared" si="5"/>
        <v>330000</v>
      </c>
      <c r="H145" s="345"/>
      <c r="I145" s="345">
        <f t="shared" si="4"/>
        <v>181756200</v>
      </c>
      <c r="J145" s="345"/>
    </row>
    <row r="146" spans="1:10" ht="21" customHeight="1">
      <c r="A146" s="254"/>
      <c r="B146" s="255" t="s">
        <v>1384</v>
      </c>
      <c r="C146" s="255" t="s">
        <v>519</v>
      </c>
      <c r="D146" s="345">
        <v>200</v>
      </c>
      <c r="E146" s="345">
        <v>77000</v>
      </c>
      <c r="F146" s="378"/>
      <c r="G146" s="345">
        <f t="shared" si="5"/>
        <v>15400000</v>
      </c>
      <c r="H146" s="345"/>
      <c r="I146" s="345">
        <f t="shared" si="4"/>
        <v>197156200</v>
      </c>
      <c r="J146" s="345"/>
    </row>
    <row r="147" spans="1:10" ht="21" customHeight="1">
      <c r="A147" s="254">
        <v>41634</v>
      </c>
      <c r="B147" s="255" t="s">
        <v>1370</v>
      </c>
      <c r="C147" s="255" t="s">
        <v>519</v>
      </c>
      <c r="D147" s="345">
        <v>1000</v>
      </c>
      <c r="E147" s="345">
        <v>16000</v>
      </c>
      <c r="F147" s="378"/>
      <c r="G147" s="345">
        <f t="shared" si="5"/>
        <v>16000000</v>
      </c>
      <c r="H147" s="345"/>
      <c r="I147" s="345">
        <f t="shared" si="4"/>
        <v>213156200</v>
      </c>
      <c r="J147" s="345"/>
    </row>
    <row r="148" spans="1:10" ht="21" customHeight="1">
      <c r="A148" s="254"/>
      <c r="B148" s="255" t="s">
        <v>1385</v>
      </c>
      <c r="C148" s="255" t="s">
        <v>1373</v>
      </c>
      <c r="D148" s="345">
        <v>10</v>
      </c>
      <c r="E148" s="345">
        <v>950000</v>
      </c>
      <c r="F148" s="378"/>
      <c r="G148" s="345">
        <f t="shared" si="5"/>
        <v>9500000</v>
      </c>
      <c r="H148" s="345"/>
      <c r="I148" s="345">
        <f t="shared" si="4"/>
        <v>222656200</v>
      </c>
      <c r="J148" s="345"/>
    </row>
    <row r="149" spans="1:10" ht="21" customHeight="1">
      <c r="A149" s="254"/>
      <c r="B149" s="255" t="s">
        <v>1386</v>
      </c>
      <c r="C149" s="255" t="s">
        <v>519</v>
      </c>
      <c r="D149" s="345">
        <v>10</v>
      </c>
      <c r="E149" s="345">
        <v>270000</v>
      </c>
      <c r="F149" s="378"/>
      <c r="G149" s="345">
        <f t="shared" si="5"/>
        <v>2700000</v>
      </c>
      <c r="H149" s="345"/>
      <c r="I149" s="345">
        <f t="shared" si="4"/>
        <v>225356200</v>
      </c>
      <c r="J149" s="345"/>
    </row>
    <row r="150" spans="1:10" ht="21" customHeight="1">
      <c r="A150" s="254"/>
      <c r="B150" s="255" t="s">
        <v>1376</v>
      </c>
      <c r="C150" s="255" t="s">
        <v>519</v>
      </c>
      <c r="D150" s="345">
        <v>2</v>
      </c>
      <c r="E150" s="345">
        <v>95000</v>
      </c>
      <c r="F150" s="378"/>
      <c r="G150" s="345">
        <f t="shared" si="5"/>
        <v>190000</v>
      </c>
      <c r="H150" s="345"/>
      <c r="I150" s="345">
        <f t="shared" si="4"/>
        <v>225546200</v>
      </c>
      <c r="J150" s="345"/>
    </row>
    <row r="151" spans="1:10" ht="21" customHeight="1">
      <c r="A151" s="254"/>
      <c r="B151" s="255" t="s">
        <v>1387</v>
      </c>
      <c r="C151" s="255" t="s">
        <v>519</v>
      </c>
      <c r="D151" s="345">
        <v>10</v>
      </c>
      <c r="E151" s="345">
        <v>60000</v>
      </c>
      <c r="F151" s="378"/>
      <c r="G151" s="345">
        <f t="shared" si="5"/>
        <v>600000</v>
      </c>
      <c r="H151" s="345"/>
      <c r="I151" s="345">
        <f t="shared" si="4"/>
        <v>226146200</v>
      </c>
      <c r="J151" s="345"/>
    </row>
    <row r="152" spans="1:10" ht="21" customHeight="1">
      <c r="A152" s="254"/>
      <c r="B152" s="255" t="s">
        <v>1369</v>
      </c>
      <c r="C152" s="255" t="s">
        <v>519</v>
      </c>
      <c r="D152" s="345">
        <v>50</v>
      </c>
      <c r="E152" s="345">
        <v>77000</v>
      </c>
      <c r="F152" s="378"/>
      <c r="G152" s="345">
        <f t="shared" si="5"/>
        <v>3850000</v>
      </c>
      <c r="H152" s="345"/>
      <c r="I152" s="345">
        <f t="shared" si="4"/>
        <v>229996200</v>
      </c>
      <c r="J152" s="345"/>
    </row>
    <row r="153" spans="1:10" ht="21" customHeight="1">
      <c r="A153" s="254">
        <v>41652</v>
      </c>
      <c r="B153" s="255" t="s">
        <v>17</v>
      </c>
      <c r="C153" s="255"/>
      <c r="D153" s="345"/>
      <c r="E153" s="345"/>
      <c r="F153" s="378"/>
      <c r="G153" s="345">
        <f t="shared" si="5"/>
        <v>0</v>
      </c>
      <c r="H153" s="345">
        <v>40000000</v>
      </c>
      <c r="I153" s="345">
        <f t="shared" si="4"/>
        <v>189996200</v>
      </c>
      <c r="J153" s="345"/>
    </row>
    <row r="154" spans="1:10" ht="21" customHeight="1">
      <c r="A154" s="254">
        <v>41652</v>
      </c>
      <c r="B154" s="255" t="s">
        <v>17</v>
      </c>
      <c r="C154" s="255"/>
      <c r="D154" s="345"/>
      <c r="E154" s="345"/>
      <c r="F154" s="378"/>
      <c r="G154" s="345">
        <f t="shared" si="5"/>
        <v>0</v>
      </c>
      <c r="H154" s="345">
        <v>100000000</v>
      </c>
      <c r="I154" s="345">
        <f t="shared" si="4"/>
        <v>89996200</v>
      </c>
      <c r="J154" s="345"/>
    </row>
    <row r="155" spans="1:10" ht="21" customHeight="1">
      <c r="A155" s="254">
        <v>41708</v>
      </c>
      <c r="B155" s="255" t="s">
        <v>1370</v>
      </c>
      <c r="C155" s="255" t="s">
        <v>519</v>
      </c>
      <c r="D155" s="345">
        <v>1000</v>
      </c>
      <c r="E155" s="345">
        <v>14600</v>
      </c>
      <c r="F155" s="378"/>
      <c r="G155" s="345">
        <f t="shared" si="5"/>
        <v>14600000</v>
      </c>
      <c r="H155" s="345"/>
      <c r="I155" s="345">
        <f t="shared" si="4"/>
        <v>104596200</v>
      </c>
      <c r="J155" s="345"/>
    </row>
    <row r="156" spans="1:10" ht="21" customHeight="1">
      <c r="A156" s="254">
        <v>41734</v>
      </c>
      <c r="B156" s="255" t="s">
        <v>17</v>
      </c>
      <c r="C156" s="255"/>
      <c r="D156" s="345"/>
      <c r="E156" s="345"/>
      <c r="F156" s="378"/>
      <c r="G156" s="345">
        <f t="shared" si="5"/>
        <v>0</v>
      </c>
      <c r="H156" s="345">
        <v>50000000</v>
      </c>
      <c r="I156" s="345">
        <f t="shared" si="4"/>
        <v>54596200</v>
      </c>
      <c r="J156" s="345"/>
    </row>
    <row r="157" spans="1:10" ht="21" customHeight="1">
      <c r="A157" s="254"/>
      <c r="B157" s="255" t="s">
        <v>1388</v>
      </c>
      <c r="C157" s="255"/>
      <c r="D157" s="345"/>
      <c r="E157" s="345"/>
      <c r="F157" s="378"/>
      <c r="G157" s="345">
        <f t="shared" si="5"/>
        <v>0</v>
      </c>
      <c r="H157" s="345">
        <f>775000*2</f>
        <v>1550000</v>
      </c>
      <c r="I157" s="345">
        <f t="shared" si="4"/>
        <v>53046200</v>
      </c>
      <c r="J157" s="345"/>
    </row>
    <row r="158" spans="1:10" ht="21" customHeight="1">
      <c r="A158" s="254">
        <v>41745</v>
      </c>
      <c r="B158" s="255" t="s">
        <v>1385</v>
      </c>
      <c r="C158" s="255" t="s">
        <v>1373</v>
      </c>
      <c r="D158" s="345">
        <v>10</v>
      </c>
      <c r="E158" s="345">
        <v>950000</v>
      </c>
      <c r="F158" s="378"/>
      <c r="G158" s="345">
        <f t="shared" si="5"/>
        <v>9500000</v>
      </c>
      <c r="H158" s="345"/>
      <c r="I158" s="345">
        <f t="shared" si="4"/>
        <v>62546200</v>
      </c>
      <c r="J158" s="345"/>
    </row>
    <row r="159" spans="1:10" ht="21" customHeight="1">
      <c r="A159" s="254"/>
      <c r="B159" s="255" t="s">
        <v>1369</v>
      </c>
      <c r="C159" s="255" t="s">
        <v>519</v>
      </c>
      <c r="D159" s="345">
        <v>150</v>
      </c>
      <c r="E159" s="345">
        <v>78000</v>
      </c>
      <c r="F159" s="378"/>
      <c r="G159" s="345">
        <f t="shared" si="5"/>
        <v>11700000</v>
      </c>
      <c r="H159" s="345"/>
      <c r="I159" s="345">
        <f t="shared" si="4"/>
        <v>74246200</v>
      </c>
      <c r="J159" s="345"/>
    </row>
    <row r="160" spans="1:10" ht="21" customHeight="1">
      <c r="A160" s="254">
        <v>41750</v>
      </c>
      <c r="B160" s="255" t="s">
        <v>1369</v>
      </c>
      <c r="C160" s="255" t="s">
        <v>519</v>
      </c>
      <c r="D160" s="345">
        <v>300</v>
      </c>
      <c r="E160" s="345">
        <v>80000</v>
      </c>
      <c r="F160" s="378"/>
      <c r="G160" s="345">
        <f t="shared" si="5"/>
        <v>24000000</v>
      </c>
      <c r="H160" s="345"/>
      <c r="I160" s="345">
        <f t="shared" si="4"/>
        <v>98246200</v>
      </c>
      <c r="J160" s="345"/>
    </row>
    <row r="161" spans="1:10" ht="21" customHeight="1">
      <c r="A161" s="254">
        <v>41771</v>
      </c>
      <c r="B161" s="255" t="s">
        <v>1369</v>
      </c>
      <c r="C161" s="255" t="s">
        <v>519</v>
      </c>
      <c r="D161" s="345">
        <v>150</v>
      </c>
      <c r="E161" s="345">
        <v>80000</v>
      </c>
      <c r="F161" s="378"/>
      <c r="G161" s="345">
        <f t="shared" si="5"/>
        <v>12000000</v>
      </c>
      <c r="H161" s="345"/>
      <c r="I161" s="345">
        <f t="shared" si="4"/>
        <v>110246200</v>
      </c>
      <c r="J161" s="345"/>
    </row>
    <row r="162" spans="1:10" ht="21" customHeight="1">
      <c r="A162" s="254"/>
      <c r="B162" s="255" t="s">
        <v>1370</v>
      </c>
      <c r="C162" s="255" t="s">
        <v>519</v>
      </c>
      <c r="D162" s="345">
        <v>750</v>
      </c>
      <c r="E162" s="345">
        <v>15800</v>
      </c>
      <c r="F162" s="378"/>
      <c r="G162" s="345">
        <f t="shared" si="5"/>
        <v>11850000</v>
      </c>
      <c r="H162" s="345"/>
      <c r="I162" s="345">
        <f t="shared" si="4"/>
        <v>122096200</v>
      </c>
      <c r="J162" s="345"/>
    </row>
    <row r="163" spans="1:10" ht="21" customHeight="1">
      <c r="A163" s="254">
        <v>41776</v>
      </c>
      <c r="B163" s="255" t="s">
        <v>1369</v>
      </c>
      <c r="C163" s="255" t="s">
        <v>519</v>
      </c>
      <c r="D163" s="345">
        <v>150</v>
      </c>
      <c r="E163" s="345">
        <v>80000</v>
      </c>
      <c r="F163" s="378"/>
      <c r="G163" s="345">
        <f t="shared" si="5"/>
        <v>12000000</v>
      </c>
      <c r="H163" s="345"/>
      <c r="I163" s="345">
        <f t="shared" si="4"/>
        <v>134096200</v>
      </c>
      <c r="J163" s="345"/>
    </row>
    <row r="164" spans="1:10" ht="21" customHeight="1">
      <c r="A164" s="254">
        <v>41783</v>
      </c>
      <c r="B164" s="255" t="s">
        <v>1370</v>
      </c>
      <c r="C164" s="255" t="s">
        <v>519</v>
      </c>
      <c r="D164" s="345">
        <v>750</v>
      </c>
      <c r="E164" s="345">
        <v>15800</v>
      </c>
      <c r="F164" s="378"/>
      <c r="G164" s="345">
        <f t="shared" si="5"/>
        <v>11850000</v>
      </c>
      <c r="H164" s="345"/>
      <c r="I164" s="345">
        <f t="shared" si="4"/>
        <v>145946200</v>
      </c>
      <c r="J164" s="345"/>
    </row>
    <row r="165" spans="1:10" ht="21" customHeight="1">
      <c r="A165" s="254"/>
      <c r="B165" s="255" t="s">
        <v>1385</v>
      </c>
      <c r="C165" s="255" t="s">
        <v>1373</v>
      </c>
      <c r="D165" s="345">
        <v>10</v>
      </c>
      <c r="E165" s="345">
        <v>950000</v>
      </c>
      <c r="F165" s="378"/>
      <c r="G165" s="345">
        <f t="shared" si="5"/>
        <v>9500000</v>
      </c>
      <c r="H165" s="345"/>
      <c r="I165" s="345">
        <f t="shared" si="4"/>
        <v>155446200</v>
      </c>
      <c r="J165" s="345"/>
    </row>
    <row r="166" spans="1:10" ht="21" customHeight="1">
      <c r="A166" s="254">
        <v>41803</v>
      </c>
      <c r="B166" s="255" t="s">
        <v>17</v>
      </c>
      <c r="C166" s="255"/>
      <c r="D166" s="345"/>
      <c r="E166" s="345"/>
      <c r="F166" s="378"/>
      <c r="G166" s="345">
        <f>IF(B166&lt;&gt;"",D166*(E166+F166),0)</f>
        <v>0</v>
      </c>
      <c r="H166" s="345">
        <v>80000000</v>
      </c>
      <c r="I166" s="345">
        <f>IF(B166&lt;&gt;"",I165+G166-H166,0)</f>
        <v>75446200</v>
      </c>
      <c r="J166" s="345"/>
    </row>
    <row r="167" spans="1:10" ht="21" customHeight="1">
      <c r="A167" s="254">
        <v>41800</v>
      </c>
      <c r="B167" s="255" t="s">
        <v>1385</v>
      </c>
      <c r="C167" s="255" t="s">
        <v>1373</v>
      </c>
      <c r="D167" s="345">
        <v>10</v>
      </c>
      <c r="E167" s="345">
        <v>950000</v>
      </c>
      <c r="F167" s="378"/>
      <c r="G167" s="345">
        <f t="shared" si="5"/>
        <v>9500000</v>
      </c>
      <c r="H167" s="345"/>
      <c r="I167" s="345">
        <f t="shared" si="4"/>
        <v>84946200</v>
      </c>
      <c r="J167" s="345"/>
    </row>
    <row r="168" spans="1:10" ht="21" customHeight="1">
      <c r="A168" s="254">
        <v>41808</v>
      </c>
      <c r="B168" s="255" t="s">
        <v>1370</v>
      </c>
      <c r="C168" s="255" t="s">
        <v>519</v>
      </c>
      <c r="D168" s="345">
        <v>1000</v>
      </c>
      <c r="E168" s="345">
        <v>15800</v>
      </c>
      <c r="F168" s="378"/>
      <c r="G168" s="345">
        <f t="shared" si="5"/>
        <v>15800000</v>
      </c>
      <c r="H168" s="345"/>
      <c r="I168" s="345">
        <f t="shared" si="4"/>
        <v>100746200</v>
      </c>
      <c r="J168" s="345"/>
    </row>
    <row r="169" spans="1:10" ht="21" customHeight="1">
      <c r="A169" s="254">
        <v>41816</v>
      </c>
      <c r="B169" s="255" t="s">
        <v>1385</v>
      </c>
      <c r="C169" s="255" t="s">
        <v>1373</v>
      </c>
      <c r="D169" s="345">
        <v>10</v>
      </c>
      <c r="E169" s="345">
        <v>950000</v>
      </c>
      <c r="F169" s="378"/>
      <c r="G169" s="345">
        <f t="shared" si="5"/>
        <v>9500000</v>
      </c>
      <c r="H169" s="345"/>
      <c r="I169" s="345">
        <f t="shared" si="4"/>
        <v>110246200</v>
      </c>
      <c r="J169" s="345"/>
    </row>
    <row r="170" spans="1:10" ht="21" customHeight="1">
      <c r="A170" s="254">
        <v>41832</v>
      </c>
      <c r="B170" s="255" t="s">
        <v>1385</v>
      </c>
      <c r="C170" s="255" t="s">
        <v>1373</v>
      </c>
      <c r="D170" s="345">
        <v>10</v>
      </c>
      <c r="E170" s="345">
        <v>950000</v>
      </c>
      <c r="F170" s="378"/>
      <c r="G170" s="345">
        <f t="shared" si="5"/>
        <v>9500000</v>
      </c>
      <c r="H170" s="345"/>
      <c r="I170" s="345">
        <f t="shared" si="4"/>
        <v>119746200</v>
      </c>
      <c r="J170" s="345"/>
    </row>
    <row r="171" spans="1:10" ht="21" customHeight="1">
      <c r="A171" s="254"/>
      <c r="B171" s="255" t="s">
        <v>1370</v>
      </c>
      <c r="C171" s="255" t="s">
        <v>519</v>
      </c>
      <c r="D171" s="345">
        <v>750</v>
      </c>
      <c r="E171" s="345">
        <v>15800</v>
      </c>
      <c r="F171" s="378"/>
      <c r="G171" s="345">
        <f t="shared" si="5"/>
        <v>11850000</v>
      </c>
      <c r="H171" s="345"/>
      <c r="I171" s="345">
        <f t="shared" si="4"/>
        <v>131596200</v>
      </c>
      <c r="J171" s="345"/>
    </row>
    <row r="172" spans="1:10" ht="21" customHeight="1">
      <c r="A172" s="254">
        <v>41842</v>
      </c>
      <c r="B172" s="255" t="s">
        <v>1369</v>
      </c>
      <c r="C172" s="255" t="s">
        <v>519</v>
      </c>
      <c r="D172" s="345">
        <v>300</v>
      </c>
      <c r="E172" s="345">
        <v>80000</v>
      </c>
      <c r="F172" s="378"/>
      <c r="G172" s="345">
        <f t="shared" si="5"/>
        <v>24000000</v>
      </c>
      <c r="H172" s="345"/>
      <c r="I172" s="345">
        <f t="shared" si="4"/>
        <v>155596200</v>
      </c>
      <c r="J172" s="345"/>
    </row>
    <row r="173" spans="1:10" ht="21" customHeight="1">
      <c r="A173" s="254">
        <v>41849</v>
      </c>
      <c r="B173" s="255" t="s">
        <v>1369</v>
      </c>
      <c r="C173" s="255" t="s">
        <v>519</v>
      </c>
      <c r="D173" s="345">
        <v>500</v>
      </c>
      <c r="E173" s="345">
        <v>80000</v>
      </c>
      <c r="F173" s="378"/>
      <c r="G173" s="345">
        <f t="shared" si="5"/>
        <v>40000000</v>
      </c>
      <c r="H173" s="345"/>
      <c r="I173" s="345">
        <f t="shared" si="4"/>
        <v>195596200</v>
      </c>
      <c r="J173" s="345"/>
    </row>
    <row r="174" spans="1:10" ht="21" customHeight="1">
      <c r="A174" s="254">
        <v>41849</v>
      </c>
      <c r="B174" s="255" t="s">
        <v>17</v>
      </c>
      <c r="C174" s="255"/>
      <c r="D174" s="345"/>
      <c r="E174" s="345"/>
      <c r="F174" s="378"/>
      <c r="G174" s="345">
        <f>IF(B174&lt;&gt;"",D174*(E174+F174),0)</f>
        <v>0</v>
      </c>
      <c r="H174" s="345">
        <v>50000000</v>
      </c>
      <c r="I174" s="345">
        <f>IF(B174&lt;&gt;"",I173+G174-H174,0)</f>
        <v>145596200</v>
      </c>
      <c r="J174" s="345"/>
    </row>
    <row r="175" spans="1:10" ht="21" customHeight="1">
      <c r="A175" s="254">
        <v>41853</v>
      </c>
      <c r="B175" s="255" t="s">
        <v>1385</v>
      </c>
      <c r="C175" s="255" t="s">
        <v>1373</v>
      </c>
      <c r="D175" s="345">
        <v>10</v>
      </c>
      <c r="E175" s="345">
        <v>950000</v>
      </c>
      <c r="F175" s="378"/>
      <c r="G175" s="345">
        <f t="shared" si="5"/>
        <v>9500000</v>
      </c>
      <c r="H175" s="345"/>
      <c r="I175" s="345">
        <f t="shared" ref="I175:I238" si="6">IF(B175&lt;&gt;"",I174+G175-H175,0)</f>
        <v>155096200</v>
      </c>
      <c r="J175" s="345"/>
    </row>
    <row r="176" spans="1:10" ht="21" customHeight="1">
      <c r="A176" s="254"/>
      <c r="B176" s="255" t="s">
        <v>1370</v>
      </c>
      <c r="C176" s="255" t="s">
        <v>519</v>
      </c>
      <c r="D176" s="345">
        <v>500</v>
      </c>
      <c r="E176" s="345">
        <v>15800</v>
      </c>
      <c r="F176" s="378"/>
      <c r="G176" s="345">
        <f t="shared" si="5"/>
        <v>7900000</v>
      </c>
      <c r="H176" s="345"/>
      <c r="I176" s="345">
        <f t="shared" si="6"/>
        <v>162996200</v>
      </c>
      <c r="J176" s="345"/>
    </row>
    <row r="177" spans="1:10" ht="21" customHeight="1">
      <c r="A177" s="254">
        <v>41862</v>
      </c>
      <c r="B177" s="255" t="s">
        <v>1369</v>
      </c>
      <c r="C177" s="255" t="s">
        <v>519</v>
      </c>
      <c r="D177" s="345">
        <v>300</v>
      </c>
      <c r="E177" s="345">
        <v>80000</v>
      </c>
      <c r="F177" s="378"/>
      <c r="G177" s="345">
        <f t="shared" si="5"/>
        <v>24000000</v>
      </c>
      <c r="H177" s="345"/>
      <c r="I177" s="345">
        <f t="shared" si="6"/>
        <v>186996200</v>
      </c>
      <c r="J177" s="345"/>
    </row>
    <row r="178" spans="1:10" ht="21" customHeight="1">
      <c r="A178" s="254"/>
      <c r="B178" s="255" t="s">
        <v>1387</v>
      </c>
      <c r="C178" s="255" t="s">
        <v>519</v>
      </c>
      <c r="D178" s="345">
        <v>20</v>
      </c>
      <c r="E178" s="345">
        <v>50000</v>
      </c>
      <c r="F178" s="378"/>
      <c r="G178" s="345">
        <f t="shared" si="5"/>
        <v>1000000</v>
      </c>
      <c r="H178" s="345"/>
      <c r="I178" s="345">
        <f t="shared" si="6"/>
        <v>187996200</v>
      </c>
      <c r="J178" s="345"/>
    </row>
    <row r="179" spans="1:10" ht="21" customHeight="1">
      <c r="A179" s="254">
        <v>41863</v>
      </c>
      <c r="B179" s="255" t="s">
        <v>1369</v>
      </c>
      <c r="C179" s="255" t="s">
        <v>519</v>
      </c>
      <c r="D179" s="345">
        <v>200</v>
      </c>
      <c r="E179" s="345">
        <v>80000</v>
      </c>
      <c r="F179" s="378"/>
      <c r="G179" s="345">
        <f t="shared" si="5"/>
        <v>16000000</v>
      </c>
      <c r="H179" s="345"/>
      <c r="I179" s="345">
        <f t="shared" si="6"/>
        <v>203996200</v>
      </c>
      <c r="J179" s="345"/>
    </row>
    <row r="180" spans="1:10" ht="21" customHeight="1">
      <c r="A180" s="254"/>
      <c r="B180" s="255" t="s">
        <v>1370</v>
      </c>
      <c r="C180" s="255" t="s">
        <v>519</v>
      </c>
      <c r="D180" s="345">
        <v>750</v>
      </c>
      <c r="E180" s="345">
        <v>15800</v>
      </c>
      <c r="F180" s="378"/>
      <c r="G180" s="345">
        <f t="shared" si="5"/>
        <v>11850000</v>
      </c>
      <c r="H180" s="345"/>
      <c r="I180" s="345">
        <f t="shared" si="6"/>
        <v>215846200</v>
      </c>
      <c r="J180" s="345"/>
    </row>
    <row r="181" spans="1:10" ht="21" customHeight="1">
      <c r="A181" s="254">
        <v>41872</v>
      </c>
      <c r="B181" s="255" t="s">
        <v>17</v>
      </c>
      <c r="C181" s="255"/>
      <c r="D181" s="345"/>
      <c r="E181" s="345"/>
      <c r="F181" s="378"/>
      <c r="G181" s="345">
        <f>IF(B181&lt;&gt;"",D181*(E181+F181),0)</f>
        <v>0</v>
      </c>
      <c r="H181" s="345">
        <v>70000000</v>
      </c>
      <c r="I181" s="345">
        <f>IF(B181&lt;&gt;"",I180+G181-H181,0)</f>
        <v>145846200</v>
      </c>
      <c r="J181" s="345"/>
    </row>
    <row r="182" spans="1:10" ht="21" customHeight="1">
      <c r="A182" s="254">
        <v>41876</v>
      </c>
      <c r="B182" s="255" t="s">
        <v>1370</v>
      </c>
      <c r="C182" s="255" t="s">
        <v>519</v>
      </c>
      <c r="D182" s="345">
        <v>750</v>
      </c>
      <c r="E182" s="345">
        <v>15800</v>
      </c>
      <c r="F182" s="378"/>
      <c r="G182" s="345">
        <f t="shared" si="5"/>
        <v>11850000</v>
      </c>
      <c r="H182" s="345"/>
      <c r="I182" s="345">
        <f t="shared" si="6"/>
        <v>157696200</v>
      </c>
      <c r="J182" s="345"/>
    </row>
    <row r="183" spans="1:10" ht="21" customHeight="1">
      <c r="A183" s="254"/>
      <c r="B183" s="255" t="s">
        <v>1385</v>
      </c>
      <c r="C183" s="255" t="s">
        <v>1373</v>
      </c>
      <c r="D183" s="345">
        <v>10</v>
      </c>
      <c r="E183" s="345">
        <v>950000</v>
      </c>
      <c r="F183" s="378"/>
      <c r="G183" s="345">
        <f t="shared" si="5"/>
        <v>9500000</v>
      </c>
      <c r="H183" s="345"/>
      <c r="I183" s="345">
        <f t="shared" si="6"/>
        <v>167196200</v>
      </c>
      <c r="J183" s="345"/>
    </row>
    <row r="184" spans="1:10" ht="21" customHeight="1">
      <c r="A184" s="254">
        <v>41888</v>
      </c>
      <c r="B184" s="255" t="s">
        <v>1370</v>
      </c>
      <c r="C184" s="255" t="s">
        <v>519</v>
      </c>
      <c r="D184" s="345">
        <v>750</v>
      </c>
      <c r="E184" s="345">
        <v>15800</v>
      </c>
      <c r="F184" s="378"/>
      <c r="G184" s="345">
        <f t="shared" si="5"/>
        <v>11850000</v>
      </c>
      <c r="H184" s="345"/>
      <c r="I184" s="345">
        <f t="shared" si="6"/>
        <v>179046200</v>
      </c>
      <c r="J184" s="345"/>
    </row>
    <row r="185" spans="1:10" ht="21" customHeight="1">
      <c r="A185" s="254"/>
      <c r="B185" s="255" t="s">
        <v>1385</v>
      </c>
      <c r="C185" s="255" t="s">
        <v>1373</v>
      </c>
      <c r="D185" s="345">
        <v>5</v>
      </c>
      <c r="E185" s="345">
        <v>950000</v>
      </c>
      <c r="F185" s="378"/>
      <c r="G185" s="345">
        <f t="shared" si="5"/>
        <v>4750000</v>
      </c>
      <c r="H185" s="345"/>
      <c r="I185" s="345">
        <f t="shared" si="6"/>
        <v>183796200</v>
      </c>
      <c r="J185" s="345"/>
    </row>
    <row r="186" spans="1:10" ht="21" customHeight="1">
      <c r="A186" s="254">
        <v>41899</v>
      </c>
      <c r="B186" s="255" t="s">
        <v>17</v>
      </c>
      <c r="C186" s="255"/>
      <c r="D186" s="345"/>
      <c r="E186" s="345"/>
      <c r="F186" s="378"/>
      <c r="G186" s="345">
        <f>IF(B186&lt;&gt;"",D186*(E186+F186),0)</f>
        <v>0</v>
      </c>
      <c r="H186" s="345">
        <v>70000000</v>
      </c>
      <c r="I186" s="345">
        <f>IF(B186&lt;&gt;"",I185+G186-H186,0)</f>
        <v>113796200</v>
      </c>
      <c r="J186" s="345"/>
    </row>
    <row r="187" spans="1:10" ht="21" customHeight="1">
      <c r="A187" s="254">
        <v>41900</v>
      </c>
      <c r="B187" s="255" t="s">
        <v>1369</v>
      </c>
      <c r="C187" s="255" t="s">
        <v>519</v>
      </c>
      <c r="D187" s="345">
        <v>300</v>
      </c>
      <c r="E187" s="345">
        <v>75000</v>
      </c>
      <c r="F187" s="378"/>
      <c r="G187" s="345">
        <f t="shared" si="5"/>
        <v>22500000</v>
      </c>
      <c r="H187" s="345"/>
      <c r="I187" s="345">
        <f t="shared" si="6"/>
        <v>136296200</v>
      </c>
      <c r="J187" s="345"/>
    </row>
    <row r="188" spans="1:10" ht="21" customHeight="1">
      <c r="A188" s="254">
        <v>41904</v>
      </c>
      <c r="B188" s="255" t="s">
        <v>1369</v>
      </c>
      <c r="C188" s="255" t="s">
        <v>519</v>
      </c>
      <c r="D188" s="345">
        <v>300</v>
      </c>
      <c r="E188" s="345">
        <v>75000</v>
      </c>
      <c r="F188" s="378"/>
      <c r="G188" s="345">
        <f t="shared" si="5"/>
        <v>22500000</v>
      </c>
      <c r="H188" s="345"/>
      <c r="I188" s="345">
        <f t="shared" si="6"/>
        <v>158796200</v>
      </c>
      <c r="J188" s="345"/>
    </row>
    <row r="189" spans="1:10" ht="21" customHeight="1">
      <c r="A189" s="254"/>
      <c r="B189" s="255" t="s">
        <v>1370</v>
      </c>
      <c r="C189" s="255" t="s">
        <v>519</v>
      </c>
      <c r="D189" s="345">
        <v>750</v>
      </c>
      <c r="E189" s="345">
        <v>15200</v>
      </c>
      <c r="F189" s="378"/>
      <c r="G189" s="345">
        <f t="shared" si="5"/>
        <v>11400000</v>
      </c>
      <c r="H189" s="345"/>
      <c r="I189" s="345">
        <f t="shared" si="6"/>
        <v>170196200</v>
      </c>
      <c r="J189" s="345"/>
    </row>
    <row r="190" spans="1:10" ht="21" customHeight="1">
      <c r="A190" s="254"/>
      <c r="B190" s="255" t="s">
        <v>1385</v>
      </c>
      <c r="C190" s="255" t="s">
        <v>1373</v>
      </c>
      <c r="D190" s="345">
        <v>5</v>
      </c>
      <c r="E190" s="345">
        <v>950000</v>
      </c>
      <c r="F190" s="378"/>
      <c r="G190" s="345">
        <f t="shared" si="5"/>
        <v>4750000</v>
      </c>
      <c r="H190" s="345"/>
      <c r="I190" s="345">
        <f t="shared" si="6"/>
        <v>174946200</v>
      </c>
      <c r="J190" s="345"/>
    </row>
    <row r="191" spans="1:10" ht="21" customHeight="1">
      <c r="A191" s="254">
        <v>41909</v>
      </c>
      <c r="B191" s="255" t="s">
        <v>1369</v>
      </c>
      <c r="C191" s="255" t="s">
        <v>519</v>
      </c>
      <c r="D191" s="345">
        <v>300</v>
      </c>
      <c r="E191" s="345">
        <v>75000</v>
      </c>
      <c r="F191" s="378"/>
      <c r="G191" s="345">
        <f t="shared" si="5"/>
        <v>22500000</v>
      </c>
      <c r="H191" s="345"/>
      <c r="I191" s="345">
        <f t="shared" si="6"/>
        <v>197446200</v>
      </c>
      <c r="J191" s="345"/>
    </row>
    <row r="192" spans="1:10" ht="21" customHeight="1">
      <c r="A192" s="254"/>
      <c r="B192" s="255" t="s">
        <v>1370</v>
      </c>
      <c r="C192" s="255" t="s">
        <v>519</v>
      </c>
      <c r="D192" s="345">
        <v>750</v>
      </c>
      <c r="E192" s="345">
        <v>15200</v>
      </c>
      <c r="F192" s="378"/>
      <c r="G192" s="345">
        <f t="shared" si="5"/>
        <v>11400000</v>
      </c>
      <c r="H192" s="345"/>
      <c r="I192" s="345">
        <f t="shared" si="6"/>
        <v>208846200</v>
      </c>
      <c r="J192" s="345"/>
    </row>
    <row r="193" spans="1:10" ht="21" customHeight="1">
      <c r="A193" s="254"/>
      <c r="B193" s="255" t="s">
        <v>1389</v>
      </c>
      <c r="C193" s="255" t="s">
        <v>519</v>
      </c>
      <c r="D193" s="345">
        <v>20</v>
      </c>
      <c r="E193" s="345">
        <v>50000</v>
      </c>
      <c r="F193" s="378"/>
      <c r="G193" s="345">
        <f t="shared" si="5"/>
        <v>1000000</v>
      </c>
      <c r="H193" s="345"/>
      <c r="I193" s="345">
        <f t="shared" si="6"/>
        <v>209846200</v>
      </c>
      <c r="J193" s="345"/>
    </row>
    <row r="194" spans="1:10" ht="21" customHeight="1">
      <c r="A194" s="254">
        <v>41912</v>
      </c>
      <c r="B194" s="255" t="s">
        <v>1369</v>
      </c>
      <c r="C194" s="255" t="s">
        <v>519</v>
      </c>
      <c r="D194" s="345">
        <v>300</v>
      </c>
      <c r="E194" s="345">
        <v>75000</v>
      </c>
      <c r="F194" s="378"/>
      <c r="G194" s="345">
        <f t="shared" si="5"/>
        <v>22500000</v>
      </c>
      <c r="H194" s="345"/>
      <c r="I194" s="345">
        <f t="shared" si="6"/>
        <v>232346200</v>
      </c>
      <c r="J194" s="345"/>
    </row>
    <row r="195" spans="1:10" ht="21" customHeight="1">
      <c r="A195" s="254"/>
      <c r="B195" s="255" t="s">
        <v>1370</v>
      </c>
      <c r="C195" s="255" t="s">
        <v>519</v>
      </c>
      <c r="D195" s="345">
        <v>500</v>
      </c>
      <c r="E195" s="345">
        <v>15200</v>
      </c>
      <c r="F195" s="378"/>
      <c r="G195" s="345">
        <f t="shared" si="5"/>
        <v>7600000</v>
      </c>
      <c r="H195" s="345"/>
      <c r="I195" s="345">
        <f t="shared" si="6"/>
        <v>239946200</v>
      </c>
      <c r="J195" s="345"/>
    </row>
    <row r="196" spans="1:10" ht="21" customHeight="1">
      <c r="A196" s="254"/>
      <c r="B196" s="255" t="s">
        <v>1385</v>
      </c>
      <c r="C196" s="255" t="s">
        <v>1373</v>
      </c>
      <c r="D196" s="345">
        <v>10</v>
      </c>
      <c r="E196" s="345">
        <v>950000</v>
      </c>
      <c r="F196" s="378"/>
      <c r="G196" s="345">
        <f t="shared" si="5"/>
        <v>9500000</v>
      </c>
      <c r="H196" s="345"/>
      <c r="I196" s="345">
        <f t="shared" si="6"/>
        <v>249446200</v>
      </c>
      <c r="J196" s="345"/>
    </row>
    <row r="197" spans="1:10" ht="21" customHeight="1">
      <c r="A197" s="254">
        <v>41920</v>
      </c>
      <c r="B197" s="255" t="s">
        <v>1370</v>
      </c>
      <c r="C197" s="255" t="s">
        <v>519</v>
      </c>
      <c r="D197" s="345">
        <v>1000</v>
      </c>
      <c r="E197" s="345">
        <v>15200</v>
      </c>
      <c r="F197" s="378"/>
      <c r="G197" s="345">
        <f t="shared" si="5"/>
        <v>15200000</v>
      </c>
      <c r="H197" s="345"/>
      <c r="I197" s="345">
        <f t="shared" si="6"/>
        <v>264646200</v>
      </c>
      <c r="J197" s="345"/>
    </row>
    <row r="198" spans="1:10" ht="21" customHeight="1">
      <c r="A198" s="254">
        <v>41927</v>
      </c>
      <c r="B198" s="255" t="s">
        <v>1369</v>
      </c>
      <c r="C198" s="255" t="s">
        <v>519</v>
      </c>
      <c r="D198" s="345">
        <v>700</v>
      </c>
      <c r="E198" s="345">
        <v>85000</v>
      </c>
      <c r="F198" s="378"/>
      <c r="G198" s="345">
        <f t="shared" si="5"/>
        <v>59500000</v>
      </c>
      <c r="H198" s="345"/>
      <c r="I198" s="345">
        <f t="shared" si="6"/>
        <v>324146200</v>
      </c>
      <c r="J198" s="345" t="s">
        <v>1390</v>
      </c>
    </row>
    <row r="199" spans="1:10" ht="21" customHeight="1">
      <c r="A199" s="254"/>
      <c r="B199" s="255" t="s">
        <v>1377</v>
      </c>
      <c r="C199" s="255" t="s">
        <v>519</v>
      </c>
      <c r="D199" s="345">
        <v>5</v>
      </c>
      <c r="E199" s="345">
        <v>210000</v>
      </c>
      <c r="F199" s="378"/>
      <c r="G199" s="345">
        <f t="shared" si="5"/>
        <v>1050000</v>
      </c>
      <c r="H199" s="345"/>
      <c r="I199" s="345">
        <f t="shared" si="6"/>
        <v>325196200</v>
      </c>
      <c r="J199" s="345" t="s">
        <v>1390</v>
      </c>
    </row>
    <row r="200" spans="1:10" ht="21" customHeight="1">
      <c r="A200" s="254"/>
      <c r="B200" s="255" t="s">
        <v>1385</v>
      </c>
      <c r="C200" s="255" t="s">
        <v>1373</v>
      </c>
      <c r="D200" s="345">
        <v>2</v>
      </c>
      <c r="E200" s="345">
        <v>1040000</v>
      </c>
      <c r="F200" s="378"/>
      <c r="G200" s="345">
        <f t="shared" ref="G200:G263" si="7">IF(B200&lt;&gt;"",D200*(E200+F200),0)</f>
        <v>2080000</v>
      </c>
      <c r="H200" s="345"/>
      <c r="I200" s="345">
        <f t="shared" si="6"/>
        <v>327276200</v>
      </c>
      <c r="J200" s="345" t="s">
        <v>1390</v>
      </c>
    </row>
    <row r="201" spans="1:10" ht="21" customHeight="1">
      <c r="A201" s="254">
        <v>41928</v>
      </c>
      <c r="B201" s="255" t="s">
        <v>17</v>
      </c>
      <c r="C201" s="255"/>
      <c r="D201" s="345"/>
      <c r="E201" s="345"/>
      <c r="F201" s="378"/>
      <c r="G201" s="345">
        <f t="shared" si="7"/>
        <v>0</v>
      </c>
      <c r="H201" s="345">
        <v>150000000</v>
      </c>
      <c r="I201" s="345">
        <f t="shared" si="6"/>
        <v>177276200</v>
      </c>
      <c r="J201" s="345"/>
    </row>
    <row r="202" spans="1:10" ht="21" customHeight="1">
      <c r="A202" s="254">
        <v>41933</v>
      </c>
      <c r="B202" s="255" t="s">
        <v>1369</v>
      </c>
      <c r="C202" s="255" t="s">
        <v>519</v>
      </c>
      <c r="D202" s="345">
        <v>500</v>
      </c>
      <c r="E202" s="345">
        <v>85000</v>
      </c>
      <c r="F202" s="378"/>
      <c r="G202" s="345">
        <f t="shared" si="7"/>
        <v>42500000</v>
      </c>
      <c r="H202" s="345"/>
      <c r="I202" s="345">
        <f t="shared" si="6"/>
        <v>219776200</v>
      </c>
      <c r="J202" s="345"/>
    </row>
    <row r="203" spans="1:10" ht="21" customHeight="1">
      <c r="A203" s="254"/>
      <c r="B203" s="255" t="s">
        <v>1370</v>
      </c>
      <c r="C203" s="255" t="s">
        <v>519</v>
      </c>
      <c r="D203" s="345">
        <v>500</v>
      </c>
      <c r="E203" s="345">
        <v>15200</v>
      </c>
      <c r="F203" s="378"/>
      <c r="G203" s="345">
        <f t="shared" si="7"/>
        <v>7600000</v>
      </c>
      <c r="H203" s="345"/>
      <c r="I203" s="345">
        <f t="shared" si="6"/>
        <v>227376200</v>
      </c>
      <c r="J203" s="345"/>
    </row>
    <row r="204" spans="1:10" ht="21" customHeight="1">
      <c r="A204" s="254"/>
      <c r="B204" s="255" t="s">
        <v>1385</v>
      </c>
      <c r="C204" s="255" t="s">
        <v>1373</v>
      </c>
      <c r="D204" s="345">
        <v>2</v>
      </c>
      <c r="E204" s="345">
        <v>1040000</v>
      </c>
      <c r="F204" s="378"/>
      <c r="G204" s="345">
        <f t="shared" si="7"/>
        <v>2080000</v>
      </c>
      <c r="H204" s="345"/>
      <c r="I204" s="345">
        <f t="shared" si="6"/>
        <v>229456200</v>
      </c>
      <c r="J204" s="345"/>
    </row>
    <row r="205" spans="1:10" ht="21" customHeight="1">
      <c r="A205" s="254"/>
      <c r="B205" s="255" t="s">
        <v>1385</v>
      </c>
      <c r="C205" s="255" t="s">
        <v>1373</v>
      </c>
      <c r="D205" s="345">
        <v>5</v>
      </c>
      <c r="E205" s="345">
        <v>950000</v>
      </c>
      <c r="F205" s="378"/>
      <c r="G205" s="345">
        <f t="shared" si="7"/>
        <v>4750000</v>
      </c>
      <c r="H205" s="345"/>
      <c r="I205" s="345">
        <f t="shared" si="6"/>
        <v>234206200</v>
      </c>
      <c r="J205" s="345"/>
    </row>
    <row r="206" spans="1:10" ht="21" customHeight="1">
      <c r="A206" s="254">
        <v>41936</v>
      </c>
      <c r="B206" s="255" t="s">
        <v>1369</v>
      </c>
      <c r="C206" s="255" t="s">
        <v>519</v>
      </c>
      <c r="D206" s="345">
        <v>600</v>
      </c>
      <c r="E206" s="345">
        <v>85000</v>
      </c>
      <c r="F206" s="378"/>
      <c r="G206" s="345">
        <f t="shared" si="7"/>
        <v>51000000</v>
      </c>
      <c r="H206" s="345"/>
      <c r="I206" s="345">
        <f t="shared" si="6"/>
        <v>285206200</v>
      </c>
      <c r="J206" s="345"/>
    </row>
    <row r="207" spans="1:10" ht="21" customHeight="1">
      <c r="A207" s="254"/>
      <c r="B207" s="255" t="s">
        <v>1370</v>
      </c>
      <c r="C207" s="255" t="s">
        <v>519</v>
      </c>
      <c r="D207" s="345">
        <v>750</v>
      </c>
      <c r="E207" s="345">
        <v>15200</v>
      </c>
      <c r="F207" s="378"/>
      <c r="G207" s="345">
        <f t="shared" si="7"/>
        <v>11400000</v>
      </c>
      <c r="H207" s="345"/>
      <c r="I207" s="345">
        <f t="shared" si="6"/>
        <v>296606200</v>
      </c>
      <c r="J207" s="345"/>
    </row>
    <row r="208" spans="1:10" ht="21" customHeight="1">
      <c r="A208" s="254">
        <v>41953</v>
      </c>
      <c r="B208" s="255" t="s">
        <v>1369</v>
      </c>
      <c r="C208" s="255" t="s">
        <v>519</v>
      </c>
      <c r="D208" s="345">
        <v>500</v>
      </c>
      <c r="E208" s="345">
        <v>75000</v>
      </c>
      <c r="F208" s="378"/>
      <c r="G208" s="345">
        <f t="shared" si="7"/>
        <v>37500000</v>
      </c>
      <c r="H208" s="345"/>
      <c r="I208" s="345">
        <f t="shared" si="6"/>
        <v>334106200</v>
      </c>
      <c r="J208" s="345"/>
    </row>
    <row r="209" spans="1:10" ht="21" customHeight="1">
      <c r="A209" s="254"/>
      <c r="B209" s="255" t="s">
        <v>1370</v>
      </c>
      <c r="C209" s="255" t="s">
        <v>519</v>
      </c>
      <c r="D209" s="345">
        <v>750</v>
      </c>
      <c r="E209" s="345">
        <v>15200</v>
      </c>
      <c r="F209" s="378"/>
      <c r="G209" s="345">
        <f t="shared" si="7"/>
        <v>11400000</v>
      </c>
      <c r="H209" s="345"/>
      <c r="I209" s="345">
        <f t="shared" si="6"/>
        <v>345506200</v>
      </c>
      <c r="J209" s="345"/>
    </row>
    <row r="210" spans="1:10" ht="21" customHeight="1">
      <c r="A210" s="254"/>
      <c r="B210" s="255" t="s">
        <v>1385</v>
      </c>
      <c r="C210" s="255" t="s">
        <v>1373</v>
      </c>
      <c r="D210" s="345">
        <v>10</v>
      </c>
      <c r="E210" s="345">
        <v>950000</v>
      </c>
      <c r="F210" s="378"/>
      <c r="G210" s="345">
        <f t="shared" si="7"/>
        <v>9500000</v>
      </c>
      <c r="H210" s="345"/>
      <c r="I210" s="345">
        <f t="shared" si="6"/>
        <v>355006200</v>
      </c>
      <c r="J210" s="345"/>
    </row>
    <row r="211" spans="1:10" ht="21" customHeight="1">
      <c r="A211" s="254"/>
      <c r="B211" s="255" t="s">
        <v>1387</v>
      </c>
      <c r="C211" s="255" t="s">
        <v>519</v>
      </c>
      <c r="D211" s="345">
        <v>10</v>
      </c>
      <c r="E211" s="345">
        <v>50000</v>
      </c>
      <c r="F211" s="378"/>
      <c r="G211" s="345">
        <f t="shared" si="7"/>
        <v>500000</v>
      </c>
      <c r="H211" s="345"/>
      <c r="I211" s="345">
        <f t="shared" si="6"/>
        <v>355506200</v>
      </c>
      <c r="J211" s="345"/>
    </row>
    <row r="212" spans="1:10" ht="21" customHeight="1">
      <c r="A212" s="254">
        <v>41956</v>
      </c>
      <c r="B212" s="255" t="s">
        <v>1369</v>
      </c>
      <c r="C212" s="255" t="s">
        <v>519</v>
      </c>
      <c r="D212" s="345">
        <v>500</v>
      </c>
      <c r="E212" s="345">
        <v>75000</v>
      </c>
      <c r="F212" s="378"/>
      <c r="G212" s="345">
        <f t="shared" si="7"/>
        <v>37500000</v>
      </c>
      <c r="H212" s="345"/>
      <c r="I212" s="345">
        <f t="shared" si="6"/>
        <v>393006200</v>
      </c>
      <c r="J212" s="345"/>
    </row>
    <row r="213" spans="1:10" ht="21" customHeight="1">
      <c r="A213" s="254"/>
      <c r="B213" s="255" t="s">
        <v>1370</v>
      </c>
      <c r="C213" s="255" t="s">
        <v>519</v>
      </c>
      <c r="D213" s="345">
        <v>500</v>
      </c>
      <c r="E213" s="345">
        <v>15200</v>
      </c>
      <c r="F213" s="378"/>
      <c r="G213" s="345">
        <f t="shared" si="7"/>
        <v>7600000</v>
      </c>
      <c r="H213" s="345"/>
      <c r="I213" s="345">
        <f t="shared" si="6"/>
        <v>400606200</v>
      </c>
      <c r="J213" s="345"/>
    </row>
    <row r="214" spans="1:10" ht="21" customHeight="1">
      <c r="A214" s="254"/>
      <c r="B214" s="255" t="s">
        <v>1387</v>
      </c>
      <c r="C214" s="255" t="s">
        <v>519</v>
      </c>
      <c r="D214" s="345">
        <v>10</v>
      </c>
      <c r="E214" s="345">
        <v>50000</v>
      </c>
      <c r="F214" s="378"/>
      <c r="G214" s="345">
        <f t="shared" si="7"/>
        <v>500000</v>
      </c>
      <c r="H214" s="345"/>
      <c r="I214" s="345">
        <f t="shared" si="6"/>
        <v>401106200</v>
      </c>
      <c r="J214" s="345"/>
    </row>
    <row r="215" spans="1:10" ht="21" customHeight="1">
      <c r="A215" s="254">
        <v>41962</v>
      </c>
      <c r="B215" s="255" t="s">
        <v>17</v>
      </c>
      <c r="C215" s="255"/>
      <c r="D215" s="345"/>
      <c r="E215" s="345"/>
      <c r="F215" s="378"/>
      <c r="G215" s="345">
        <f t="shared" si="7"/>
        <v>0</v>
      </c>
      <c r="H215" s="345">
        <v>200000000</v>
      </c>
      <c r="I215" s="345">
        <f t="shared" si="6"/>
        <v>201106200</v>
      </c>
      <c r="J215" s="345"/>
    </row>
    <row r="216" spans="1:10" ht="21" customHeight="1">
      <c r="A216" s="254">
        <v>41963</v>
      </c>
      <c r="B216" s="255" t="s">
        <v>1370</v>
      </c>
      <c r="C216" s="255" t="s">
        <v>519</v>
      </c>
      <c r="D216" s="345">
        <v>1000</v>
      </c>
      <c r="E216" s="345">
        <v>15200</v>
      </c>
      <c r="F216" s="378"/>
      <c r="G216" s="345">
        <f t="shared" si="7"/>
        <v>15200000</v>
      </c>
      <c r="H216" s="345"/>
      <c r="I216" s="345">
        <f t="shared" si="6"/>
        <v>216306200</v>
      </c>
      <c r="J216" s="345"/>
    </row>
    <row r="217" spans="1:10" ht="21" customHeight="1">
      <c r="A217" s="254"/>
      <c r="B217" s="255" t="s">
        <v>1385</v>
      </c>
      <c r="C217" s="255" t="s">
        <v>1373</v>
      </c>
      <c r="D217" s="345">
        <v>10</v>
      </c>
      <c r="E217" s="345">
        <v>950000</v>
      </c>
      <c r="F217" s="378"/>
      <c r="G217" s="345">
        <f t="shared" si="7"/>
        <v>9500000</v>
      </c>
      <c r="H217" s="345"/>
      <c r="I217" s="345">
        <f t="shared" si="6"/>
        <v>225806200</v>
      </c>
      <c r="J217" s="345"/>
    </row>
    <row r="218" spans="1:10" ht="21" customHeight="1">
      <c r="A218" s="254">
        <v>41965</v>
      </c>
      <c r="B218" s="255" t="s">
        <v>1369</v>
      </c>
      <c r="C218" s="255" t="s">
        <v>519</v>
      </c>
      <c r="D218" s="345">
        <v>600</v>
      </c>
      <c r="E218" s="345">
        <v>85000</v>
      </c>
      <c r="F218" s="378"/>
      <c r="G218" s="345">
        <f t="shared" si="7"/>
        <v>51000000</v>
      </c>
      <c r="H218" s="345"/>
      <c r="I218" s="345">
        <f t="shared" si="6"/>
        <v>276806200</v>
      </c>
      <c r="J218" s="345"/>
    </row>
    <row r="219" spans="1:10" ht="21" customHeight="1">
      <c r="A219" s="254"/>
      <c r="B219" s="255" t="s">
        <v>1385</v>
      </c>
      <c r="C219" s="255" t="s">
        <v>1373</v>
      </c>
      <c r="D219" s="345">
        <v>4</v>
      </c>
      <c r="E219" s="345">
        <v>1040000</v>
      </c>
      <c r="F219" s="378"/>
      <c r="G219" s="345">
        <f t="shared" si="7"/>
        <v>4160000</v>
      </c>
      <c r="H219" s="345"/>
      <c r="I219" s="345">
        <f t="shared" si="6"/>
        <v>280966200</v>
      </c>
      <c r="J219" s="345"/>
    </row>
    <row r="220" spans="1:10" ht="21" customHeight="1">
      <c r="A220" s="254"/>
      <c r="B220" s="255" t="s">
        <v>1377</v>
      </c>
      <c r="C220" s="255" t="s">
        <v>519</v>
      </c>
      <c r="D220" s="345">
        <v>5</v>
      </c>
      <c r="E220" s="345">
        <v>220000</v>
      </c>
      <c r="F220" s="378"/>
      <c r="G220" s="345">
        <f t="shared" si="7"/>
        <v>1100000</v>
      </c>
      <c r="H220" s="345"/>
      <c r="I220" s="345">
        <f t="shared" si="6"/>
        <v>282066200</v>
      </c>
      <c r="J220" s="345"/>
    </row>
    <row r="221" spans="1:10" ht="21" customHeight="1">
      <c r="A221" s="254">
        <v>41969</v>
      </c>
      <c r="B221" s="255" t="s">
        <v>1369</v>
      </c>
      <c r="C221" s="255" t="s">
        <v>519</v>
      </c>
      <c r="D221" s="345">
        <v>550</v>
      </c>
      <c r="E221" s="345">
        <v>85000</v>
      </c>
      <c r="F221" s="378"/>
      <c r="G221" s="345">
        <f t="shared" si="7"/>
        <v>46750000</v>
      </c>
      <c r="H221" s="345"/>
      <c r="I221" s="345">
        <f t="shared" si="6"/>
        <v>328816200</v>
      </c>
      <c r="J221" s="345"/>
    </row>
    <row r="222" spans="1:10" ht="21" customHeight="1">
      <c r="A222" s="254"/>
      <c r="B222" s="255" t="s">
        <v>1377</v>
      </c>
      <c r="C222" s="255" t="s">
        <v>519</v>
      </c>
      <c r="D222" s="345">
        <v>5</v>
      </c>
      <c r="E222" s="345">
        <v>220000</v>
      </c>
      <c r="F222" s="378"/>
      <c r="G222" s="345">
        <f t="shared" si="7"/>
        <v>1100000</v>
      </c>
      <c r="H222" s="345"/>
      <c r="I222" s="345">
        <f t="shared" si="6"/>
        <v>329916200</v>
      </c>
      <c r="J222" s="345"/>
    </row>
    <row r="223" spans="1:10" ht="21" customHeight="1">
      <c r="A223" s="254">
        <v>41975</v>
      </c>
      <c r="B223" s="255" t="s">
        <v>1369</v>
      </c>
      <c r="C223" s="255" t="s">
        <v>519</v>
      </c>
      <c r="D223" s="345">
        <v>300</v>
      </c>
      <c r="E223" s="345">
        <v>85000</v>
      </c>
      <c r="F223" s="378"/>
      <c r="G223" s="345">
        <f t="shared" si="7"/>
        <v>25500000</v>
      </c>
      <c r="H223" s="345"/>
      <c r="I223" s="345">
        <f t="shared" si="6"/>
        <v>355416200</v>
      </c>
      <c r="J223" s="345"/>
    </row>
    <row r="224" spans="1:10" ht="21" customHeight="1">
      <c r="A224" s="254"/>
      <c r="B224" s="255" t="s">
        <v>1370</v>
      </c>
      <c r="C224" s="255" t="s">
        <v>519</v>
      </c>
      <c r="D224" s="345">
        <v>750</v>
      </c>
      <c r="E224" s="345">
        <v>15200</v>
      </c>
      <c r="F224" s="378"/>
      <c r="G224" s="345">
        <f t="shared" si="7"/>
        <v>11400000</v>
      </c>
      <c r="H224" s="345"/>
      <c r="I224" s="345">
        <f t="shared" si="6"/>
        <v>366816200</v>
      </c>
      <c r="J224" s="345"/>
    </row>
    <row r="225" spans="1:10" ht="21" customHeight="1">
      <c r="A225" s="254">
        <v>41992</v>
      </c>
      <c r="B225" s="255" t="s">
        <v>17</v>
      </c>
      <c r="C225" s="255"/>
      <c r="D225" s="345"/>
      <c r="E225" s="345"/>
      <c r="F225" s="378"/>
      <c r="G225" s="345">
        <f t="shared" si="7"/>
        <v>0</v>
      </c>
      <c r="H225" s="345">
        <v>150000000</v>
      </c>
      <c r="I225" s="345">
        <f t="shared" si="6"/>
        <v>216816200</v>
      </c>
      <c r="J225" s="345"/>
    </row>
    <row r="226" spans="1:10" ht="21" customHeight="1">
      <c r="A226" s="254">
        <v>42018</v>
      </c>
      <c r="B226" s="255" t="s">
        <v>1370</v>
      </c>
      <c r="C226" s="255" t="s">
        <v>519</v>
      </c>
      <c r="D226" s="345">
        <v>750</v>
      </c>
      <c r="E226" s="345">
        <v>15200</v>
      </c>
      <c r="F226" s="378"/>
      <c r="G226" s="345">
        <f t="shared" si="7"/>
        <v>11400000</v>
      </c>
      <c r="H226" s="345"/>
      <c r="I226" s="345">
        <f t="shared" si="6"/>
        <v>228216200</v>
      </c>
      <c r="J226" s="345"/>
    </row>
    <row r="227" spans="1:10" ht="21" customHeight="1">
      <c r="A227" s="254"/>
      <c r="B227" s="255" t="s">
        <v>1385</v>
      </c>
      <c r="C227" s="255" t="s">
        <v>1373</v>
      </c>
      <c r="D227" s="345">
        <v>5</v>
      </c>
      <c r="E227" s="345">
        <v>1050000</v>
      </c>
      <c r="F227" s="378"/>
      <c r="G227" s="345">
        <f t="shared" si="7"/>
        <v>5250000</v>
      </c>
      <c r="H227" s="345"/>
      <c r="I227" s="345">
        <f t="shared" si="6"/>
        <v>233466200</v>
      </c>
      <c r="J227" s="345"/>
    </row>
    <row r="228" spans="1:10" ht="21" customHeight="1">
      <c r="A228" s="254"/>
      <c r="B228" s="255" t="s">
        <v>1391</v>
      </c>
      <c r="C228" s="255"/>
      <c r="D228" s="345"/>
      <c r="E228" s="345"/>
      <c r="F228" s="378"/>
      <c r="G228" s="345">
        <f>(1600000*4+583333*2)/2</f>
        <v>3783333</v>
      </c>
      <c r="H228" s="345"/>
      <c r="I228" s="345">
        <f t="shared" si="6"/>
        <v>237249533</v>
      </c>
      <c r="J228" s="345"/>
    </row>
    <row r="229" spans="1:10" ht="21" customHeight="1">
      <c r="A229" s="254"/>
      <c r="B229" s="255" t="s">
        <v>1392</v>
      </c>
      <c r="C229" s="255"/>
      <c r="D229" s="345">
        <v>10</v>
      </c>
      <c r="E229" s="345">
        <v>59000</v>
      </c>
      <c r="F229" s="378"/>
      <c r="G229" s="345">
        <f>IF(B229&lt;&gt;"",D229*(E229+F229),0)</f>
        <v>590000</v>
      </c>
      <c r="H229" s="345"/>
      <c r="I229" s="345">
        <f t="shared" si="6"/>
        <v>237839533</v>
      </c>
      <c r="J229" s="345"/>
    </row>
    <row r="230" spans="1:10" ht="21" customHeight="1">
      <c r="A230" s="254">
        <v>42041</v>
      </c>
      <c r="B230" s="255" t="s">
        <v>17</v>
      </c>
      <c r="C230" s="255"/>
      <c r="D230" s="345"/>
      <c r="E230" s="345"/>
      <c r="F230" s="378"/>
      <c r="G230" s="345">
        <f>IF(B230&lt;&gt;"",D230*(E230+F230),0)</f>
        <v>0</v>
      </c>
      <c r="H230" s="345">
        <v>100000000</v>
      </c>
      <c r="I230" s="345">
        <f>IF(B230&lt;&gt;"",I229+G230-H230,0)</f>
        <v>137839533</v>
      </c>
      <c r="J230" s="345"/>
    </row>
    <row r="231" spans="1:10" ht="21" customHeight="1">
      <c r="A231" s="254">
        <v>42049</v>
      </c>
      <c r="B231" s="255" t="s">
        <v>17</v>
      </c>
      <c r="C231" s="255"/>
      <c r="D231" s="345"/>
      <c r="E231" s="345"/>
      <c r="F231" s="378"/>
      <c r="G231" s="345">
        <f t="shared" si="7"/>
        <v>0</v>
      </c>
      <c r="H231" s="345">
        <v>100000000</v>
      </c>
      <c r="I231" s="345">
        <f t="shared" si="6"/>
        <v>37839533</v>
      </c>
      <c r="J231" s="345"/>
    </row>
    <row r="232" spans="1:10" ht="21" customHeight="1">
      <c r="A232" s="254">
        <v>42136</v>
      </c>
      <c r="B232" s="255" t="s">
        <v>1370</v>
      </c>
      <c r="C232" s="255" t="s">
        <v>519</v>
      </c>
      <c r="D232" s="345">
        <v>1000</v>
      </c>
      <c r="E232" s="345">
        <v>16800</v>
      </c>
      <c r="F232" s="378"/>
      <c r="G232" s="345">
        <f t="shared" si="7"/>
        <v>16800000</v>
      </c>
      <c r="H232" s="345"/>
      <c r="I232" s="345">
        <f t="shared" si="6"/>
        <v>54639533</v>
      </c>
      <c r="J232" s="345"/>
    </row>
    <row r="233" spans="1:10" ht="21" customHeight="1">
      <c r="A233" s="254"/>
      <c r="B233" s="255" t="s">
        <v>1392</v>
      </c>
      <c r="C233" s="255"/>
      <c r="D233" s="345">
        <v>1</v>
      </c>
      <c r="E233" s="345">
        <v>600000</v>
      </c>
      <c r="F233" s="378"/>
      <c r="G233" s="345">
        <f t="shared" si="7"/>
        <v>600000</v>
      </c>
      <c r="H233" s="345"/>
      <c r="I233" s="345">
        <f t="shared" si="6"/>
        <v>55239533</v>
      </c>
      <c r="J233" s="345"/>
    </row>
    <row r="234" spans="1:10" ht="21" customHeight="1">
      <c r="A234" s="254">
        <v>42188</v>
      </c>
      <c r="B234" s="255" t="s">
        <v>1392</v>
      </c>
      <c r="C234" s="255"/>
      <c r="D234" s="345">
        <v>3</v>
      </c>
      <c r="E234" s="345">
        <v>600000</v>
      </c>
      <c r="F234" s="378"/>
      <c r="G234" s="345">
        <f t="shared" si="7"/>
        <v>1800000</v>
      </c>
      <c r="H234" s="345"/>
      <c r="I234" s="345">
        <f t="shared" si="6"/>
        <v>57039533</v>
      </c>
      <c r="J234" s="345"/>
    </row>
    <row r="235" spans="1:10" ht="21" customHeight="1">
      <c r="A235" s="254"/>
      <c r="B235" s="255" t="s">
        <v>1370</v>
      </c>
      <c r="C235" s="255"/>
      <c r="D235" s="345">
        <v>750</v>
      </c>
      <c r="E235" s="345">
        <v>16800</v>
      </c>
      <c r="F235" s="378"/>
      <c r="G235" s="345">
        <f t="shared" si="7"/>
        <v>12600000</v>
      </c>
      <c r="H235" s="345"/>
      <c r="I235" s="345">
        <f t="shared" si="6"/>
        <v>69639533</v>
      </c>
      <c r="J235" s="345"/>
    </row>
    <row r="236" spans="1:10" ht="21" customHeight="1">
      <c r="A236" s="254"/>
      <c r="B236" s="255" t="s">
        <v>1385</v>
      </c>
      <c r="C236" s="255"/>
      <c r="D236" s="345">
        <v>5</v>
      </c>
      <c r="E236" s="345">
        <v>1050000</v>
      </c>
      <c r="F236" s="378"/>
      <c r="G236" s="345">
        <f t="shared" si="7"/>
        <v>5250000</v>
      </c>
      <c r="H236" s="345"/>
      <c r="I236" s="345">
        <f t="shared" si="6"/>
        <v>74889533</v>
      </c>
      <c r="J236" s="345"/>
    </row>
    <row r="237" spans="1:10" ht="21" customHeight="1">
      <c r="A237" s="254">
        <v>42284</v>
      </c>
      <c r="B237" s="255" t="s">
        <v>1370</v>
      </c>
      <c r="C237" s="255"/>
      <c r="D237" s="345">
        <v>1000</v>
      </c>
      <c r="E237" s="345">
        <v>16800</v>
      </c>
      <c r="F237" s="378"/>
      <c r="G237" s="345">
        <f t="shared" si="7"/>
        <v>16800000</v>
      </c>
      <c r="H237" s="345"/>
      <c r="I237" s="345">
        <f t="shared" si="6"/>
        <v>91689533</v>
      </c>
      <c r="J237" s="345"/>
    </row>
    <row r="238" spans="1:10" ht="21" customHeight="1">
      <c r="A238" s="254">
        <v>42291</v>
      </c>
      <c r="B238" s="255" t="s">
        <v>1370</v>
      </c>
      <c r="C238" s="255"/>
      <c r="D238" s="345">
        <v>1000</v>
      </c>
      <c r="E238" s="345">
        <v>16800</v>
      </c>
      <c r="F238" s="378"/>
      <c r="G238" s="345">
        <f t="shared" si="7"/>
        <v>16800000</v>
      </c>
      <c r="H238" s="345"/>
      <c r="I238" s="345">
        <f t="shared" si="6"/>
        <v>108489533</v>
      </c>
      <c r="J238" s="345"/>
    </row>
    <row r="239" spans="1:10" ht="21" customHeight="1">
      <c r="A239" s="254"/>
      <c r="B239" s="255" t="s">
        <v>1385</v>
      </c>
      <c r="C239" s="255"/>
      <c r="D239" s="345">
        <v>10</v>
      </c>
      <c r="E239" s="345">
        <v>1050000</v>
      </c>
      <c r="F239" s="378"/>
      <c r="G239" s="345">
        <f t="shared" si="7"/>
        <v>10500000</v>
      </c>
      <c r="H239" s="345"/>
      <c r="I239" s="345">
        <f t="shared" ref="I239:I336" si="8">IF(B239&lt;&gt;"",I238+G239-H239,0)</f>
        <v>118989533</v>
      </c>
      <c r="J239" s="345"/>
    </row>
    <row r="240" spans="1:10" ht="21" customHeight="1">
      <c r="A240" s="254">
        <v>42291</v>
      </c>
      <c r="B240" s="255" t="s">
        <v>17</v>
      </c>
      <c r="C240" s="255"/>
      <c r="D240" s="345"/>
      <c r="E240" s="345"/>
      <c r="F240" s="378"/>
      <c r="G240" s="345">
        <f t="shared" si="7"/>
        <v>0</v>
      </c>
      <c r="H240" s="345">
        <v>40000000</v>
      </c>
      <c r="I240" s="345">
        <f t="shared" si="8"/>
        <v>78989533</v>
      </c>
      <c r="J240" s="345"/>
    </row>
    <row r="241" spans="1:10" ht="21" customHeight="1">
      <c r="A241" s="254">
        <v>42304</v>
      </c>
      <c r="B241" s="255" t="s">
        <v>1370</v>
      </c>
      <c r="C241" s="255"/>
      <c r="D241" s="345">
        <v>1000</v>
      </c>
      <c r="E241" s="345">
        <v>16800</v>
      </c>
      <c r="F241" s="378"/>
      <c r="G241" s="345">
        <f t="shared" si="7"/>
        <v>16800000</v>
      </c>
      <c r="H241" s="345"/>
      <c r="I241" s="345">
        <f t="shared" si="8"/>
        <v>95789533</v>
      </c>
      <c r="J241" s="345"/>
    </row>
    <row r="242" spans="1:10" ht="21" customHeight="1">
      <c r="A242" s="254"/>
      <c r="B242" s="255" t="s">
        <v>1392</v>
      </c>
      <c r="C242" s="255"/>
      <c r="D242" s="345">
        <v>2</v>
      </c>
      <c r="E242" s="345">
        <v>480000</v>
      </c>
      <c r="F242" s="378"/>
      <c r="G242" s="345">
        <f t="shared" si="7"/>
        <v>960000</v>
      </c>
      <c r="H242" s="345"/>
      <c r="I242" s="345">
        <f t="shared" si="8"/>
        <v>96749533</v>
      </c>
      <c r="J242" s="345"/>
    </row>
    <row r="243" spans="1:10" ht="21" customHeight="1">
      <c r="A243" s="254">
        <v>42322</v>
      </c>
      <c r="B243" s="255" t="s">
        <v>1370</v>
      </c>
      <c r="C243" s="255"/>
      <c r="D243" s="345">
        <v>1000</v>
      </c>
      <c r="E243" s="345">
        <v>16800</v>
      </c>
      <c r="F243" s="378"/>
      <c r="G243" s="345">
        <f t="shared" si="7"/>
        <v>16800000</v>
      </c>
      <c r="H243" s="345"/>
      <c r="I243" s="345">
        <f t="shared" si="8"/>
        <v>113549533</v>
      </c>
      <c r="J243" s="345"/>
    </row>
    <row r="244" spans="1:10" ht="21" customHeight="1">
      <c r="A244" s="254"/>
      <c r="B244" s="255" t="s">
        <v>1385</v>
      </c>
      <c r="C244" s="255"/>
      <c r="D244" s="345">
        <v>10</v>
      </c>
      <c r="E244" s="345">
        <v>1050000</v>
      </c>
      <c r="F244" s="378"/>
      <c r="G244" s="345">
        <f t="shared" si="7"/>
        <v>10500000</v>
      </c>
      <c r="H244" s="345"/>
      <c r="I244" s="345">
        <f t="shared" si="8"/>
        <v>124049533</v>
      </c>
      <c r="J244" s="345"/>
    </row>
    <row r="245" spans="1:10" ht="21" customHeight="1">
      <c r="A245" s="254">
        <v>42331</v>
      </c>
      <c r="B245" s="255" t="s">
        <v>1370</v>
      </c>
      <c r="C245" s="255"/>
      <c r="D245" s="345">
        <v>1000</v>
      </c>
      <c r="E245" s="345">
        <v>16800</v>
      </c>
      <c r="F245" s="378"/>
      <c r="G245" s="345">
        <f t="shared" si="7"/>
        <v>16800000</v>
      </c>
      <c r="H245" s="345"/>
      <c r="I245" s="345">
        <f t="shared" si="8"/>
        <v>140849533</v>
      </c>
      <c r="J245" s="345"/>
    </row>
    <row r="246" spans="1:10" ht="21" customHeight="1">
      <c r="A246" s="254">
        <v>42354</v>
      </c>
      <c r="B246" s="255" t="s">
        <v>1370</v>
      </c>
      <c r="C246" s="255"/>
      <c r="D246" s="345">
        <v>1000</v>
      </c>
      <c r="E246" s="345">
        <v>16800</v>
      </c>
      <c r="F246" s="378"/>
      <c r="G246" s="345">
        <f t="shared" si="7"/>
        <v>16800000</v>
      </c>
      <c r="H246" s="345"/>
      <c r="I246" s="345">
        <f t="shared" si="8"/>
        <v>157649533</v>
      </c>
      <c r="J246" s="345"/>
    </row>
    <row r="247" spans="1:10" ht="21" customHeight="1">
      <c r="A247" s="254"/>
      <c r="B247" s="255" t="s">
        <v>1385</v>
      </c>
      <c r="C247" s="255"/>
      <c r="D247" s="345">
        <v>10</v>
      </c>
      <c r="E247" s="345">
        <v>1050000</v>
      </c>
      <c r="F247" s="378"/>
      <c r="G247" s="345">
        <f t="shared" si="7"/>
        <v>10500000</v>
      </c>
      <c r="H247" s="345"/>
      <c r="I247" s="345">
        <f t="shared" si="8"/>
        <v>168149533</v>
      </c>
      <c r="J247" s="345"/>
    </row>
    <row r="248" spans="1:10" ht="21" customHeight="1">
      <c r="A248" s="254">
        <v>42363</v>
      </c>
      <c r="B248" s="255" t="s">
        <v>17</v>
      </c>
      <c r="C248" s="255"/>
      <c r="D248" s="345"/>
      <c r="E248" s="345"/>
      <c r="F248" s="378"/>
      <c r="G248" s="345">
        <f t="shared" si="7"/>
        <v>0</v>
      </c>
      <c r="H248" s="345">
        <v>60000000</v>
      </c>
      <c r="I248" s="345">
        <f t="shared" si="8"/>
        <v>108149533</v>
      </c>
      <c r="J248" s="345"/>
    </row>
    <row r="249" spans="1:10" ht="21" customHeight="1">
      <c r="A249" s="254">
        <v>42361</v>
      </c>
      <c r="B249" s="255" t="s">
        <v>1384</v>
      </c>
      <c r="C249" s="255"/>
      <c r="D249" s="345">
        <v>100</v>
      </c>
      <c r="E249" s="345">
        <v>75000</v>
      </c>
      <c r="F249" s="378"/>
      <c r="G249" s="345">
        <f t="shared" si="7"/>
        <v>7500000</v>
      </c>
      <c r="H249" s="345"/>
      <c r="I249" s="345">
        <f t="shared" si="8"/>
        <v>115649533</v>
      </c>
      <c r="J249" s="345"/>
    </row>
    <row r="250" spans="1:10" ht="21" customHeight="1">
      <c r="A250" s="254">
        <v>42378</v>
      </c>
      <c r="B250" s="255" t="s">
        <v>1384</v>
      </c>
      <c r="C250" s="255"/>
      <c r="D250" s="345">
        <v>500</v>
      </c>
      <c r="E250" s="345">
        <v>75000</v>
      </c>
      <c r="F250" s="378"/>
      <c r="G250" s="345">
        <f t="shared" si="7"/>
        <v>37500000</v>
      </c>
      <c r="H250" s="345"/>
      <c r="I250" s="345">
        <f t="shared" si="8"/>
        <v>153149533</v>
      </c>
      <c r="J250" s="345"/>
    </row>
    <row r="251" spans="1:10" ht="21" customHeight="1">
      <c r="A251" s="254"/>
      <c r="B251" s="255" t="s">
        <v>1385</v>
      </c>
      <c r="C251" s="255"/>
      <c r="D251" s="345">
        <v>10</v>
      </c>
      <c r="E251" s="345">
        <v>1050000</v>
      </c>
      <c r="F251" s="378"/>
      <c r="G251" s="345">
        <f t="shared" si="7"/>
        <v>10500000</v>
      </c>
      <c r="H251" s="345"/>
      <c r="I251" s="345">
        <f t="shared" si="8"/>
        <v>163649533</v>
      </c>
      <c r="J251" s="345"/>
    </row>
    <row r="252" spans="1:10" ht="21" customHeight="1">
      <c r="A252" s="254"/>
      <c r="B252" s="255" t="s">
        <v>1384</v>
      </c>
      <c r="C252" s="255"/>
      <c r="D252" s="345">
        <v>500</v>
      </c>
      <c r="E252" s="345">
        <v>75000</v>
      </c>
      <c r="F252" s="378"/>
      <c r="G252" s="345">
        <f t="shared" si="7"/>
        <v>37500000</v>
      </c>
      <c r="H252" s="345"/>
      <c r="I252" s="345">
        <f t="shared" si="8"/>
        <v>201149533</v>
      </c>
      <c r="J252" s="345"/>
    </row>
    <row r="253" spans="1:10" ht="21" customHeight="1">
      <c r="A253" s="254"/>
      <c r="B253" s="255" t="s">
        <v>1370</v>
      </c>
      <c r="C253" s="255"/>
      <c r="D253" s="345">
        <v>500</v>
      </c>
      <c r="E253" s="345">
        <v>16800</v>
      </c>
      <c r="F253" s="378"/>
      <c r="G253" s="345">
        <f t="shared" si="7"/>
        <v>8400000</v>
      </c>
      <c r="H253" s="345"/>
      <c r="I253" s="345">
        <f t="shared" si="8"/>
        <v>209549533</v>
      </c>
      <c r="J253" s="345"/>
    </row>
    <row r="254" spans="1:10" ht="21" customHeight="1">
      <c r="A254" s="254"/>
      <c r="B254" s="255" t="s">
        <v>1387</v>
      </c>
      <c r="C254" s="255"/>
      <c r="D254" s="345">
        <v>25</v>
      </c>
      <c r="E254" s="345">
        <v>50000</v>
      </c>
      <c r="F254" s="378"/>
      <c r="G254" s="345">
        <f t="shared" si="7"/>
        <v>1250000</v>
      </c>
      <c r="H254" s="345"/>
      <c r="I254" s="345">
        <f t="shared" si="8"/>
        <v>210799533</v>
      </c>
      <c r="J254" s="345"/>
    </row>
    <row r="255" spans="1:10" ht="21" customHeight="1">
      <c r="A255" s="254">
        <v>42386</v>
      </c>
      <c r="B255" s="255" t="s">
        <v>1384</v>
      </c>
      <c r="C255" s="255"/>
      <c r="D255" s="345">
        <v>100</v>
      </c>
      <c r="E255" s="345">
        <v>75000</v>
      </c>
      <c r="F255" s="378"/>
      <c r="G255" s="345">
        <f t="shared" si="7"/>
        <v>7500000</v>
      </c>
      <c r="H255" s="345"/>
      <c r="I255" s="345">
        <f t="shared" si="8"/>
        <v>218299533</v>
      </c>
      <c r="J255" s="345"/>
    </row>
    <row r="256" spans="1:10" ht="21" customHeight="1">
      <c r="A256" s="254"/>
      <c r="B256" s="255" t="s">
        <v>1370</v>
      </c>
      <c r="C256" s="255"/>
      <c r="D256" s="345">
        <v>500</v>
      </c>
      <c r="E256" s="345">
        <v>16800</v>
      </c>
      <c r="F256" s="378"/>
      <c r="G256" s="345">
        <f t="shared" si="7"/>
        <v>8400000</v>
      </c>
      <c r="H256" s="345"/>
      <c r="I256" s="345">
        <f t="shared" si="8"/>
        <v>226699533</v>
      </c>
      <c r="J256" s="345"/>
    </row>
    <row r="257" spans="1:10" ht="21" customHeight="1">
      <c r="A257" s="254"/>
      <c r="B257" s="255" t="s">
        <v>1385</v>
      </c>
      <c r="C257" s="255"/>
      <c r="D257" s="345">
        <v>10</v>
      </c>
      <c r="E257" s="345">
        <v>1050000</v>
      </c>
      <c r="F257" s="378"/>
      <c r="G257" s="345">
        <f t="shared" si="7"/>
        <v>10500000</v>
      </c>
      <c r="H257" s="345"/>
      <c r="I257" s="345">
        <f t="shared" si="8"/>
        <v>237199533</v>
      </c>
      <c r="J257" s="345"/>
    </row>
    <row r="258" spans="1:10" ht="21" customHeight="1">
      <c r="A258" s="254">
        <v>42393</v>
      </c>
      <c r="B258" s="255" t="s">
        <v>1384</v>
      </c>
      <c r="C258" s="255"/>
      <c r="D258" s="345">
        <v>100</v>
      </c>
      <c r="E258" s="345">
        <v>75000</v>
      </c>
      <c r="F258" s="378"/>
      <c r="G258" s="345">
        <f t="shared" si="7"/>
        <v>7500000</v>
      </c>
      <c r="H258" s="345"/>
      <c r="I258" s="345">
        <f t="shared" si="8"/>
        <v>244699533</v>
      </c>
      <c r="J258" s="345"/>
    </row>
    <row r="259" spans="1:10" ht="21" customHeight="1">
      <c r="A259" s="254">
        <v>42397</v>
      </c>
      <c r="B259" s="255" t="s">
        <v>1392</v>
      </c>
      <c r="C259" s="255"/>
      <c r="D259" s="345">
        <v>2</v>
      </c>
      <c r="E259" s="345">
        <v>480000</v>
      </c>
      <c r="F259" s="378"/>
      <c r="G259" s="345">
        <f t="shared" si="7"/>
        <v>960000</v>
      </c>
      <c r="H259" s="345"/>
      <c r="I259" s="345">
        <f t="shared" si="8"/>
        <v>245659533</v>
      </c>
      <c r="J259" s="345"/>
    </row>
    <row r="260" spans="1:10" ht="21" customHeight="1">
      <c r="A260" s="254">
        <v>42438</v>
      </c>
      <c r="B260" s="255" t="s">
        <v>1370</v>
      </c>
      <c r="C260" s="255"/>
      <c r="D260" s="345">
        <v>500</v>
      </c>
      <c r="E260" s="345">
        <v>16800</v>
      </c>
      <c r="F260" s="378"/>
      <c r="G260" s="345">
        <f t="shared" si="7"/>
        <v>8400000</v>
      </c>
      <c r="H260" s="345"/>
      <c r="I260" s="345">
        <f t="shared" si="8"/>
        <v>254059533</v>
      </c>
      <c r="J260" s="345"/>
    </row>
    <row r="261" spans="1:10" ht="21" customHeight="1">
      <c r="A261" s="254"/>
      <c r="B261" s="255" t="s">
        <v>1385</v>
      </c>
      <c r="C261" s="255"/>
      <c r="D261" s="345">
        <v>10</v>
      </c>
      <c r="E261" s="345">
        <v>1050000</v>
      </c>
      <c r="F261" s="378"/>
      <c r="G261" s="345">
        <f t="shared" si="7"/>
        <v>10500000</v>
      </c>
      <c r="H261" s="345"/>
      <c r="I261" s="345">
        <f t="shared" si="8"/>
        <v>264559533</v>
      </c>
      <c r="J261" s="345"/>
    </row>
    <row r="262" spans="1:10" ht="21" customHeight="1">
      <c r="A262" s="254">
        <v>42407</v>
      </c>
      <c r="B262" s="255" t="s">
        <v>17</v>
      </c>
      <c r="C262" s="255"/>
      <c r="D262" s="345"/>
      <c r="E262" s="345"/>
      <c r="F262" s="378"/>
      <c r="G262" s="345">
        <f t="shared" si="7"/>
        <v>0</v>
      </c>
      <c r="H262" s="345">
        <v>100000000</v>
      </c>
      <c r="I262" s="345">
        <f t="shared" si="8"/>
        <v>164559533</v>
      </c>
      <c r="J262" s="345"/>
    </row>
    <row r="263" spans="1:10" ht="21" customHeight="1">
      <c r="A263" s="254">
        <v>42458</v>
      </c>
      <c r="B263" s="255" t="s">
        <v>1384</v>
      </c>
      <c r="C263" s="255"/>
      <c r="D263" s="345">
        <v>600</v>
      </c>
      <c r="E263" s="345">
        <v>71000</v>
      </c>
      <c r="F263" s="378"/>
      <c r="G263" s="345">
        <f t="shared" si="7"/>
        <v>42600000</v>
      </c>
      <c r="H263" s="345"/>
      <c r="I263" s="345">
        <f t="shared" si="8"/>
        <v>207159533</v>
      </c>
      <c r="J263" s="345"/>
    </row>
    <row r="264" spans="1:10" ht="21" customHeight="1">
      <c r="A264" s="254"/>
      <c r="B264" s="255" t="s">
        <v>1385</v>
      </c>
      <c r="C264" s="255"/>
      <c r="D264" s="345">
        <v>10</v>
      </c>
      <c r="E264" s="345">
        <v>1050000</v>
      </c>
      <c r="F264" s="378"/>
      <c r="G264" s="345">
        <f t="shared" ref="G264:G336" si="9">IF(B264&lt;&gt;"",D264*(E264+F264),0)</f>
        <v>10500000</v>
      </c>
      <c r="H264" s="345"/>
      <c r="I264" s="345">
        <f t="shared" si="8"/>
        <v>217659533</v>
      </c>
      <c r="J264" s="345"/>
    </row>
    <row r="265" spans="1:10" ht="21" customHeight="1">
      <c r="A265" s="254">
        <v>42460</v>
      </c>
      <c r="B265" s="255" t="s">
        <v>1370</v>
      </c>
      <c r="C265" s="255"/>
      <c r="D265" s="345">
        <v>1000</v>
      </c>
      <c r="E265" s="345">
        <v>16800</v>
      </c>
      <c r="F265" s="378"/>
      <c r="G265" s="345">
        <f t="shared" si="9"/>
        <v>16800000</v>
      </c>
      <c r="H265" s="345"/>
      <c r="I265" s="345">
        <f t="shared" si="8"/>
        <v>234459533</v>
      </c>
      <c r="J265" s="345"/>
    </row>
    <row r="266" spans="1:10" ht="21" customHeight="1">
      <c r="A266" s="413"/>
      <c r="B266" s="255" t="s">
        <v>1387</v>
      </c>
      <c r="C266" s="255"/>
      <c r="D266" s="345">
        <v>30</v>
      </c>
      <c r="E266" s="345">
        <v>50000</v>
      </c>
      <c r="F266" s="378"/>
      <c r="G266" s="345">
        <f t="shared" ref="G266:G276" si="10">IF(B266&lt;&gt;"",D266*(E266+F266),0)</f>
        <v>1500000</v>
      </c>
      <c r="H266" s="345"/>
      <c r="I266" s="345">
        <f t="shared" si="8"/>
        <v>235959533</v>
      </c>
      <c r="J266" s="345"/>
    </row>
    <row r="267" spans="1:10" ht="21" customHeight="1">
      <c r="A267" s="413">
        <v>42462</v>
      </c>
      <c r="B267" s="255" t="s">
        <v>1384</v>
      </c>
      <c r="C267" s="255"/>
      <c r="D267" s="345">
        <v>600</v>
      </c>
      <c r="E267" s="345">
        <v>71000</v>
      </c>
      <c r="F267" s="378"/>
      <c r="G267" s="345">
        <f t="shared" si="10"/>
        <v>42600000</v>
      </c>
      <c r="H267" s="345"/>
      <c r="I267" s="345">
        <f t="shared" si="8"/>
        <v>278559533</v>
      </c>
      <c r="J267" s="345"/>
    </row>
    <row r="268" spans="1:10" ht="21" customHeight="1">
      <c r="A268" s="413">
        <v>42464</v>
      </c>
      <c r="B268" s="255" t="s">
        <v>1385</v>
      </c>
      <c r="C268" s="255"/>
      <c r="D268" s="345">
        <v>10</v>
      </c>
      <c r="E268" s="345">
        <v>1050000</v>
      </c>
      <c r="F268" s="378"/>
      <c r="G268" s="345">
        <f t="shared" si="10"/>
        <v>10500000</v>
      </c>
      <c r="H268" s="345"/>
      <c r="I268" s="345">
        <f t="shared" si="8"/>
        <v>289059533</v>
      </c>
      <c r="J268" s="345"/>
    </row>
    <row r="269" spans="1:10" ht="21" customHeight="1">
      <c r="A269" s="413">
        <v>42467</v>
      </c>
      <c r="B269" s="255" t="s">
        <v>1384</v>
      </c>
      <c r="C269" s="255"/>
      <c r="D269" s="345">
        <v>500</v>
      </c>
      <c r="E269" s="345">
        <v>71000</v>
      </c>
      <c r="F269" s="378"/>
      <c r="G269" s="345">
        <f t="shared" si="10"/>
        <v>35500000</v>
      </c>
      <c r="H269" s="345"/>
      <c r="I269" s="345">
        <f t="shared" ref="I269:I276" si="11">IF(B269&lt;&gt;"",I268+G269-H269,0)</f>
        <v>324559533</v>
      </c>
      <c r="J269" s="345"/>
    </row>
    <row r="270" spans="1:10" ht="21" customHeight="1">
      <c r="A270" s="413"/>
      <c r="B270" s="255" t="s">
        <v>1385</v>
      </c>
      <c r="C270" s="255"/>
      <c r="D270" s="345">
        <v>10</v>
      </c>
      <c r="E270" s="345">
        <v>1050000</v>
      </c>
      <c r="F270" s="378"/>
      <c r="G270" s="345">
        <f t="shared" si="10"/>
        <v>10500000</v>
      </c>
      <c r="H270" s="345"/>
      <c r="I270" s="345">
        <f t="shared" si="11"/>
        <v>335059533</v>
      </c>
      <c r="J270" s="345"/>
    </row>
    <row r="271" spans="1:10" ht="21" customHeight="1">
      <c r="A271" s="413"/>
      <c r="B271" s="255" t="s">
        <v>1370</v>
      </c>
      <c r="C271" s="255"/>
      <c r="D271" s="345">
        <v>1000</v>
      </c>
      <c r="E271" s="345">
        <v>16800</v>
      </c>
      <c r="F271" s="378"/>
      <c r="G271" s="345">
        <f t="shared" si="10"/>
        <v>16800000</v>
      </c>
      <c r="H271" s="345"/>
      <c r="I271" s="345">
        <f t="shared" si="11"/>
        <v>351859533</v>
      </c>
      <c r="J271" s="345"/>
    </row>
    <row r="272" spans="1:10" ht="21" customHeight="1">
      <c r="A272" s="413">
        <v>42469</v>
      </c>
      <c r="B272" s="255" t="s">
        <v>1384</v>
      </c>
      <c r="C272" s="255"/>
      <c r="D272" s="345">
        <v>600</v>
      </c>
      <c r="E272" s="345">
        <v>71000</v>
      </c>
      <c r="F272" s="378"/>
      <c r="G272" s="345">
        <f t="shared" si="10"/>
        <v>42600000</v>
      </c>
      <c r="H272" s="345"/>
      <c r="I272" s="345">
        <f t="shared" si="11"/>
        <v>394459533</v>
      </c>
      <c r="J272" s="345"/>
    </row>
    <row r="273" spans="1:10" ht="21" customHeight="1">
      <c r="A273" s="413">
        <v>42478</v>
      </c>
      <c r="B273" s="255" t="s">
        <v>1385</v>
      </c>
      <c r="C273" s="255"/>
      <c r="D273" s="345">
        <v>10</v>
      </c>
      <c r="E273" s="345">
        <v>1050000</v>
      </c>
      <c r="F273" s="378"/>
      <c r="G273" s="345">
        <f t="shared" si="10"/>
        <v>10500000</v>
      </c>
      <c r="H273" s="345"/>
      <c r="I273" s="345">
        <f t="shared" si="11"/>
        <v>404959533</v>
      </c>
      <c r="J273" s="345"/>
    </row>
    <row r="274" spans="1:10" ht="21" customHeight="1">
      <c r="A274" s="413"/>
      <c r="B274" s="255" t="s">
        <v>1370</v>
      </c>
      <c r="C274" s="255"/>
      <c r="D274" s="345">
        <v>1000</v>
      </c>
      <c r="E274" s="345">
        <v>16800</v>
      </c>
      <c r="F274" s="378"/>
      <c r="G274" s="345">
        <f t="shared" si="10"/>
        <v>16800000</v>
      </c>
      <c r="H274" s="345"/>
      <c r="I274" s="345">
        <f t="shared" si="11"/>
        <v>421759533</v>
      </c>
      <c r="J274" s="345"/>
    </row>
    <row r="275" spans="1:10" ht="21" customHeight="1">
      <c r="A275" s="413">
        <v>42479</v>
      </c>
      <c r="B275" s="255" t="s">
        <v>17</v>
      </c>
      <c r="C275" s="255"/>
      <c r="D275" s="345"/>
      <c r="E275" s="345"/>
      <c r="F275" s="378"/>
      <c r="G275" s="345">
        <f t="shared" si="10"/>
        <v>0</v>
      </c>
      <c r="H275" s="345">
        <v>150000000</v>
      </c>
      <c r="I275" s="345">
        <f t="shared" si="11"/>
        <v>271759533</v>
      </c>
      <c r="J275" s="345"/>
    </row>
    <row r="276" spans="1:10" ht="21" customHeight="1">
      <c r="A276" s="413">
        <v>42481</v>
      </c>
      <c r="B276" s="255" t="s">
        <v>1384</v>
      </c>
      <c r="C276" s="255"/>
      <c r="D276" s="345">
        <v>300</v>
      </c>
      <c r="E276" s="345">
        <v>71000</v>
      </c>
      <c r="F276" s="378"/>
      <c r="G276" s="345">
        <f t="shared" si="10"/>
        <v>21300000</v>
      </c>
      <c r="H276" s="345"/>
      <c r="I276" s="345">
        <f t="shared" si="11"/>
        <v>293059533</v>
      </c>
      <c r="J276" s="345"/>
    </row>
    <row r="277" spans="1:10" ht="21" customHeight="1">
      <c r="A277" s="415"/>
      <c r="B277" s="255" t="s">
        <v>1385</v>
      </c>
      <c r="C277" s="255"/>
      <c r="D277" s="345">
        <v>10</v>
      </c>
      <c r="E277" s="345">
        <v>1050000</v>
      </c>
      <c r="F277" s="378"/>
      <c r="G277" s="345">
        <f t="shared" ref="G277:G288" si="12">IF(B277&lt;&gt;"",D277*(E277+F277),0)</f>
        <v>10500000</v>
      </c>
      <c r="H277" s="345"/>
      <c r="I277" s="345">
        <f t="shared" ref="I277:I288" si="13">IF(B277&lt;&gt;"",I276+G277-H277,0)</f>
        <v>303559533</v>
      </c>
      <c r="J277" s="345"/>
    </row>
    <row r="278" spans="1:10" ht="21" customHeight="1">
      <c r="A278" s="415"/>
      <c r="B278" s="255" t="s">
        <v>1387</v>
      </c>
      <c r="C278" s="255"/>
      <c r="D278" s="345">
        <v>15</v>
      </c>
      <c r="E278" s="345">
        <v>50000</v>
      </c>
      <c r="F278" s="378"/>
      <c r="G278" s="345">
        <f t="shared" si="12"/>
        <v>750000</v>
      </c>
      <c r="H278" s="345"/>
      <c r="I278" s="345">
        <f t="shared" si="13"/>
        <v>304309533</v>
      </c>
      <c r="J278" s="345"/>
    </row>
    <row r="279" spans="1:10" ht="21" customHeight="1">
      <c r="A279" s="415">
        <v>42483</v>
      </c>
      <c r="B279" s="255" t="s">
        <v>1385</v>
      </c>
      <c r="C279" s="255"/>
      <c r="D279" s="345">
        <v>10</v>
      </c>
      <c r="E279" s="345">
        <v>1050000</v>
      </c>
      <c r="F279" s="378"/>
      <c r="G279" s="345">
        <f t="shared" si="12"/>
        <v>10500000</v>
      </c>
      <c r="H279" s="345"/>
      <c r="I279" s="345">
        <f t="shared" si="13"/>
        <v>314809533</v>
      </c>
      <c r="J279" s="345"/>
    </row>
    <row r="280" spans="1:10" ht="21" customHeight="1">
      <c r="A280" s="415">
        <v>42494</v>
      </c>
      <c r="B280" s="255" t="s">
        <v>1384</v>
      </c>
      <c r="C280" s="255"/>
      <c r="D280" s="345">
        <v>500</v>
      </c>
      <c r="E280" s="345">
        <v>71000</v>
      </c>
      <c r="F280" s="378"/>
      <c r="G280" s="345">
        <f t="shared" si="12"/>
        <v>35500000</v>
      </c>
      <c r="H280" s="345"/>
      <c r="I280" s="345">
        <f t="shared" si="13"/>
        <v>350309533</v>
      </c>
      <c r="J280" s="345"/>
    </row>
    <row r="281" spans="1:10" ht="21" customHeight="1">
      <c r="A281" s="415"/>
      <c r="B281" s="255" t="s">
        <v>1370</v>
      </c>
      <c r="C281" s="255"/>
      <c r="D281" s="345">
        <v>500</v>
      </c>
      <c r="E281" s="345">
        <v>16800</v>
      </c>
      <c r="F281" s="378"/>
      <c r="G281" s="345">
        <f t="shared" si="12"/>
        <v>8400000</v>
      </c>
      <c r="H281" s="345"/>
      <c r="I281" s="345">
        <f t="shared" si="13"/>
        <v>358709533</v>
      </c>
      <c r="J281" s="345"/>
    </row>
    <row r="282" spans="1:10" ht="21" customHeight="1">
      <c r="A282" s="415"/>
      <c r="B282" s="255" t="s">
        <v>17</v>
      </c>
      <c r="C282" s="255"/>
      <c r="D282" s="345"/>
      <c r="E282" s="345"/>
      <c r="F282" s="378"/>
      <c r="G282" s="345">
        <v>0</v>
      </c>
      <c r="H282" s="345">
        <v>170000000</v>
      </c>
      <c r="I282" s="345">
        <f t="shared" si="13"/>
        <v>188709533</v>
      </c>
      <c r="J282" s="345"/>
    </row>
    <row r="283" spans="1:10" ht="21" customHeight="1">
      <c r="A283" s="415">
        <v>42501</v>
      </c>
      <c r="B283" s="255" t="s">
        <v>1384</v>
      </c>
      <c r="C283" s="255"/>
      <c r="D283" s="345">
        <v>100</v>
      </c>
      <c r="E283" s="345">
        <v>71000</v>
      </c>
      <c r="F283" s="378"/>
      <c r="G283" s="345">
        <f t="shared" si="12"/>
        <v>7100000</v>
      </c>
      <c r="H283" s="345"/>
      <c r="I283" s="345">
        <f t="shared" si="13"/>
        <v>195809533</v>
      </c>
      <c r="J283" s="345"/>
    </row>
    <row r="284" spans="1:10" ht="21" customHeight="1">
      <c r="A284" s="415">
        <v>42513</v>
      </c>
      <c r="B284" s="255" t="s">
        <v>1385</v>
      </c>
      <c r="C284" s="255"/>
      <c r="D284" s="345">
        <v>10</v>
      </c>
      <c r="E284" s="345">
        <v>1050000</v>
      </c>
      <c r="F284" s="378"/>
      <c r="G284" s="345">
        <f t="shared" si="12"/>
        <v>10500000</v>
      </c>
      <c r="H284" s="345"/>
      <c r="I284" s="345">
        <f t="shared" si="13"/>
        <v>206309533</v>
      </c>
      <c r="J284" s="345"/>
    </row>
    <row r="285" spans="1:10" ht="21" customHeight="1">
      <c r="A285" s="415">
        <v>42535</v>
      </c>
      <c r="B285" s="255" t="s">
        <v>1384</v>
      </c>
      <c r="C285" s="255"/>
      <c r="D285" s="345">
        <v>500</v>
      </c>
      <c r="E285" s="345">
        <v>71000</v>
      </c>
      <c r="F285" s="378"/>
      <c r="G285" s="345">
        <f t="shared" si="12"/>
        <v>35500000</v>
      </c>
      <c r="H285" s="345"/>
      <c r="I285" s="345">
        <f t="shared" si="13"/>
        <v>241809533</v>
      </c>
      <c r="J285" s="345"/>
    </row>
    <row r="286" spans="1:10" ht="21" customHeight="1">
      <c r="A286" s="415"/>
      <c r="B286" s="255" t="s">
        <v>1385</v>
      </c>
      <c r="C286" s="255"/>
      <c r="D286" s="345">
        <v>10</v>
      </c>
      <c r="E286" s="345">
        <v>1050000</v>
      </c>
      <c r="F286" s="378"/>
      <c r="G286" s="345">
        <f t="shared" si="12"/>
        <v>10500000</v>
      </c>
      <c r="H286" s="345"/>
      <c r="I286" s="345">
        <f t="shared" si="13"/>
        <v>252309533</v>
      </c>
      <c r="J286" s="345"/>
    </row>
    <row r="287" spans="1:10" ht="21" customHeight="1">
      <c r="A287" s="415"/>
      <c r="B287" s="255" t="s">
        <v>1387</v>
      </c>
      <c r="C287" s="255"/>
      <c r="D287" s="345">
        <v>15</v>
      </c>
      <c r="E287" s="345">
        <v>50000</v>
      </c>
      <c r="F287" s="378"/>
      <c r="G287" s="345">
        <f t="shared" si="12"/>
        <v>750000</v>
      </c>
      <c r="H287" s="345"/>
      <c r="I287" s="345">
        <f t="shared" si="13"/>
        <v>253059533</v>
      </c>
      <c r="J287" s="345"/>
    </row>
    <row r="288" spans="1:10" ht="21" customHeight="1">
      <c r="A288" s="415">
        <v>42538</v>
      </c>
      <c r="B288" s="255" t="s">
        <v>1370</v>
      </c>
      <c r="C288" s="255"/>
      <c r="D288" s="345">
        <v>1000</v>
      </c>
      <c r="E288" s="345">
        <v>16800</v>
      </c>
      <c r="F288" s="378"/>
      <c r="G288" s="345">
        <f t="shared" si="12"/>
        <v>16800000</v>
      </c>
      <c r="H288" s="345"/>
      <c r="I288" s="345">
        <f t="shared" si="13"/>
        <v>269859533</v>
      </c>
      <c r="J288" s="345"/>
    </row>
    <row r="289" spans="1:10" ht="21" customHeight="1">
      <c r="A289" s="465"/>
      <c r="B289" s="255" t="s">
        <v>17</v>
      </c>
      <c r="C289" s="255"/>
      <c r="D289" s="345"/>
      <c r="E289" s="345"/>
      <c r="F289" s="378"/>
      <c r="G289" s="345">
        <v>0</v>
      </c>
      <c r="H289" s="345">
        <v>150000000</v>
      </c>
      <c r="I289" s="345">
        <f t="shared" ref="I289" si="14">IF(B289&lt;&gt;"",I288+G289-H289,0)</f>
        <v>119859533</v>
      </c>
      <c r="J289" s="345"/>
    </row>
    <row r="290" spans="1:10" ht="21" customHeight="1">
      <c r="A290" s="420">
        <v>42546</v>
      </c>
      <c r="B290" s="255" t="s">
        <v>1384</v>
      </c>
      <c r="C290" s="255"/>
      <c r="D290" s="345">
        <v>500</v>
      </c>
      <c r="E290" s="345">
        <v>71000</v>
      </c>
      <c r="F290" s="378"/>
      <c r="G290" s="345">
        <f t="shared" ref="G290:G335" si="15">IF(B290&lt;&gt;"",D290*(E290+F290),0)</f>
        <v>35500000</v>
      </c>
      <c r="H290" s="345"/>
      <c r="I290" s="345">
        <f t="shared" ref="I290:I294" si="16">IF(B290&lt;&gt;"",I289+G290-H290,0)</f>
        <v>155359533</v>
      </c>
      <c r="J290" s="345"/>
    </row>
    <row r="291" spans="1:10" ht="21" customHeight="1">
      <c r="A291" s="420">
        <v>42551</v>
      </c>
      <c r="B291" s="255" t="s">
        <v>1384</v>
      </c>
      <c r="C291" s="255"/>
      <c r="D291" s="345">
        <v>500</v>
      </c>
      <c r="E291" s="345">
        <v>71000</v>
      </c>
      <c r="F291" s="378"/>
      <c r="G291" s="345">
        <f t="shared" si="15"/>
        <v>35500000</v>
      </c>
      <c r="H291" s="345"/>
      <c r="I291" s="345">
        <f t="shared" si="16"/>
        <v>190859533</v>
      </c>
      <c r="J291" s="345"/>
    </row>
    <row r="292" spans="1:10" ht="21" customHeight="1">
      <c r="A292" s="420"/>
      <c r="B292" s="255" t="s">
        <v>1385</v>
      </c>
      <c r="C292" s="255"/>
      <c r="D292" s="345">
        <v>10</v>
      </c>
      <c r="E292" s="345">
        <v>1050000</v>
      </c>
      <c r="F292" s="378"/>
      <c r="G292" s="345">
        <f t="shared" si="15"/>
        <v>10500000</v>
      </c>
      <c r="H292" s="345"/>
      <c r="I292" s="345">
        <f t="shared" si="16"/>
        <v>201359533</v>
      </c>
      <c r="J292" s="345"/>
    </row>
    <row r="293" spans="1:10" ht="21" customHeight="1">
      <c r="A293" s="420"/>
      <c r="B293" s="255" t="s">
        <v>1370</v>
      </c>
      <c r="C293" s="255"/>
      <c r="D293" s="345">
        <v>500</v>
      </c>
      <c r="E293" s="345">
        <v>16800</v>
      </c>
      <c r="F293" s="378"/>
      <c r="G293" s="345">
        <f t="shared" si="15"/>
        <v>8400000</v>
      </c>
      <c r="H293" s="345"/>
      <c r="I293" s="345">
        <f t="shared" si="16"/>
        <v>209759533</v>
      </c>
      <c r="J293" s="345"/>
    </row>
    <row r="294" spans="1:10" ht="21" customHeight="1">
      <c r="A294" s="420">
        <v>42559</v>
      </c>
      <c r="B294" s="255" t="s">
        <v>1384</v>
      </c>
      <c r="C294" s="255"/>
      <c r="D294" s="345">
        <v>400</v>
      </c>
      <c r="E294" s="345">
        <v>71000</v>
      </c>
      <c r="F294" s="378"/>
      <c r="G294" s="345">
        <f t="shared" si="15"/>
        <v>28400000</v>
      </c>
      <c r="H294" s="345"/>
      <c r="I294" s="345">
        <f t="shared" si="16"/>
        <v>238159533</v>
      </c>
      <c r="J294" s="345"/>
    </row>
    <row r="295" spans="1:10" ht="21" customHeight="1">
      <c r="A295" s="466"/>
      <c r="B295" s="255" t="s">
        <v>1385</v>
      </c>
      <c r="C295" s="255"/>
      <c r="D295" s="345">
        <v>10</v>
      </c>
      <c r="E295" s="345">
        <v>1050000</v>
      </c>
      <c r="F295" s="378"/>
      <c r="G295" s="345">
        <f t="shared" ref="G295:G333" si="17">IF(B295&lt;&gt;"",D295*(E295+F295),0)</f>
        <v>10500000</v>
      </c>
      <c r="H295" s="345"/>
      <c r="I295" s="345">
        <f t="shared" ref="I295:I335" si="18">IF(B295&lt;&gt;"",I294+G295-H295,0)</f>
        <v>248659533</v>
      </c>
      <c r="J295" s="345"/>
    </row>
    <row r="296" spans="1:10" ht="21" customHeight="1">
      <c r="A296" s="466"/>
      <c r="B296" s="255" t="s">
        <v>1370</v>
      </c>
      <c r="C296" s="255"/>
      <c r="D296" s="345">
        <v>500</v>
      </c>
      <c r="E296" s="345">
        <v>17400</v>
      </c>
      <c r="F296" s="378"/>
      <c r="G296" s="345">
        <f t="shared" si="17"/>
        <v>8700000</v>
      </c>
      <c r="H296" s="345"/>
      <c r="I296" s="345">
        <f t="shared" si="18"/>
        <v>257359533</v>
      </c>
      <c r="J296" s="345"/>
    </row>
    <row r="297" spans="1:10" ht="21" customHeight="1">
      <c r="A297" s="466">
        <v>42578</v>
      </c>
      <c r="B297" s="255" t="s">
        <v>1385</v>
      </c>
      <c r="C297" s="255"/>
      <c r="D297" s="345">
        <v>10</v>
      </c>
      <c r="E297" s="345">
        <v>1050000</v>
      </c>
      <c r="F297" s="378"/>
      <c r="G297" s="345">
        <f t="shared" si="17"/>
        <v>10500000</v>
      </c>
      <c r="H297" s="345"/>
      <c r="I297" s="345">
        <f t="shared" si="18"/>
        <v>267859533</v>
      </c>
      <c r="J297" s="345"/>
    </row>
    <row r="298" spans="1:10" ht="21" customHeight="1">
      <c r="A298" s="466"/>
      <c r="B298" s="255" t="s">
        <v>1370</v>
      </c>
      <c r="C298" s="255"/>
      <c r="D298" s="345">
        <v>500</v>
      </c>
      <c r="E298" s="345">
        <v>17400</v>
      </c>
      <c r="F298" s="378"/>
      <c r="G298" s="345">
        <f t="shared" si="17"/>
        <v>8700000</v>
      </c>
      <c r="H298" s="345"/>
      <c r="I298" s="345">
        <f t="shared" si="18"/>
        <v>276559533</v>
      </c>
      <c r="J298" s="345"/>
    </row>
    <row r="299" spans="1:10" ht="21" customHeight="1">
      <c r="A299" s="466">
        <v>42587</v>
      </c>
      <c r="B299" s="255" t="s">
        <v>1385</v>
      </c>
      <c r="C299" s="255"/>
      <c r="D299" s="345">
        <v>10</v>
      </c>
      <c r="E299" s="345">
        <v>1050000</v>
      </c>
      <c r="F299" s="378"/>
      <c r="G299" s="345">
        <f t="shared" si="17"/>
        <v>10500000</v>
      </c>
      <c r="H299" s="345"/>
      <c r="I299" s="345">
        <f t="shared" si="18"/>
        <v>287059533</v>
      </c>
      <c r="J299" s="345"/>
    </row>
    <row r="300" spans="1:10" ht="21" customHeight="1">
      <c r="A300" s="466"/>
      <c r="B300" s="255" t="s">
        <v>1370</v>
      </c>
      <c r="C300" s="255"/>
      <c r="D300" s="345">
        <v>500</v>
      </c>
      <c r="E300" s="345">
        <v>17400</v>
      </c>
      <c r="F300" s="378"/>
      <c r="G300" s="345">
        <f t="shared" si="17"/>
        <v>8700000</v>
      </c>
      <c r="H300" s="345"/>
      <c r="I300" s="345">
        <f t="shared" si="18"/>
        <v>295759533</v>
      </c>
      <c r="J300" s="345"/>
    </row>
    <row r="301" spans="1:10" ht="21" customHeight="1">
      <c r="A301" s="466">
        <v>42627</v>
      </c>
      <c r="B301" s="255" t="s">
        <v>1385</v>
      </c>
      <c r="C301" s="255"/>
      <c r="D301" s="345">
        <v>10</v>
      </c>
      <c r="E301" s="345">
        <v>1050000</v>
      </c>
      <c r="F301" s="378"/>
      <c r="G301" s="345">
        <f t="shared" si="17"/>
        <v>10500000</v>
      </c>
      <c r="H301" s="345"/>
      <c r="I301" s="345">
        <f t="shared" si="18"/>
        <v>306259533</v>
      </c>
      <c r="J301" s="345"/>
    </row>
    <row r="302" spans="1:10" ht="21" customHeight="1">
      <c r="A302" s="466">
        <v>42639</v>
      </c>
      <c r="B302" s="255" t="s">
        <v>1384</v>
      </c>
      <c r="C302" s="255"/>
      <c r="D302" s="345">
        <v>500</v>
      </c>
      <c r="E302" s="345">
        <v>71000</v>
      </c>
      <c r="F302" s="378"/>
      <c r="G302" s="345">
        <f t="shared" si="17"/>
        <v>35500000</v>
      </c>
      <c r="H302" s="345"/>
      <c r="I302" s="345">
        <f t="shared" si="18"/>
        <v>341759533</v>
      </c>
      <c r="J302" s="345"/>
    </row>
    <row r="303" spans="1:10" ht="21" customHeight="1">
      <c r="A303" s="466"/>
      <c r="B303" s="255" t="s">
        <v>1385</v>
      </c>
      <c r="C303" s="255"/>
      <c r="D303" s="345">
        <v>10</v>
      </c>
      <c r="E303" s="345">
        <v>1050000</v>
      </c>
      <c r="F303" s="378"/>
      <c r="G303" s="345">
        <f t="shared" si="17"/>
        <v>10500000</v>
      </c>
      <c r="H303" s="345"/>
      <c r="I303" s="345">
        <f t="shared" si="18"/>
        <v>352259533</v>
      </c>
      <c r="J303" s="345"/>
    </row>
    <row r="304" spans="1:10" ht="21" customHeight="1">
      <c r="A304" s="466"/>
      <c r="B304" s="255" t="s">
        <v>1387</v>
      </c>
      <c r="C304" s="255"/>
      <c r="D304" s="345">
        <v>20</v>
      </c>
      <c r="E304" s="345">
        <v>50000</v>
      </c>
      <c r="F304" s="378"/>
      <c r="G304" s="345">
        <f t="shared" si="17"/>
        <v>1000000</v>
      </c>
      <c r="H304" s="345"/>
      <c r="I304" s="345">
        <f t="shared" si="18"/>
        <v>353259533</v>
      </c>
      <c r="J304" s="345"/>
    </row>
    <row r="305" spans="1:10" ht="21" customHeight="1">
      <c r="A305" s="466">
        <v>42648</v>
      </c>
      <c r="B305" s="255" t="s">
        <v>1384</v>
      </c>
      <c r="C305" s="255"/>
      <c r="D305" s="345">
        <v>500</v>
      </c>
      <c r="E305" s="345">
        <v>71000</v>
      </c>
      <c r="F305" s="378"/>
      <c r="G305" s="345">
        <f t="shared" si="17"/>
        <v>35500000</v>
      </c>
      <c r="H305" s="345"/>
      <c r="I305" s="345">
        <f t="shared" si="18"/>
        <v>388759533</v>
      </c>
      <c r="J305" s="345"/>
    </row>
    <row r="306" spans="1:10" ht="21" customHeight="1">
      <c r="A306" s="475"/>
      <c r="B306" s="255" t="s">
        <v>2149</v>
      </c>
      <c r="C306" s="255"/>
      <c r="D306" s="345">
        <v>2</v>
      </c>
      <c r="E306" s="345">
        <v>570000</v>
      </c>
      <c r="F306" s="378"/>
      <c r="G306" s="345">
        <f t="shared" si="17"/>
        <v>1140000</v>
      </c>
      <c r="H306" s="345"/>
      <c r="I306" s="345">
        <f t="shared" si="18"/>
        <v>389899533</v>
      </c>
      <c r="J306" s="345"/>
    </row>
    <row r="307" spans="1:10" ht="21" customHeight="1">
      <c r="A307" s="475">
        <v>42649</v>
      </c>
      <c r="B307" s="255" t="s">
        <v>1385</v>
      </c>
      <c r="C307" s="255"/>
      <c r="D307" s="345">
        <v>10</v>
      </c>
      <c r="E307" s="345">
        <v>1050000</v>
      </c>
      <c r="F307" s="378"/>
      <c r="G307" s="345">
        <f t="shared" si="17"/>
        <v>10500000</v>
      </c>
      <c r="H307" s="345"/>
      <c r="I307" s="345">
        <f t="shared" si="18"/>
        <v>400399533</v>
      </c>
      <c r="J307" s="345"/>
    </row>
    <row r="308" spans="1:10" ht="21" customHeight="1">
      <c r="A308" s="475">
        <v>42653</v>
      </c>
      <c r="B308" s="255" t="s">
        <v>1385</v>
      </c>
      <c r="C308" s="255"/>
      <c r="D308" s="345">
        <v>20</v>
      </c>
      <c r="E308" s="345">
        <v>1050000</v>
      </c>
      <c r="F308" s="378"/>
      <c r="G308" s="345">
        <f t="shared" si="17"/>
        <v>21000000</v>
      </c>
      <c r="H308" s="345"/>
      <c r="I308" s="345">
        <f t="shared" si="18"/>
        <v>421399533</v>
      </c>
      <c r="J308" s="345"/>
    </row>
    <row r="309" spans="1:10" ht="21" customHeight="1">
      <c r="A309" s="475">
        <v>42651</v>
      </c>
      <c r="B309" s="255" t="s">
        <v>17</v>
      </c>
      <c r="C309" s="255"/>
      <c r="D309" s="345"/>
      <c r="E309" s="345"/>
      <c r="F309" s="378"/>
      <c r="G309" s="345">
        <v>0</v>
      </c>
      <c r="H309" s="345">
        <v>200000000</v>
      </c>
      <c r="I309" s="345">
        <f t="shared" si="18"/>
        <v>221399533</v>
      </c>
      <c r="J309" s="345"/>
    </row>
    <row r="310" spans="1:10" ht="21" customHeight="1">
      <c r="A310" s="475">
        <v>42658</v>
      </c>
      <c r="B310" s="255" t="s">
        <v>1384</v>
      </c>
      <c r="C310" s="255"/>
      <c r="D310" s="345">
        <v>100</v>
      </c>
      <c r="E310" s="345">
        <v>71000</v>
      </c>
      <c r="F310" s="378"/>
      <c r="G310" s="345">
        <f t="shared" si="17"/>
        <v>7100000</v>
      </c>
      <c r="H310" s="345"/>
      <c r="I310" s="345">
        <f t="shared" si="18"/>
        <v>228499533</v>
      </c>
      <c r="J310" s="345"/>
    </row>
    <row r="311" spans="1:10" ht="21" customHeight="1">
      <c r="A311" s="475"/>
      <c r="B311" s="255" t="s">
        <v>1370</v>
      </c>
      <c r="C311" s="255"/>
      <c r="D311" s="345">
        <v>500</v>
      </c>
      <c r="E311" s="345">
        <v>18000</v>
      </c>
      <c r="F311" s="378"/>
      <c r="G311" s="345">
        <f t="shared" ref="G311:G315" si="19">IF(B311&lt;&gt;"",D311*(E311+F311),0)</f>
        <v>9000000</v>
      </c>
      <c r="H311" s="345"/>
      <c r="I311" s="345">
        <f t="shared" si="18"/>
        <v>237499533</v>
      </c>
      <c r="J311" s="345"/>
    </row>
    <row r="312" spans="1:10" ht="21" customHeight="1">
      <c r="A312" s="475">
        <v>42679</v>
      </c>
      <c r="B312" s="255" t="s">
        <v>1384</v>
      </c>
      <c r="C312" s="255"/>
      <c r="D312" s="345">
        <v>300</v>
      </c>
      <c r="E312" s="345">
        <v>71000</v>
      </c>
      <c r="F312" s="378"/>
      <c r="G312" s="345">
        <f t="shared" si="19"/>
        <v>21300000</v>
      </c>
      <c r="H312" s="345"/>
      <c r="I312" s="345">
        <f t="shared" si="18"/>
        <v>258799533</v>
      </c>
      <c r="J312" s="345"/>
    </row>
    <row r="313" spans="1:10" ht="21" customHeight="1">
      <c r="A313" s="475"/>
      <c r="B313" s="255" t="s">
        <v>1370</v>
      </c>
      <c r="C313" s="255"/>
      <c r="D313" s="345">
        <v>500</v>
      </c>
      <c r="E313" s="345">
        <v>18000</v>
      </c>
      <c r="F313" s="378"/>
      <c r="G313" s="345">
        <f t="shared" si="19"/>
        <v>9000000</v>
      </c>
      <c r="H313" s="345"/>
      <c r="I313" s="345">
        <f t="shared" si="18"/>
        <v>267799533</v>
      </c>
      <c r="J313" s="345"/>
    </row>
    <row r="314" spans="1:10" ht="21" customHeight="1">
      <c r="A314" s="475">
        <v>42689</v>
      </c>
      <c r="B314" s="255" t="s">
        <v>1384</v>
      </c>
      <c r="C314" s="255"/>
      <c r="D314" s="345">
        <v>500</v>
      </c>
      <c r="E314" s="345">
        <v>71000</v>
      </c>
      <c r="F314" s="378"/>
      <c r="G314" s="345">
        <f t="shared" si="19"/>
        <v>35500000</v>
      </c>
      <c r="H314" s="345"/>
      <c r="I314" s="345">
        <f t="shared" si="18"/>
        <v>303299533</v>
      </c>
      <c r="J314" s="345"/>
    </row>
    <row r="315" spans="1:10" ht="21" customHeight="1">
      <c r="A315" s="475"/>
      <c r="B315" s="255" t="s">
        <v>1385</v>
      </c>
      <c r="C315" s="255"/>
      <c r="D315" s="345">
        <v>10</v>
      </c>
      <c r="E315" s="345">
        <v>1050000</v>
      </c>
      <c r="F315" s="378"/>
      <c r="G315" s="345">
        <f t="shared" si="19"/>
        <v>10500000</v>
      </c>
      <c r="H315" s="345"/>
      <c r="I315" s="345">
        <f t="shared" si="18"/>
        <v>313799533</v>
      </c>
      <c r="J315" s="345"/>
    </row>
    <row r="316" spans="1:10" ht="21" customHeight="1">
      <c r="A316" s="466"/>
      <c r="B316" s="255" t="s">
        <v>1387</v>
      </c>
      <c r="C316" s="255"/>
      <c r="D316" s="345">
        <v>20</v>
      </c>
      <c r="E316" s="345">
        <v>50000</v>
      </c>
      <c r="F316" s="378"/>
      <c r="G316" s="345">
        <f t="shared" si="17"/>
        <v>1000000</v>
      </c>
      <c r="H316" s="345"/>
      <c r="I316" s="345">
        <f t="shared" si="18"/>
        <v>314799533</v>
      </c>
      <c r="J316" s="345"/>
    </row>
    <row r="317" spans="1:10" ht="21" customHeight="1">
      <c r="A317" s="466">
        <v>42699</v>
      </c>
      <c r="B317" s="255" t="s">
        <v>1384</v>
      </c>
      <c r="C317" s="255"/>
      <c r="D317" s="345">
        <v>500</v>
      </c>
      <c r="E317" s="345">
        <v>71000</v>
      </c>
      <c r="F317" s="378"/>
      <c r="G317" s="345">
        <f t="shared" si="17"/>
        <v>35500000</v>
      </c>
      <c r="H317" s="345"/>
      <c r="I317" s="345">
        <f t="shared" si="18"/>
        <v>350299533</v>
      </c>
      <c r="J317" s="345"/>
    </row>
    <row r="318" spans="1:10" ht="21" customHeight="1">
      <c r="A318" s="475"/>
      <c r="B318" s="255" t="s">
        <v>1370</v>
      </c>
      <c r="C318" s="255"/>
      <c r="D318" s="345">
        <v>500</v>
      </c>
      <c r="E318" s="345">
        <v>18000</v>
      </c>
      <c r="F318" s="378"/>
      <c r="G318" s="345">
        <f t="shared" ref="G318:G323" si="20">IF(B318&lt;&gt;"",D318*(E318+F318),0)</f>
        <v>9000000</v>
      </c>
      <c r="H318" s="345"/>
      <c r="I318" s="345">
        <f t="shared" si="18"/>
        <v>359299533</v>
      </c>
      <c r="J318" s="345"/>
    </row>
    <row r="319" spans="1:10" ht="21" customHeight="1">
      <c r="A319" s="475"/>
      <c r="B319" s="255"/>
      <c r="C319" s="255"/>
      <c r="D319" s="345"/>
      <c r="E319" s="345"/>
      <c r="F319" s="378"/>
      <c r="G319" s="345">
        <f t="shared" si="20"/>
        <v>0</v>
      </c>
      <c r="H319" s="345"/>
      <c r="I319" s="345">
        <f t="shared" si="18"/>
        <v>0</v>
      </c>
      <c r="J319" s="345"/>
    </row>
    <row r="320" spans="1:10" ht="21" customHeight="1">
      <c r="A320" s="475"/>
      <c r="B320" s="255"/>
      <c r="C320" s="255"/>
      <c r="D320" s="345"/>
      <c r="E320" s="345"/>
      <c r="F320" s="378"/>
      <c r="G320" s="345">
        <f t="shared" si="20"/>
        <v>0</v>
      </c>
      <c r="H320" s="345"/>
      <c r="I320" s="345">
        <f t="shared" si="18"/>
        <v>0</v>
      </c>
      <c r="J320" s="345"/>
    </row>
    <row r="321" spans="1:10" ht="21" customHeight="1">
      <c r="A321" s="475"/>
      <c r="B321" s="255"/>
      <c r="C321" s="255"/>
      <c r="D321" s="345"/>
      <c r="E321" s="345"/>
      <c r="F321" s="378"/>
      <c r="G321" s="345">
        <f t="shared" si="20"/>
        <v>0</v>
      </c>
      <c r="H321" s="345"/>
      <c r="I321" s="345">
        <f t="shared" si="18"/>
        <v>0</v>
      </c>
      <c r="J321" s="345"/>
    </row>
    <row r="322" spans="1:10" ht="21" customHeight="1">
      <c r="A322" s="475"/>
      <c r="B322" s="255"/>
      <c r="C322" s="255"/>
      <c r="D322" s="345"/>
      <c r="E322" s="345"/>
      <c r="F322" s="378"/>
      <c r="G322" s="345">
        <f t="shared" si="20"/>
        <v>0</v>
      </c>
      <c r="H322" s="345"/>
      <c r="I322" s="345">
        <f t="shared" si="18"/>
        <v>0</v>
      </c>
      <c r="J322" s="345"/>
    </row>
    <row r="323" spans="1:10" ht="21" customHeight="1">
      <c r="A323" s="475"/>
      <c r="B323" s="255"/>
      <c r="C323" s="255"/>
      <c r="D323" s="345"/>
      <c r="E323" s="345"/>
      <c r="F323" s="378"/>
      <c r="G323" s="345">
        <f t="shared" si="20"/>
        <v>0</v>
      </c>
      <c r="H323" s="345"/>
      <c r="I323" s="345">
        <f t="shared" si="18"/>
        <v>0</v>
      </c>
      <c r="J323" s="345"/>
    </row>
    <row r="324" spans="1:10" ht="21" customHeight="1">
      <c r="A324" s="475"/>
      <c r="B324" s="255"/>
      <c r="C324" s="255"/>
      <c r="D324" s="345"/>
      <c r="E324" s="345"/>
      <c r="F324" s="378"/>
      <c r="G324" s="345">
        <f t="shared" si="17"/>
        <v>0</v>
      </c>
      <c r="H324" s="345"/>
      <c r="I324" s="345">
        <f t="shared" si="18"/>
        <v>0</v>
      </c>
      <c r="J324" s="345"/>
    </row>
    <row r="325" spans="1:10" ht="21" customHeight="1">
      <c r="A325" s="475"/>
      <c r="B325" s="255"/>
      <c r="C325" s="255"/>
      <c r="D325" s="345"/>
      <c r="E325" s="345"/>
      <c r="F325" s="378"/>
      <c r="G325" s="345">
        <f t="shared" si="17"/>
        <v>0</v>
      </c>
      <c r="H325" s="345"/>
      <c r="I325" s="345">
        <f t="shared" si="18"/>
        <v>0</v>
      </c>
      <c r="J325" s="345"/>
    </row>
    <row r="326" spans="1:10" ht="21" customHeight="1">
      <c r="A326" s="475"/>
      <c r="B326" s="255"/>
      <c r="C326" s="255"/>
      <c r="D326" s="345"/>
      <c r="E326" s="345"/>
      <c r="F326" s="378"/>
      <c r="G326" s="345">
        <f t="shared" si="17"/>
        <v>0</v>
      </c>
      <c r="H326" s="345"/>
      <c r="I326" s="345">
        <f t="shared" si="18"/>
        <v>0</v>
      </c>
      <c r="J326" s="345"/>
    </row>
    <row r="327" spans="1:10" ht="21" customHeight="1">
      <c r="A327" s="475"/>
      <c r="B327" s="255"/>
      <c r="C327" s="255"/>
      <c r="D327" s="345"/>
      <c r="E327" s="345"/>
      <c r="F327" s="378"/>
      <c r="G327" s="345">
        <f t="shared" ref="G327:G329" si="21">IF(B327&lt;&gt;"",D327*(E327+F327),0)</f>
        <v>0</v>
      </c>
      <c r="H327" s="345"/>
      <c r="I327" s="345">
        <f t="shared" si="18"/>
        <v>0</v>
      </c>
      <c r="J327" s="345"/>
    </row>
    <row r="328" spans="1:10" ht="21" customHeight="1">
      <c r="A328" s="475"/>
      <c r="B328" s="255"/>
      <c r="C328" s="255"/>
      <c r="D328" s="345"/>
      <c r="E328" s="345"/>
      <c r="F328" s="378"/>
      <c r="G328" s="345">
        <f t="shared" si="21"/>
        <v>0</v>
      </c>
      <c r="H328" s="345"/>
      <c r="I328" s="345">
        <f t="shared" si="18"/>
        <v>0</v>
      </c>
      <c r="J328" s="345"/>
    </row>
    <row r="329" spans="1:10" ht="21" customHeight="1">
      <c r="A329" s="475"/>
      <c r="B329" s="255"/>
      <c r="C329" s="255"/>
      <c r="D329" s="345"/>
      <c r="E329" s="345"/>
      <c r="F329" s="378"/>
      <c r="G329" s="345">
        <f t="shared" si="21"/>
        <v>0</v>
      </c>
      <c r="H329" s="345"/>
      <c r="I329" s="345">
        <f t="shared" si="18"/>
        <v>0</v>
      </c>
      <c r="J329" s="345"/>
    </row>
    <row r="330" spans="1:10" ht="21" customHeight="1">
      <c r="A330" s="475"/>
      <c r="B330" s="255"/>
      <c r="C330" s="255"/>
      <c r="D330" s="345"/>
      <c r="E330" s="345"/>
      <c r="F330" s="378"/>
      <c r="G330" s="345">
        <f t="shared" ref="G330:G332" si="22">IF(B330&lt;&gt;"",D330*(E330+F330),0)</f>
        <v>0</v>
      </c>
      <c r="H330" s="345"/>
      <c r="I330" s="345">
        <f t="shared" si="18"/>
        <v>0</v>
      </c>
      <c r="J330" s="345"/>
    </row>
    <row r="331" spans="1:10" ht="21" customHeight="1">
      <c r="A331" s="475"/>
      <c r="B331" s="255"/>
      <c r="C331" s="255"/>
      <c r="D331" s="345"/>
      <c r="E331" s="345"/>
      <c r="F331" s="378"/>
      <c r="G331" s="345">
        <f t="shared" si="22"/>
        <v>0</v>
      </c>
      <c r="H331" s="345"/>
      <c r="I331" s="345">
        <f t="shared" si="18"/>
        <v>0</v>
      </c>
      <c r="J331" s="345"/>
    </row>
    <row r="332" spans="1:10" ht="21" customHeight="1">
      <c r="A332" s="475"/>
      <c r="B332" s="255"/>
      <c r="C332" s="255"/>
      <c r="D332" s="345"/>
      <c r="E332" s="345"/>
      <c r="F332" s="378"/>
      <c r="G332" s="345">
        <f t="shared" si="22"/>
        <v>0</v>
      </c>
      <c r="H332" s="345"/>
      <c r="I332" s="345">
        <f t="shared" si="18"/>
        <v>0</v>
      </c>
      <c r="J332" s="345"/>
    </row>
    <row r="333" spans="1:10" ht="21" customHeight="1">
      <c r="A333" s="466"/>
      <c r="B333" s="255"/>
      <c r="C333" s="255"/>
      <c r="D333" s="345"/>
      <c r="E333" s="345"/>
      <c r="F333" s="378"/>
      <c r="G333" s="345">
        <f t="shared" si="17"/>
        <v>0</v>
      </c>
      <c r="H333" s="345"/>
      <c r="I333" s="345">
        <f t="shared" si="18"/>
        <v>0</v>
      </c>
      <c r="J333" s="345"/>
    </row>
    <row r="334" spans="1:10" ht="21" customHeight="1">
      <c r="A334" s="420"/>
      <c r="B334" s="255"/>
      <c r="C334" s="255"/>
      <c r="D334" s="345"/>
      <c r="E334" s="345"/>
      <c r="F334" s="378"/>
      <c r="G334" s="345">
        <f t="shared" si="15"/>
        <v>0</v>
      </c>
      <c r="H334" s="345"/>
      <c r="I334" s="345">
        <f t="shared" si="18"/>
        <v>0</v>
      </c>
      <c r="J334" s="345"/>
    </row>
    <row r="335" spans="1:10" ht="21" customHeight="1">
      <c r="A335" s="420"/>
      <c r="B335" s="255"/>
      <c r="C335" s="255"/>
      <c r="D335" s="345"/>
      <c r="E335" s="345"/>
      <c r="F335" s="378"/>
      <c r="G335" s="345">
        <f t="shared" si="15"/>
        <v>0</v>
      </c>
      <c r="H335" s="345"/>
      <c r="I335" s="345">
        <f t="shared" si="18"/>
        <v>0</v>
      </c>
      <c r="J335" s="345"/>
    </row>
    <row r="336" spans="1:10" ht="21" customHeight="1">
      <c r="A336" s="254"/>
      <c r="B336" s="255"/>
      <c r="C336" s="255"/>
      <c r="D336" s="345"/>
      <c r="E336" s="345"/>
      <c r="F336" s="378"/>
      <c r="G336" s="345">
        <f t="shared" si="9"/>
        <v>0</v>
      </c>
      <c r="H336" s="345"/>
      <c r="I336" s="345">
        <f t="shared" si="8"/>
        <v>0</v>
      </c>
      <c r="J336" s="345"/>
    </row>
    <row r="337" spans="1:10" s="260" customFormat="1" ht="21" customHeight="1">
      <c r="A337" s="731" t="s">
        <v>3</v>
      </c>
      <c r="B337" s="731"/>
      <c r="C337" s="731"/>
      <c r="D337" s="731"/>
      <c r="E337" s="731"/>
      <c r="F337" s="731"/>
      <c r="G337" s="380">
        <f>SUM(G13:G336)</f>
        <v>3531309533</v>
      </c>
      <c r="H337" s="380">
        <f>SUM(H13:H336)</f>
        <v>3261710000</v>
      </c>
      <c r="I337" s="352">
        <f>I12+G337-H337</f>
        <v>359299533</v>
      </c>
      <c r="J337" s="352"/>
    </row>
    <row r="338" spans="1:10" ht="21" customHeight="1"/>
    <row r="339" spans="1:10" ht="21" customHeight="1">
      <c r="B339" s="261" t="s">
        <v>517</v>
      </c>
      <c r="E339" s="732">
        <f>I337</f>
        <v>359299533</v>
      </c>
      <c r="F339" s="732"/>
      <c r="G339" s="356" t="s">
        <v>20</v>
      </c>
    </row>
    <row r="340" spans="1:10" ht="21" customHeight="1">
      <c r="B340" s="261" t="s">
        <v>518</v>
      </c>
      <c r="C340" s="262" t="e">
        <f ca="1">[3]!VND(E339, TRUE)</f>
        <v>#NAME?</v>
      </c>
    </row>
    <row r="341" spans="1:10" ht="21" customHeight="1"/>
    <row r="342" spans="1:10" ht="14.25" customHeight="1">
      <c r="H342" s="355" t="s">
        <v>21</v>
      </c>
    </row>
    <row r="343" spans="1:10" ht="21" customHeight="1">
      <c r="A343" s="333" t="s">
        <v>22</v>
      </c>
      <c r="G343" s="333" t="s">
        <v>23</v>
      </c>
    </row>
    <row r="344" spans="1:10" ht="21" customHeight="1"/>
    <row r="345" spans="1:10" ht="21" customHeight="1"/>
    <row r="346" spans="1:10" ht="21" customHeight="1"/>
    <row r="347" spans="1:10" ht="21" customHeight="1"/>
    <row r="348" spans="1:10" ht="21" customHeight="1"/>
    <row r="349" spans="1:10" ht="21" customHeight="1"/>
    <row r="350" spans="1:10" ht="21" customHeight="1"/>
    <row r="351" spans="1:10" ht="21" customHeight="1"/>
    <row r="352" spans="1:10" ht="21" customHeight="1"/>
    <row r="353" ht="21" customHeight="1"/>
    <row r="354" ht="21" customHeight="1"/>
    <row r="355" ht="21" customHeight="1"/>
    <row r="356" ht="21" customHeight="1"/>
    <row r="357" ht="21" customHeight="1"/>
  </sheetData>
  <mergeCells count="9">
    <mergeCell ref="A12:H12"/>
    <mergeCell ref="A337:F337"/>
    <mergeCell ref="E339:F339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97"/>
  <sheetViews>
    <sheetView topLeftCell="A5" zoomScale="95" workbookViewId="0">
      <pane ySplit="7" topLeftCell="A57" activePane="bottomLeft" state="frozen"/>
      <selection activeCell="G72" sqref="G72"/>
      <selection pane="bottomLeft" activeCell="L69" sqref="L69"/>
    </sheetView>
  </sheetViews>
  <sheetFormatPr defaultRowHeight="15.75"/>
  <cols>
    <col min="1" max="1" width="11.85546875" style="399" customWidth="1"/>
    <col min="2" max="2" width="27.7109375" style="393" customWidth="1"/>
    <col min="3" max="3" width="6.28515625" style="400" customWidth="1"/>
    <col min="4" max="4" width="14.5703125" style="401" customWidth="1"/>
    <col min="5" max="5" width="13.28515625" style="401" customWidth="1"/>
    <col min="6" max="6" width="9.42578125" style="402" customWidth="1"/>
    <col min="7" max="7" width="17.140625" style="401" customWidth="1"/>
    <col min="8" max="8" width="16.7109375" style="401" customWidth="1"/>
    <col min="9" max="9" width="15.140625" style="401" customWidth="1"/>
    <col min="10" max="10" width="13.7109375" style="393" customWidth="1"/>
    <col min="11" max="11" width="9.140625" style="393"/>
    <col min="12" max="12" width="13.42578125" style="393" bestFit="1" customWidth="1"/>
    <col min="13" max="16384" width="9.140625" style="393"/>
  </cols>
  <sheetData>
    <row r="1" spans="1:10" s="387" customFormat="1" ht="18.75" customHeight="1">
      <c r="A1" s="741" t="s">
        <v>9</v>
      </c>
      <c r="B1" s="741"/>
      <c r="C1" s="741"/>
      <c r="E1" s="388"/>
      <c r="F1" s="388"/>
      <c r="G1" s="388"/>
    </row>
    <row r="2" spans="1:10" s="387" customFormat="1" ht="18.75" customHeight="1">
      <c r="A2" s="389" t="s">
        <v>10</v>
      </c>
      <c r="B2" s="389"/>
      <c r="C2" s="389"/>
      <c r="D2" s="389"/>
      <c r="E2" s="388"/>
      <c r="F2" s="388"/>
      <c r="G2" s="388"/>
    </row>
    <row r="3" spans="1:10" s="387" customFormat="1" ht="18.75" customHeight="1">
      <c r="A3" s="742" t="s">
        <v>11</v>
      </c>
      <c r="B3" s="742"/>
      <c r="C3" s="389" t="s">
        <v>513</v>
      </c>
      <c r="D3" s="389"/>
      <c r="E3" s="388"/>
      <c r="F3" s="388"/>
      <c r="G3" s="388"/>
    </row>
    <row r="4" spans="1:10" s="390" customFormat="1" ht="9" customHeight="1">
      <c r="E4" s="391"/>
      <c r="F4" s="391"/>
      <c r="G4" s="391"/>
    </row>
    <row r="5" spans="1:10" s="392" customFormat="1" ht="28.5" customHeight="1">
      <c r="A5" s="743" t="s">
        <v>12</v>
      </c>
      <c r="B5" s="743"/>
      <c r="C5" s="743"/>
      <c r="D5" s="743"/>
      <c r="E5" s="743"/>
      <c r="F5" s="743"/>
      <c r="G5" s="743"/>
      <c r="H5" s="743"/>
    </row>
    <row r="6" spans="1:10" ht="9" customHeight="1">
      <c r="A6" s="744"/>
      <c r="B6" s="744"/>
      <c r="C6" s="744"/>
      <c r="D6" s="744"/>
      <c r="E6" s="744"/>
      <c r="F6" s="744"/>
      <c r="G6" s="744"/>
      <c r="H6" s="744"/>
      <c r="I6" s="393"/>
    </row>
    <row r="7" spans="1:10" s="207" customFormat="1" ht="18.75" customHeight="1">
      <c r="A7" s="394" t="s">
        <v>1393</v>
      </c>
      <c r="C7" s="395"/>
      <c r="D7" s="396"/>
      <c r="E7" s="396"/>
      <c r="F7" s="397"/>
      <c r="G7" s="396"/>
      <c r="H7" s="396"/>
      <c r="I7" s="396"/>
    </row>
    <row r="8" spans="1:10" s="207" customFormat="1" ht="18.75" customHeight="1">
      <c r="A8" s="394" t="s">
        <v>1394</v>
      </c>
      <c r="C8" s="395"/>
      <c r="D8" s="396"/>
      <c r="E8" s="396"/>
      <c r="F8" s="397"/>
      <c r="G8" s="396"/>
      <c r="H8" s="396"/>
      <c r="I8" s="396"/>
    </row>
    <row r="9" spans="1:10" s="207" customFormat="1" ht="18.75" customHeight="1">
      <c r="A9" s="394" t="s">
        <v>1395</v>
      </c>
      <c r="C9" s="398" t="s">
        <v>1396</v>
      </c>
      <c r="D9" s="396"/>
      <c r="E9" s="396"/>
      <c r="F9" s="397"/>
      <c r="G9" s="396"/>
      <c r="H9" s="396"/>
      <c r="I9" s="396"/>
    </row>
    <row r="10" spans="1:10" ht="8.25" customHeight="1"/>
    <row r="11" spans="1:10" s="403" customFormat="1" ht="34.5" customHeight="1">
      <c r="A11" s="249" t="s">
        <v>13</v>
      </c>
      <c r="B11" s="250" t="s">
        <v>14</v>
      </c>
      <c r="C11" s="250" t="s">
        <v>514</v>
      </c>
      <c r="D11" s="334" t="s">
        <v>515</v>
      </c>
      <c r="E11" s="334" t="s">
        <v>516</v>
      </c>
      <c r="F11" s="335" t="s">
        <v>15</v>
      </c>
      <c r="G11" s="334" t="s">
        <v>16</v>
      </c>
      <c r="H11" s="334" t="s">
        <v>17</v>
      </c>
      <c r="I11" s="334" t="s">
        <v>18</v>
      </c>
      <c r="J11" s="334" t="s">
        <v>19</v>
      </c>
    </row>
    <row r="12" spans="1:10" ht="19.5" customHeight="1">
      <c r="A12" s="381">
        <v>41136</v>
      </c>
      <c r="B12" s="382" t="s">
        <v>1397</v>
      </c>
      <c r="C12" s="381" t="s">
        <v>1398</v>
      </c>
      <c r="D12" s="383">
        <v>2500</v>
      </c>
      <c r="E12" s="384">
        <v>14000</v>
      </c>
      <c r="F12" s="383"/>
      <c r="G12" s="384">
        <f t="shared" ref="G12:G18" si="0">IF(B12&lt;&gt;"",ROUND(D12*(E12+F12),-3),0)</f>
        <v>35000000</v>
      </c>
      <c r="H12" s="384"/>
      <c r="I12" s="384">
        <f>IF(B12&lt;&gt;"",G12-H12,0)</f>
        <v>35000000</v>
      </c>
      <c r="J12" s="384"/>
    </row>
    <row r="13" spans="1:10" ht="19.5" customHeight="1">
      <c r="A13" s="254">
        <v>41270</v>
      </c>
      <c r="B13" s="255" t="s">
        <v>1399</v>
      </c>
      <c r="C13" s="254" t="s">
        <v>1398</v>
      </c>
      <c r="D13" s="377">
        <v>600</v>
      </c>
      <c r="E13" s="345">
        <v>22500</v>
      </c>
      <c r="F13" s="377"/>
      <c r="G13" s="345">
        <f t="shared" si="0"/>
        <v>13500000</v>
      </c>
      <c r="H13" s="345"/>
      <c r="I13" s="345">
        <f t="shared" ref="I13:I18" si="1">IF(B13&lt;&gt;"",I12+G13-H13,0)</f>
        <v>48500000</v>
      </c>
      <c r="J13" s="345"/>
    </row>
    <row r="14" spans="1:10" ht="19.5" customHeight="1">
      <c r="A14" s="254"/>
      <c r="B14" s="254" t="s">
        <v>1400</v>
      </c>
      <c r="C14" s="254" t="s">
        <v>1398</v>
      </c>
      <c r="D14" s="377">
        <v>622</v>
      </c>
      <c r="E14" s="345"/>
      <c r="F14" s="377">
        <v>2250.9</v>
      </c>
      <c r="G14" s="345">
        <f t="shared" si="0"/>
        <v>1400000</v>
      </c>
      <c r="H14" s="345"/>
      <c r="I14" s="345">
        <f t="shared" si="1"/>
        <v>49900000</v>
      </c>
      <c r="J14" s="254"/>
    </row>
    <row r="15" spans="1:10" ht="19.5" customHeight="1">
      <c r="A15" s="254">
        <v>41228</v>
      </c>
      <c r="B15" s="254" t="s">
        <v>1401</v>
      </c>
      <c r="C15" s="255"/>
      <c r="D15" s="345"/>
      <c r="E15" s="345"/>
      <c r="F15" s="377"/>
      <c r="G15" s="345">
        <f t="shared" si="0"/>
        <v>0</v>
      </c>
      <c r="H15" s="345">
        <v>15400000</v>
      </c>
      <c r="I15" s="345">
        <f t="shared" si="1"/>
        <v>34500000</v>
      </c>
      <c r="J15" s="254"/>
    </row>
    <row r="16" spans="1:10" ht="19.5" customHeight="1">
      <c r="A16" s="254">
        <v>41307</v>
      </c>
      <c r="B16" s="255" t="s">
        <v>1402</v>
      </c>
      <c r="C16" s="255" t="s">
        <v>1398</v>
      </c>
      <c r="D16" s="345">
        <v>500</v>
      </c>
      <c r="E16" s="345">
        <v>7000</v>
      </c>
      <c r="F16" s="377"/>
      <c r="G16" s="345">
        <f t="shared" si="0"/>
        <v>3500000</v>
      </c>
      <c r="H16" s="345"/>
      <c r="I16" s="345">
        <f t="shared" si="1"/>
        <v>38000000</v>
      </c>
      <c r="J16" s="345"/>
    </row>
    <row r="17" spans="1:10" ht="19.5" customHeight="1">
      <c r="A17" s="254">
        <v>41332</v>
      </c>
      <c r="B17" s="255" t="s">
        <v>1402</v>
      </c>
      <c r="C17" s="255" t="s">
        <v>1398</v>
      </c>
      <c r="D17" s="345">
        <v>630</v>
      </c>
      <c r="E17" s="345">
        <v>7000</v>
      </c>
      <c r="F17" s="377"/>
      <c r="G17" s="345">
        <f t="shared" si="0"/>
        <v>4410000</v>
      </c>
      <c r="H17" s="345"/>
      <c r="I17" s="345">
        <f t="shared" si="1"/>
        <v>42410000</v>
      </c>
      <c r="J17" s="345"/>
    </row>
    <row r="18" spans="1:10" ht="19.5" customHeight="1">
      <c r="A18" s="254"/>
      <c r="B18" s="254" t="s">
        <v>1401</v>
      </c>
      <c r="C18" s="255"/>
      <c r="D18" s="345"/>
      <c r="E18" s="345"/>
      <c r="F18" s="377"/>
      <c r="G18" s="345">
        <f t="shared" si="0"/>
        <v>0</v>
      </c>
      <c r="H18" s="345">
        <f>I17</f>
        <v>42410000</v>
      </c>
      <c r="I18" s="345">
        <f t="shared" si="1"/>
        <v>0</v>
      </c>
      <c r="J18" s="254"/>
    </row>
    <row r="19" spans="1:10" ht="19.5" customHeight="1">
      <c r="A19" s="740"/>
      <c r="B19" s="740"/>
      <c r="C19" s="740"/>
      <c r="D19" s="740"/>
      <c r="E19" s="740"/>
      <c r="F19" s="740"/>
      <c r="G19" s="740"/>
      <c r="H19" s="740"/>
      <c r="I19" s="740"/>
      <c r="J19" s="740"/>
    </row>
    <row r="20" spans="1:10" ht="19.5" customHeight="1">
      <c r="A20" s="254">
        <v>41430</v>
      </c>
      <c r="B20" s="255" t="s">
        <v>1397</v>
      </c>
      <c r="C20" s="255" t="s">
        <v>1398</v>
      </c>
      <c r="D20" s="345">
        <v>2500</v>
      </c>
      <c r="E20" s="345">
        <v>14000</v>
      </c>
      <c r="F20" s="377">
        <f>E20*10%</f>
        <v>1400</v>
      </c>
      <c r="G20" s="345">
        <f t="shared" ref="G20:G68" si="2">IF(B20&lt;&gt;"",ROUND(D20*(E20+F20),-3),0)</f>
        <v>38500000</v>
      </c>
      <c r="H20" s="345"/>
      <c r="I20" s="345">
        <f>IF(B20&lt;&gt;"",I18+G20-H20,0)</f>
        <v>38500000</v>
      </c>
      <c r="J20" s="345" t="s">
        <v>1403</v>
      </c>
    </row>
    <row r="21" spans="1:10" s="407" customFormat="1" ht="19.5" customHeight="1">
      <c r="A21" s="256">
        <v>41472</v>
      </c>
      <c r="B21" s="256" t="s">
        <v>1401</v>
      </c>
      <c r="C21" s="257"/>
      <c r="D21" s="385"/>
      <c r="E21" s="385"/>
      <c r="F21" s="386"/>
      <c r="G21" s="385">
        <f t="shared" si="2"/>
        <v>0</v>
      </c>
      <c r="H21" s="385">
        <f>I20</f>
        <v>38500000</v>
      </c>
      <c r="I21" s="385">
        <f t="shared" ref="I21:I68" si="3">IF(B21&lt;&gt;"",I20+G21-H21,0)</f>
        <v>0</v>
      </c>
      <c r="J21" s="256"/>
    </row>
    <row r="22" spans="1:10" ht="19.5" customHeight="1">
      <c r="A22" s="254">
        <v>41459</v>
      </c>
      <c r="B22" s="255" t="s">
        <v>1397</v>
      </c>
      <c r="C22" s="255" t="s">
        <v>1398</v>
      </c>
      <c r="D22" s="345">
        <v>2500</v>
      </c>
      <c r="E22" s="345">
        <v>14000</v>
      </c>
      <c r="F22" s="377">
        <f>E22*10%</f>
        <v>1400</v>
      </c>
      <c r="G22" s="345">
        <f t="shared" si="2"/>
        <v>38500000</v>
      </c>
      <c r="H22" s="345"/>
      <c r="I22" s="345">
        <f t="shared" si="3"/>
        <v>38500000</v>
      </c>
      <c r="J22" s="345" t="s">
        <v>1404</v>
      </c>
    </row>
    <row r="23" spans="1:10" s="407" customFormat="1" ht="19.5" customHeight="1">
      <c r="A23" s="256">
        <v>41522</v>
      </c>
      <c r="B23" s="256" t="s">
        <v>1401</v>
      </c>
      <c r="C23" s="257"/>
      <c r="D23" s="385"/>
      <c r="E23" s="385"/>
      <c r="F23" s="386"/>
      <c r="G23" s="385">
        <f t="shared" si="2"/>
        <v>0</v>
      </c>
      <c r="H23" s="385">
        <f>I22</f>
        <v>38500000</v>
      </c>
      <c r="I23" s="385">
        <f t="shared" si="3"/>
        <v>0</v>
      </c>
      <c r="J23" s="256"/>
    </row>
    <row r="24" spans="1:10" ht="19.5" customHeight="1">
      <c r="A24" s="254">
        <v>41846</v>
      </c>
      <c r="B24" s="255" t="s">
        <v>1397</v>
      </c>
      <c r="C24" s="255" t="s">
        <v>1398</v>
      </c>
      <c r="D24" s="345">
        <v>2500</v>
      </c>
      <c r="E24" s="345">
        <v>14000</v>
      </c>
      <c r="F24" s="377">
        <f>E24*10%</f>
        <v>1400</v>
      </c>
      <c r="G24" s="345">
        <f t="shared" si="2"/>
        <v>38500000</v>
      </c>
      <c r="H24" s="345"/>
      <c r="I24" s="345">
        <f t="shared" si="3"/>
        <v>38500000</v>
      </c>
      <c r="J24" s="345" t="s">
        <v>1403</v>
      </c>
    </row>
    <row r="25" spans="1:10" s="407" customFormat="1" ht="19.5" customHeight="1">
      <c r="A25" s="256">
        <v>41893</v>
      </c>
      <c r="B25" s="256" t="s">
        <v>1401</v>
      </c>
      <c r="C25" s="257"/>
      <c r="D25" s="385"/>
      <c r="E25" s="385"/>
      <c r="F25" s="386"/>
      <c r="G25" s="385">
        <f t="shared" si="2"/>
        <v>0</v>
      </c>
      <c r="H25" s="385">
        <f>I24</f>
        <v>38500000</v>
      </c>
      <c r="I25" s="385">
        <f t="shared" si="3"/>
        <v>0</v>
      </c>
      <c r="J25" s="256"/>
    </row>
    <row r="26" spans="1:10" ht="19.5" customHeight="1">
      <c r="A26" s="254"/>
      <c r="B26" s="255" t="s">
        <v>1397</v>
      </c>
      <c r="C26" s="255" t="s">
        <v>1398</v>
      </c>
      <c r="D26" s="345">
        <v>2500</v>
      </c>
      <c r="E26" s="345">
        <v>14000</v>
      </c>
      <c r="F26" s="377">
        <f>E26*10%</f>
        <v>1400</v>
      </c>
      <c r="G26" s="345">
        <f t="shared" si="2"/>
        <v>38500000</v>
      </c>
      <c r="H26" s="345"/>
      <c r="I26" s="345">
        <f t="shared" si="3"/>
        <v>38500000</v>
      </c>
      <c r="J26" s="345" t="s">
        <v>1404</v>
      </c>
    </row>
    <row r="27" spans="1:10" s="407" customFormat="1" ht="19.5" customHeight="1">
      <c r="A27" s="256">
        <v>41929</v>
      </c>
      <c r="B27" s="256" t="s">
        <v>1401</v>
      </c>
      <c r="C27" s="257"/>
      <c r="D27" s="385"/>
      <c r="E27" s="385"/>
      <c r="F27" s="386"/>
      <c r="G27" s="385">
        <f t="shared" si="2"/>
        <v>0</v>
      </c>
      <c r="H27" s="385">
        <f>I26</f>
        <v>38500000</v>
      </c>
      <c r="I27" s="385">
        <f t="shared" si="3"/>
        <v>0</v>
      </c>
      <c r="J27" s="256"/>
    </row>
    <row r="28" spans="1:10" ht="18.75" customHeight="1">
      <c r="A28" s="254">
        <v>41963</v>
      </c>
      <c r="B28" s="255" t="s">
        <v>1397</v>
      </c>
      <c r="C28" s="255" t="s">
        <v>1398</v>
      </c>
      <c r="D28" s="345">
        <v>2500</v>
      </c>
      <c r="E28" s="345">
        <v>14000</v>
      </c>
      <c r="F28" s="377">
        <f>E28*10%</f>
        <v>1400</v>
      </c>
      <c r="G28" s="345">
        <f t="shared" si="2"/>
        <v>38500000</v>
      </c>
      <c r="H28" s="345"/>
      <c r="I28" s="345">
        <f t="shared" si="3"/>
        <v>38500000</v>
      </c>
      <c r="J28" s="345" t="s">
        <v>1405</v>
      </c>
    </row>
    <row r="29" spans="1:10" s="407" customFormat="1" ht="19.5" customHeight="1">
      <c r="A29" s="256">
        <v>41997</v>
      </c>
      <c r="B29" s="256" t="s">
        <v>1401</v>
      </c>
      <c r="C29" s="257"/>
      <c r="D29" s="385"/>
      <c r="E29" s="385"/>
      <c r="F29" s="386"/>
      <c r="G29" s="385">
        <f t="shared" si="2"/>
        <v>0</v>
      </c>
      <c r="H29" s="385">
        <f>I28</f>
        <v>38500000</v>
      </c>
      <c r="I29" s="385">
        <f t="shared" si="3"/>
        <v>0</v>
      </c>
      <c r="J29" s="256"/>
    </row>
    <row r="30" spans="1:10" ht="18.75" customHeight="1">
      <c r="A30" s="254">
        <v>42039</v>
      </c>
      <c r="B30" s="255" t="s">
        <v>1402</v>
      </c>
      <c r="C30" s="255" t="s">
        <v>1398</v>
      </c>
      <c r="D30" s="345">
        <v>1000</v>
      </c>
      <c r="E30" s="345">
        <v>9500</v>
      </c>
      <c r="F30" s="377"/>
      <c r="G30" s="345">
        <f t="shared" si="2"/>
        <v>9500000</v>
      </c>
      <c r="H30" s="345"/>
      <c r="I30" s="345">
        <f t="shared" si="3"/>
        <v>9500000</v>
      </c>
      <c r="J30" s="345"/>
    </row>
    <row r="31" spans="1:10" ht="18.75" customHeight="1">
      <c r="A31" s="254"/>
      <c r="B31" s="255" t="s">
        <v>1406</v>
      </c>
      <c r="C31" s="255" t="s">
        <v>1407</v>
      </c>
      <c r="D31" s="345">
        <v>20500</v>
      </c>
      <c r="E31" s="345">
        <v>380</v>
      </c>
      <c r="F31" s="377">
        <f>E31*10%</f>
        <v>38</v>
      </c>
      <c r="G31" s="345">
        <f t="shared" si="2"/>
        <v>8569000</v>
      </c>
      <c r="H31" s="345"/>
      <c r="I31" s="345">
        <f t="shared" si="3"/>
        <v>18069000</v>
      </c>
      <c r="J31" s="345"/>
    </row>
    <row r="32" spans="1:10" s="407" customFormat="1" ht="18.75" customHeight="1">
      <c r="A32" s="256">
        <v>42049</v>
      </c>
      <c r="B32" s="256" t="s">
        <v>1401</v>
      </c>
      <c r="C32" s="257"/>
      <c r="D32" s="385"/>
      <c r="E32" s="385"/>
      <c r="F32" s="386"/>
      <c r="G32" s="385">
        <f t="shared" si="2"/>
        <v>0</v>
      </c>
      <c r="H32" s="385">
        <f>I31</f>
        <v>18069000</v>
      </c>
      <c r="I32" s="385">
        <f t="shared" si="3"/>
        <v>0</v>
      </c>
      <c r="J32" s="385"/>
    </row>
    <row r="33" spans="1:10" ht="18.75" customHeight="1">
      <c r="A33" s="254">
        <v>42094</v>
      </c>
      <c r="B33" s="255" t="s">
        <v>1408</v>
      </c>
      <c r="C33" s="255"/>
      <c r="D33" s="345">
        <v>7000</v>
      </c>
      <c r="E33" s="345">
        <v>350</v>
      </c>
      <c r="F33" s="377"/>
      <c r="G33" s="345">
        <f t="shared" si="2"/>
        <v>2450000</v>
      </c>
      <c r="H33" s="345"/>
      <c r="I33" s="345">
        <f t="shared" si="3"/>
        <v>2450000</v>
      </c>
      <c r="J33" s="345"/>
    </row>
    <row r="34" spans="1:10" s="407" customFormat="1" ht="18.75" customHeight="1">
      <c r="A34" s="256">
        <v>42130</v>
      </c>
      <c r="B34" s="256" t="s">
        <v>1401</v>
      </c>
      <c r="C34" s="257"/>
      <c r="D34" s="385"/>
      <c r="E34" s="385"/>
      <c r="F34" s="386"/>
      <c r="G34" s="385">
        <f t="shared" si="2"/>
        <v>0</v>
      </c>
      <c r="H34" s="385">
        <f>I33</f>
        <v>2450000</v>
      </c>
      <c r="I34" s="385">
        <f t="shared" si="3"/>
        <v>0</v>
      </c>
      <c r="J34" s="385"/>
    </row>
    <row r="35" spans="1:10" ht="19.5" customHeight="1">
      <c r="A35" s="740"/>
      <c r="B35" s="740"/>
      <c r="C35" s="740"/>
      <c r="D35" s="740"/>
      <c r="E35" s="740"/>
      <c r="F35" s="740"/>
      <c r="G35" s="740"/>
      <c r="H35" s="740"/>
      <c r="I35" s="740"/>
      <c r="J35" s="740"/>
    </row>
    <row r="36" spans="1:10" ht="18.75" customHeight="1">
      <c r="A36" s="254">
        <v>42391</v>
      </c>
      <c r="B36" s="255" t="s">
        <v>1397</v>
      </c>
      <c r="C36" s="255" t="s">
        <v>1398</v>
      </c>
      <c r="D36" s="345">
        <v>2500</v>
      </c>
      <c r="E36" s="345">
        <v>14000</v>
      </c>
      <c r="F36" s="377">
        <f>E36*10%</f>
        <v>1400</v>
      </c>
      <c r="G36" s="345">
        <f t="shared" si="2"/>
        <v>38500000</v>
      </c>
      <c r="H36" s="345"/>
      <c r="I36" s="345">
        <f>IF(B36&lt;&gt;"",I34+G36-H36,0)</f>
        <v>38500000</v>
      </c>
      <c r="J36" s="345" t="s">
        <v>1403</v>
      </c>
    </row>
    <row r="37" spans="1:10" ht="18.75" customHeight="1">
      <c r="A37" s="254">
        <v>42444</v>
      </c>
      <c r="B37" s="256" t="s">
        <v>1401</v>
      </c>
      <c r="C37" s="255"/>
      <c r="D37" s="345"/>
      <c r="E37" s="345"/>
      <c r="F37" s="377"/>
      <c r="G37" s="345">
        <f t="shared" si="2"/>
        <v>0</v>
      </c>
      <c r="H37" s="385">
        <f>I36</f>
        <v>38500000</v>
      </c>
      <c r="I37" s="345">
        <f t="shared" si="3"/>
        <v>0</v>
      </c>
      <c r="J37" s="345"/>
    </row>
    <row r="38" spans="1:10" ht="18.75" customHeight="1">
      <c r="A38" s="254">
        <v>42467</v>
      </c>
      <c r="B38" s="255" t="s">
        <v>1397</v>
      </c>
      <c r="C38" s="255" t="s">
        <v>1398</v>
      </c>
      <c r="D38" s="345">
        <v>4500</v>
      </c>
      <c r="E38" s="345">
        <v>14000</v>
      </c>
      <c r="F38" s="377">
        <f>E38*10%</f>
        <v>1400</v>
      </c>
      <c r="G38" s="345">
        <f t="shared" si="2"/>
        <v>69300000</v>
      </c>
      <c r="H38" s="345"/>
      <c r="I38" s="345">
        <f t="shared" si="3"/>
        <v>69300000</v>
      </c>
      <c r="J38" s="345"/>
    </row>
    <row r="39" spans="1:10" ht="18.75" customHeight="1">
      <c r="A39" s="254">
        <v>42486</v>
      </c>
      <c r="B39" s="255" t="s">
        <v>1397</v>
      </c>
      <c r="C39" s="255" t="s">
        <v>1398</v>
      </c>
      <c r="D39" s="345">
        <v>2000</v>
      </c>
      <c r="E39" s="345">
        <v>14000</v>
      </c>
      <c r="F39" s="377">
        <f>E39*10%</f>
        <v>1400</v>
      </c>
      <c r="G39" s="345">
        <f t="shared" ref="G39:G55" si="4">IF(B39&lt;&gt;"",ROUND(D39*(E39+F39),-3),0)</f>
        <v>30800000</v>
      </c>
      <c r="H39" s="345"/>
      <c r="I39" s="345">
        <f t="shared" ref="I39:I66" si="5">IF(B39&lt;&gt;"",I38+G39-H39,0)</f>
        <v>100100000</v>
      </c>
      <c r="J39" s="345"/>
    </row>
    <row r="40" spans="1:10" ht="18.75" customHeight="1">
      <c r="A40" s="465">
        <v>42555</v>
      </c>
      <c r="B40" s="256" t="s">
        <v>1401</v>
      </c>
      <c r="C40" s="255"/>
      <c r="D40" s="345"/>
      <c r="E40" s="345"/>
      <c r="F40" s="377"/>
      <c r="G40" s="345">
        <f t="shared" si="4"/>
        <v>0</v>
      </c>
      <c r="H40" s="385">
        <v>50000000</v>
      </c>
      <c r="I40" s="345">
        <f t="shared" si="5"/>
        <v>50100000</v>
      </c>
      <c r="J40" s="345"/>
    </row>
    <row r="41" spans="1:10" ht="18.75" customHeight="1">
      <c r="A41" s="473">
        <v>42600</v>
      </c>
      <c r="B41" s="256" t="s">
        <v>1401</v>
      </c>
      <c r="C41" s="255"/>
      <c r="D41" s="345"/>
      <c r="E41" s="345"/>
      <c r="F41" s="377"/>
      <c r="G41" s="345">
        <f t="shared" ref="G41" si="6">IF(B41&lt;&gt;"",ROUND(D41*(E41+F41),-3),0)</f>
        <v>0</v>
      </c>
      <c r="H41" s="385">
        <v>50100000</v>
      </c>
      <c r="I41" s="345">
        <f t="shared" si="5"/>
        <v>0</v>
      </c>
      <c r="J41" s="345"/>
    </row>
    <row r="42" spans="1:10" ht="18.75" customHeight="1">
      <c r="A42" s="254">
        <v>42634</v>
      </c>
      <c r="B42" s="255" t="s">
        <v>1397</v>
      </c>
      <c r="C42" s="255" t="s">
        <v>1398</v>
      </c>
      <c r="D42" s="345">
        <v>2400</v>
      </c>
      <c r="E42" s="345">
        <v>14000</v>
      </c>
      <c r="F42" s="377">
        <f>E42*10%</f>
        <v>1400</v>
      </c>
      <c r="G42" s="345">
        <f t="shared" si="4"/>
        <v>36960000</v>
      </c>
      <c r="H42" s="345"/>
      <c r="I42" s="345">
        <f t="shared" si="5"/>
        <v>36960000</v>
      </c>
      <c r="J42" s="345"/>
    </row>
    <row r="43" spans="1:10" ht="18.75" customHeight="1">
      <c r="A43" s="254">
        <v>42584</v>
      </c>
      <c r="B43" s="255" t="s">
        <v>2138</v>
      </c>
      <c r="C43" s="255" t="s">
        <v>1398</v>
      </c>
      <c r="D43" s="345">
        <v>2300</v>
      </c>
      <c r="E43" s="345">
        <v>550</v>
      </c>
      <c r="F43" s="377"/>
      <c r="G43" s="681">
        <f t="shared" si="4"/>
        <v>1265000</v>
      </c>
      <c r="H43" s="345"/>
      <c r="I43" s="345">
        <f t="shared" si="5"/>
        <v>38225000</v>
      </c>
      <c r="J43" s="345"/>
    </row>
    <row r="44" spans="1:10" ht="18.75" customHeight="1">
      <c r="A44" s="474">
        <v>42584</v>
      </c>
      <c r="B44" s="255" t="s">
        <v>2139</v>
      </c>
      <c r="C44" s="255" t="s">
        <v>1398</v>
      </c>
      <c r="D44" s="345">
        <v>1300</v>
      </c>
      <c r="E44" s="345">
        <v>650</v>
      </c>
      <c r="F44" s="377"/>
      <c r="G44" s="681">
        <f t="shared" si="4"/>
        <v>845000</v>
      </c>
      <c r="H44" s="345"/>
      <c r="I44" s="345">
        <f t="shared" si="5"/>
        <v>39070000</v>
      </c>
      <c r="J44" s="345"/>
    </row>
    <row r="45" spans="1:10" ht="18.75" customHeight="1">
      <c r="A45" s="474">
        <v>42584</v>
      </c>
      <c r="B45" s="255" t="s">
        <v>2140</v>
      </c>
      <c r="C45" s="255" t="s">
        <v>1398</v>
      </c>
      <c r="D45" s="345">
        <v>650</v>
      </c>
      <c r="E45" s="345">
        <v>650</v>
      </c>
      <c r="F45" s="377"/>
      <c r="G45" s="681">
        <f t="shared" ref="G45:G54" si="7">IF(B45&lt;&gt;"",ROUND(D45*(E45+F45),-3),0)</f>
        <v>423000</v>
      </c>
      <c r="H45" s="345"/>
      <c r="I45" s="345">
        <f t="shared" ref="I45:I54" si="8">IF(B45&lt;&gt;"",I44+G45-H45,0)</f>
        <v>39493000</v>
      </c>
      <c r="J45" s="345"/>
    </row>
    <row r="46" spans="1:10" ht="18.75" customHeight="1">
      <c r="A46" s="474">
        <v>42584</v>
      </c>
      <c r="B46" s="255" t="s">
        <v>2141</v>
      </c>
      <c r="C46" s="255" t="s">
        <v>1398</v>
      </c>
      <c r="D46" s="345">
        <v>3300</v>
      </c>
      <c r="E46" s="345">
        <v>650</v>
      </c>
      <c r="F46" s="377"/>
      <c r="G46" s="681">
        <f t="shared" si="7"/>
        <v>2145000</v>
      </c>
      <c r="H46" s="345"/>
      <c r="I46" s="345">
        <f t="shared" si="8"/>
        <v>41638000</v>
      </c>
      <c r="J46" s="345"/>
    </row>
    <row r="47" spans="1:10" ht="18.75" customHeight="1">
      <c r="A47" s="474">
        <v>42584</v>
      </c>
      <c r="B47" s="255" t="s">
        <v>2142</v>
      </c>
      <c r="C47" s="255" t="s">
        <v>1398</v>
      </c>
      <c r="D47" s="345">
        <v>1700</v>
      </c>
      <c r="E47" s="345">
        <v>650</v>
      </c>
      <c r="F47" s="377"/>
      <c r="G47" s="681">
        <f t="shared" si="7"/>
        <v>1105000</v>
      </c>
      <c r="H47" s="345"/>
      <c r="I47" s="345">
        <f t="shared" si="8"/>
        <v>42743000</v>
      </c>
      <c r="J47" s="345"/>
    </row>
    <row r="48" spans="1:10" ht="18.75" customHeight="1">
      <c r="A48" s="474">
        <v>42606</v>
      </c>
      <c r="B48" s="255" t="s">
        <v>2143</v>
      </c>
      <c r="C48" s="255" t="s">
        <v>1398</v>
      </c>
      <c r="D48" s="345">
        <v>4180</v>
      </c>
      <c r="E48" s="345">
        <v>550</v>
      </c>
      <c r="F48" s="377"/>
      <c r="G48" s="681">
        <f t="shared" si="7"/>
        <v>2299000</v>
      </c>
      <c r="H48" s="345"/>
      <c r="I48" s="345">
        <f t="shared" si="8"/>
        <v>45042000</v>
      </c>
      <c r="J48" s="345"/>
    </row>
    <row r="49" spans="1:12" ht="18.75" customHeight="1">
      <c r="A49" s="474">
        <v>42606</v>
      </c>
      <c r="B49" s="255" t="s">
        <v>2144</v>
      </c>
      <c r="C49" s="255" t="s">
        <v>1398</v>
      </c>
      <c r="D49" s="345">
        <v>5450</v>
      </c>
      <c r="E49" s="345">
        <v>550</v>
      </c>
      <c r="F49" s="377"/>
      <c r="G49" s="681">
        <f t="shared" si="7"/>
        <v>2998000</v>
      </c>
      <c r="H49" s="345"/>
      <c r="I49" s="345">
        <f t="shared" si="8"/>
        <v>48040000</v>
      </c>
      <c r="J49" s="345"/>
    </row>
    <row r="50" spans="1:12" ht="18.75" customHeight="1">
      <c r="A50" s="474">
        <v>42627</v>
      </c>
      <c r="B50" s="255" t="s">
        <v>2143</v>
      </c>
      <c r="C50" s="255" t="s">
        <v>1398</v>
      </c>
      <c r="D50" s="345">
        <v>4150</v>
      </c>
      <c r="E50" s="345">
        <v>550</v>
      </c>
      <c r="F50" s="377"/>
      <c r="G50" s="681">
        <f t="shared" si="7"/>
        <v>2283000</v>
      </c>
      <c r="H50" s="345"/>
      <c r="I50" s="345">
        <f t="shared" si="8"/>
        <v>50323000</v>
      </c>
      <c r="J50" s="345"/>
    </row>
    <row r="51" spans="1:12" ht="18.75" customHeight="1">
      <c r="A51" s="474">
        <v>42627</v>
      </c>
      <c r="B51" s="255" t="s">
        <v>2144</v>
      </c>
      <c r="C51" s="255" t="s">
        <v>1398</v>
      </c>
      <c r="D51" s="345">
        <v>4150</v>
      </c>
      <c r="E51" s="345">
        <v>550</v>
      </c>
      <c r="F51" s="377"/>
      <c r="G51" s="681">
        <f t="shared" si="7"/>
        <v>2283000</v>
      </c>
      <c r="H51" s="345"/>
      <c r="I51" s="345">
        <f t="shared" si="8"/>
        <v>52606000</v>
      </c>
      <c r="J51" s="345"/>
    </row>
    <row r="52" spans="1:12" ht="18.75" customHeight="1">
      <c r="A52" s="474">
        <v>42641</v>
      </c>
      <c r="B52" s="255" t="s">
        <v>2145</v>
      </c>
      <c r="C52" s="255" t="s">
        <v>1398</v>
      </c>
      <c r="D52" s="345">
        <v>6360</v>
      </c>
      <c r="E52" s="345">
        <v>450</v>
      </c>
      <c r="F52" s="377"/>
      <c r="G52" s="681">
        <f t="shared" si="7"/>
        <v>2862000</v>
      </c>
      <c r="H52" s="345"/>
      <c r="I52" s="345">
        <f t="shared" si="8"/>
        <v>55468000</v>
      </c>
      <c r="J52" s="345"/>
    </row>
    <row r="53" spans="1:12" ht="18.75" customHeight="1">
      <c r="A53" s="474">
        <v>42641</v>
      </c>
      <c r="B53" s="255" t="s">
        <v>2146</v>
      </c>
      <c r="C53" s="255" t="s">
        <v>1398</v>
      </c>
      <c r="D53" s="345">
        <v>2120</v>
      </c>
      <c r="E53" s="345">
        <v>450</v>
      </c>
      <c r="F53" s="377"/>
      <c r="G53" s="681">
        <f t="shared" si="7"/>
        <v>954000</v>
      </c>
      <c r="H53" s="345"/>
      <c r="I53" s="345">
        <f t="shared" si="8"/>
        <v>56422000</v>
      </c>
      <c r="J53" s="345"/>
    </row>
    <row r="54" spans="1:12" ht="18.75" customHeight="1">
      <c r="A54" s="474">
        <v>42644</v>
      </c>
      <c r="B54" s="255" t="s">
        <v>2145</v>
      </c>
      <c r="C54" s="255" t="s">
        <v>1398</v>
      </c>
      <c r="D54" s="345">
        <v>3200</v>
      </c>
      <c r="E54" s="345">
        <v>450</v>
      </c>
      <c r="F54" s="377"/>
      <c r="G54" s="681">
        <f t="shared" si="7"/>
        <v>1440000</v>
      </c>
      <c r="H54" s="345"/>
      <c r="I54" s="345">
        <f t="shared" si="8"/>
        <v>57862000</v>
      </c>
      <c r="J54" s="345"/>
    </row>
    <row r="55" spans="1:12" ht="18.75" customHeight="1">
      <c r="A55" s="474">
        <v>42644</v>
      </c>
      <c r="B55" s="255" t="s">
        <v>2146</v>
      </c>
      <c r="C55" s="255" t="s">
        <v>1398</v>
      </c>
      <c r="D55" s="345">
        <v>800</v>
      </c>
      <c r="E55" s="345">
        <v>450</v>
      </c>
      <c r="F55" s="377"/>
      <c r="G55" s="681">
        <f t="shared" si="4"/>
        <v>360000</v>
      </c>
      <c r="H55" s="345"/>
      <c r="I55" s="345">
        <f t="shared" si="5"/>
        <v>58222000</v>
      </c>
      <c r="J55" s="345"/>
    </row>
    <row r="56" spans="1:12" ht="18.75" customHeight="1">
      <c r="A56" s="254">
        <v>42693</v>
      </c>
      <c r="B56" s="255" t="s">
        <v>1397</v>
      </c>
      <c r="C56" s="255" t="s">
        <v>1398</v>
      </c>
      <c r="D56" s="345">
        <v>2500</v>
      </c>
      <c r="E56" s="345">
        <v>14000</v>
      </c>
      <c r="F56" s="377">
        <v>1400</v>
      </c>
      <c r="G56" s="345">
        <f>IF(B56&lt;&gt;"",ROUND(D56*(E56+F56),-3),0)</f>
        <v>38500000</v>
      </c>
      <c r="H56" s="345"/>
      <c r="I56" s="345">
        <f t="shared" si="5"/>
        <v>96722000</v>
      </c>
      <c r="J56" s="345"/>
    </row>
    <row r="57" spans="1:12" ht="18.75" customHeight="1">
      <c r="A57" s="641">
        <v>42739</v>
      </c>
      <c r="B57" s="642" t="s">
        <v>1401</v>
      </c>
      <c r="C57" s="642"/>
      <c r="D57" s="643"/>
      <c r="E57" s="643"/>
      <c r="F57" s="644"/>
      <c r="G57" s="643">
        <f>IF(B57&lt;&gt;"",ROUND(D57*(E57+F57),-3),0)</f>
        <v>0</v>
      </c>
      <c r="H57" s="643">
        <v>36960000</v>
      </c>
      <c r="I57" s="643">
        <f t="shared" si="5"/>
        <v>59762000</v>
      </c>
      <c r="J57" s="643"/>
    </row>
    <row r="58" spans="1:12" ht="18.75" customHeight="1">
      <c r="A58" s="641">
        <v>42751</v>
      </c>
      <c r="B58" s="642" t="s">
        <v>1397</v>
      </c>
      <c r="C58" s="642" t="s">
        <v>1398</v>
      </c>
      <c r="D58" s="643">
        <v>4700</v>
      </c>
      <c r="E58" s="643">
        <v>14000</v>
      </c>
      <c r="F58" s="644">
        <v>1400</v>
      </c>
      <c r="G58" s="643">
        <f>IF(B58&lt;&gt;"",ROUND(D58*(E58+F58),-3),0)</f>
        <v>72380000</v>
      </c>
      <c r="H58" s="643"/>
      <c r="I58" s="643">
        <f t="shared" si="5"/>
        <v>132142000</v>
      </c>
      <c r="J58" s="643"/>
    </row>
    <row r="59" spans="1:12" ht="18.75" customHeight="1">
      <c r="A59" s="641">
        <v>42754</v>
      </c>
      <c r="B59" s="642" t="s">
        <v>1401</v>
      </c>
      <c r="C59" s="642"/>
      <c r="D59" s="643"/>
      <c r="E59" s="643"/>
      <c r="F59" s="644"/>
      <c r="G59" s="643">
        <f t="shared" ref="G59:G67" si="9">IF(B59&lt;&gt;"",ROUND(D59*(E59+F59),-3),0)</f>
        <v>0</v>
      </c>
      <c r="H59" s="643">
        <v>38500000</v>
      </c>
      <c r="I59" s="643">
        <f t="shared" si="5"/>
        <v>93642000</v>
      </c>
      <c r="J59" s="643"/>
    </row>
    <row r="60" spans="1:12" ht="18.75" customHeight="1">
      <c r="A60" s="641">
        <v>42808</v>
      </c>
      <c r="B60" s="642" t="s">
        <v>1401</v>
      </c>
      <c r="C60" s="642"/>
      <c r="D60" s="643"/>
      <c r="E60" s="643"/>
      <c r="F60" s="644"/>
      <c r="G60" s="643">
        <f t="shared" si="9"/>
        <v>0</v>
      </c>
      <c r="H60" s="643">
        <v>40000000</v>
      </c>
      <c r="I60" s="643">
        <f t="shared" si="5"/>
        <v>53642000</v>
      </c>
      <c r="J60" s="643"/>
      <c r="L60" s="680"/>
    </row>
    <row r="61" spans="1:12" ht="18.75" customHeight="1">
      <c r="A61" s="641">
        <v>42835</v>
      </c>
      <c r="B61" s="642" t="s">
        <v>1397</v>
      </c>
      <c r="C61" s="642"/>
      <c r="D61" s="643">
        <v>2250</v>
      </c>
      <c r="E61" s="643">
        <v>14000</v>
      </c>
      <c r="F61" s="644">
        <v>1400</v>
      </c>
      <c r="G61" s="643">
        <f>IF(B61&lt;&gt;"",ROUND(D61*(E61+F61),-3),0)</f>
        <v>34650000</v>
      </c>
      <c r="H61" s="643"/>
      <c r="I61" s="643">
        <f t="shared" si="5"/>
        <v>88292000</v>
      </c>
      <c r="J61" s="643"/>
      <c r="L61" s="680"/>
    </row>
    <row r="62" spans="1:12" ht="18.75" customHeight="1">
      <c r="A62" s="641"/>
      <c r="B62" s="642"/>
      <c r="C62" s="642"/>
      <c r="D62" s="643"/>
      <c r="E62" s="643"/>
      <c r="F62" s="644"/>
      <c r="G62" s="643">
        <f t="shared" si="9"/>
        <v>0</v>
      </c>
      <c r="H62" s="643"/>
      <c r="I62" s="643">
        <f t="shared" si="5"/>
        <v>0</v>
      </c>
      <c r="J62" s="643"/>
    </row>
    <row r="63" spans="1:12" ht="18.75" customHeight="1">
      <c r="A63" s="641"/>
      <c r="B63" s="642"/>
      <c r="C63" s="642"/>
      <c r="D63" s="643"/>
      <c r="E63" s="643"/>
      <c r="F63" s="644"/>
      <c r="G63" s="643">
        <f t="shared" si="9"/>
        <v>0</v>
      </c>
      <c r="H63" s="643"/>
      <c r="I63" s="643">
        <f t="shared" si="5"/>
        <v>0</v>
      </c>
      <c r="J63" s="643"/>
    </row>
    <row r="64" spans="1:12" ht="18.75" customHeight="1">
      <c r="A64" s="641"/>
      <c r="B64" s="642"/>
      <c r="C64" s="642"/>
      <c r="D64" s="643"/>
      <c r="E64" s="643"/>
      <c r="F64" s="644"/>
      <c r="G64" s="643">
        <f t="shared" si="9"/>
        <v>0</v>
      </c>
      <c r="H64" s="643"/>
      <c r="I64" s="643">
        <f t="shared" si="5"/>
        <v>0</v>
      </c>
      <c r="J64" s="643"/>
    </row>
    <row r="65" spans="1:12" ht="18.75" customHeight="1">
      <c r="A65" s="641"/>
      <c r="B65" s="642"/>
      <c r="C65" s="642"/>
      <c r="D65" s="643"/>
      <c r="E65" s="643"/>
      <c r="F65" s="644"/>
      <c r="G65" s="643">
        <f t="shared" si="9"/>
        <v>0</v>
      </c>
      <c r="H65" s="643"/>
      <c r="I65" s="643">
        <f t="shared" si="5"/>
        <v>0</v>
      </c>
      <c r="J65" s="643"/>
    </row>
    <row r="66" spans="1:12" ht="18.75" customHeight="1">
      <c r="A66" s="641"/>
      <c r="B66" s="642"/>
      <c r="C66" s="642"/>
      <c r="D66" s="643"/>
      <c r="E66" s="643"/>
      <c r="F66" s="644"/>
      <c r="G66" s="643">
        <f t="shared" si="9"/>
        <v>0</v>
      </c>
      <c r="H66" s="643"/>
      <c r="I66" s="643">
        <f t="shared" si="5"/>
        <v>0</v>
      </c>
      <c r="J66" s="643"/>
    </row>
    <row r="67" spans="1:12" ht="18.75" customHeight="1">
      <c r="A67" s="641"/>
      <c r="B67" s="642"/>
      <c r="C67" s="642"/>
      <c r="D67" s="643"/>
      <c r="E67" s="643"/>
      <c r="F67" s="644"/>
      <c r="G67" s="643">
        <f t="shared" si="9"/>
        <v>0</v>
      </c>
      <c r="H67" s="643"/>
      <c r="I67" s="643">
        <f t="shared" ref="I67" si="10">IF(B67&lt;&gt;"",I66+G67-H67,0)</f>
        <v>0</v>
      </c>
      <c r="J67" s="643"/>
    </row>
    <row r="68" spans="1:12" ht="18.75" customHeight="1">
      <c r="A68" s="258"/>
      <c r="B68" s="259"/>
      <c r="C68" s="259"/>
      <c r="D68" s="350"/>
      <c r="E68" s="350"/>
      <c r="F68" s="412"/>
      <c r="G68" s="350">
        <f t="shared" si="2"/>
        <v>0</v>
      </c>
      <c r="H68" s="350"/>
      <c r="I68" s="350">
        <f t="shared" si="3"/>
        <v>0</v>
      </c>
      <c r="J68" s="350"/>
    </row>
    <row r="69" spans="1:12" s="408" customFormat="1" ht="21" customHeight="1">
      <c r="A69" s="731" t="s">
        <v>3</v>
      </c>
      <c r="B69" s="731"/>
      <c r="C69" s="731"/>
      <c r="D69" s="731"/>
      <c r="E69" s="731"/>
      <c r="F69" s="731"/>
      <c r="G69" s="380">
        <f>SUM(G12:G68)</f>
        <v>613181000</v>
      </c>
      <c r="H69" s="380">
        <f>SUM(H12:H68)</f>
        <v>524889000</v>
      </c>
      <c r="I69" s="352">
        <f>G69-H69</f>
        <v>88292000</v>
      </c>
      <c r="J69" s="352"/>
      <c r="L69" s="684"/>
    </row>
    <row r="70" spans="1:12" ht="21" customHeight="1"/>
    <row r="71" spans="1:12" ht="21" customHeight="1">
      <c r="B71" s="409" t="s">
        <v>517</v>
      </c>
      <c r="E71" s="739">
        <f>I69</f>
        <v>88292000</v>
      </c>
      <c r="F71" s="739"/>
      <c r="G71" s="410" t="s">
        <v>20</v>
      </c>
    </row>
    <row r="72" spans="1:12" ht="21" customHeight="1">
      <c r="B72" s="409" t="s">
        <v>518</v>
      </c>
      <c r="C72" s="411" t="e">
        <f ca="1">[4]!VND(E71, TRUE)</f>
        <v>#NAME?</v>
      </c>
    </row>
    <row r="73" spans="1:12" ht="21" customHeight="1"/>
    <row r="74" spans="1:12" ht="21" customHeight="1">
      <c r="A74" s="401" t="s">
        <v>1409</v>
      </c>
      <c r="G74" s="401" t="s">
        <v>23</v>
      </c>
    </row>
    <row r="75" spans="1:12" ht="21" customHeight="1"/>
    <row r="76" spans="1:12" ht="18.75" customHeight="1">
      <c r="A76" s="404"/>
      <c r="B76" s="400"/>
      <c r="D76" s="406"/>
      <c r="E76" s="406"/>
      <c r="F76" s="405"/>
      <c r="G76" s="406"/>
      <c r="H76" s="406"/>
      <c r="I76" s="406"/>
    </row>
    <row r="77" spans="1:12" ht="18.75" customHeight="1">
      <c r="A77" s="404"/>
      <c r="B77" s="400"/>
      <c r="D77" s="406"/>
      <c r="E77" s="406"/>
      <c r="F77" s="405"/>
      <c r="G77" s="406"/>
      <c r="H77" s="406"/>
      <c r="I77" s="406"/>
    </row>
    <row r="78" spans="1:12" ht="18.75" customHeight="1">
      <c r="A78" s="404"/>
      <c r="B78" s="400"/>
      <c r="D78" s="406"/>
      <c r="E78" s="406"/>
      <c r="F78" s="405"/>
      <c r="G78" s="406"/>
      <c r="H78" s="406"/>
      <c r="I78" s="406"/>
    </row>
    <row r="79" spans="1:12" ht="18.75" customHeight="1">
      <c r="A79" s="404"/>
      <c r="B79" s="400"/>
      <c r="D79" s="406"/>
      <c r="E79" s="406"/>
      <c r="F79" s="405"/>
      <c r="G79" s="406"/>
      <c r="H79" s="406"/>
      <c r="I79" s="406"/>
    </row>
    <row r="80" spans="1:12" ht="18.75" customHeight="1">
      <c r="A80" s="404"/>
      <c r="B80" s="400"/>
      <c r="D80" s="406"/>
      <c r="E80" s="406"/>
      <c r="F80" s="405"/>
      <c r="G80" s="406"/>
      <c r="H80" s="406"/>
      <c r="I80" s="406"/>
    </row>
    <row r="81" spans="1:9" ht="18.75" customHeight="1">
      <c r="A81" s="404"/>
      <c r="B81" s="400"/>
      <c r="D81" s="406"/>
      <c r="E81" s="406"/>
      <c r="F81" s="405"/>
      <c r="G81" s="406"/>
      <c r="H81" s="406"/>
      <c r="I81" s="406"/>
    </row>
    <row r="82" spans="1:9" ht="18.75" customHeight="1">
      <c r="A82" s="404"/>
      <c r="B82" s="400"/>
      <c r="D82" s="406"/>
      <c r="E82" s="406"/>
      <c r="F82" s="405"/>
      <c r="G82" s="406"/>
      <c r="H82" s="406"/>
      <c r="I82" s="406"/>
    </row>
    <row r="83" spans="1:9" ht="18.75" customHeight="1">
      <c r="A83" s="404"/>
      <c r="B83" s="400"/>
      <c r="D83" s="406"/>
      <c r="E83" s="406"/>
      <c r="F83" s="405"/>
      <c r="G83" s="406"/>
      <c r="H83" s="406"/>
      <c r="I83" s="406"/>
    </row>
    <row r="84" spans="1:9" ht="18.75" customHeight="1">
      <c r="A84" s="404"/>
      <c r="B84" s="400"/>
      <c r="D84" s="406"/>
      <c r="E84" s="406"/>
      <c r="F84" s="405"/>
      <c r="G84" s="406"/>
      <c r="H84" s="406"/>
      <c r="I84" s="406"/>
    </row>
    <row r="85" spans="1:9" ht="18.75" customHeight="1">
      <c r="A85" s="404"/>
      <c r="B85" s="400"/>
      <c r="D85" s="406"/>
      <c r="E85" s="406"/>
      <c r="F85" s="405"/>
      <c r="G85" s="406"/>
      <c r="H85" s="406"/>
      <c r="I85" s="406"/>
    </row>
    <row r="86" spans="1:9" ht="18.75" customHeight="1">
      <c r="A86" s="404"/>
      <c r="B86" s="400"/>
      <c r="D86" s="406"/>
      <c r="E86" s="406"/>
      <c r="F86" s="405"/>
      <c r="G86" s="406"/>
      <c r="H86" s="406"/>
      <c r="I86" s="406"/>
    </row>
    <row r="87" spans="1:9" ht="18.75" customHeight="1">
      <c r="A87" s="404"/>
      <c r="B87" s="400"/>
      <c r="D87" s="406"/>
      <c r="E87" s="406"/>
      <c r="F87" s="405"/>
      <c r="G87" s="406"/>
      <c r="H87" s="406"/>
      <c r="I87" s="406"/>
    </row>
    <row r="88" spans="1:9" ht="18.75" customHeight="1">
      <c r="A88" s="404"/>
      <c r="B88" s="400"/>
      <c r="D88" s="406"/>
      <c r="E88" s="406"/>
      <c r="F88" s="405"/>
      <c r="G88" s="406"/>
      <c r="H88" s="406"/>
      <c r="I88" s="406"/>
    </row>
    <row r="89" spans="1:9" ht="18.75" customHeight="1">
      <c r="A89" s="404"/>
      <c r="B89" s="400"/>
      <c r="D89" s="406"/>
      <c r="E89" s="406"/>
      <c r="F89" s="405"/>
      <c r="G89" s="406"/>
      <c r="H89" s="406"/>
      <c r="I89" s="406"/>
    </row>
    <row r="90" spans="1:9" ht="18.75" customHeight="1"/>
    <row r="91" spans="1:9" ht="18.75" customHeight="1"/>
    <row r="92" spans="1:9" ht="18.75" customHeight="1"/>
    <row r="93" spans="1:9" ht="18.75" customHeight="1"/>
    <row r="94" spans="1:9" s="399" customFormat="1" ht="18.75" customHeight="1">
      <c r="B94" s="393"/>
      <c r="C94" s="400"/>
      <c r="D94" s="401"/>
      <c r="E94" s="401"/>
      <c r="F94" s="402"/>
      <c r="G94" s="401"/>
      <c r="H94" s="401"/>
      <c r="I94" s="401"/>
    </row>
    <row r="95" spans="1:9" s="399" customFormat="1" ht="18.75" customHeight="1">
      <c r="B95" s="393"/>
      <c r="C95" s="400"/>
      <c r="D95" s="401"/>
      <c r="E95" s="401"/>
      <c r="F95" s="402"/>
      <c r="G95" s="401"/>
      <c r="H95" s="401"/>
      <c r="I95" s="401"/>
    </row>
    <row r="96" spans="1:9" s="399" customFormat="1" ht="18.75" customHeight="1">
      <c r="B96" s="393"/>
      <c r="C96" s="400"/>
      <c r="D96" s="401"/>
      <c r="E96" s="401"/>
      <c r="F96" s="402"/>
      <c r="G96" s="401"/>
      <c r="H96" s="401"/>
      <c r="I96" s="401"/>
    </row>
    <row r="97" spans="2:9" s="399" customFormat="1" ht="18.75" customHeight="1">
      <c r="B97" s="393"/>
      <c r="C97" s="400"/>
      <c r="D97" s="401"/>
      <c r="E97" s="401"/>
      <c r="F97" s="402"/>
      <c r="G97" s="401"/>
      <c r="H97" s="401"/>
      <c r="I97" s="401"/>
    </row>
  </sheetData>
  <mergeCells count="8">
    <mergeCell ref="E71:F71"/>
    <mergeCell ref="A35:J35"/>
    <mergeCell ref="A1:C1"/>
    <mergeCell ref="A3:B3"/>
    <mergeCell ref="A5:H5"/>
    <mergeCell ref="A6:H6"/>
    <mergeCell ref="A19:J19"/>
    <mergeCell ref="A69:F69"/>
  </mergeCells>
  <pageMargins left="0.5" right="0.15" top="0.53" bottom="0.25" header="0.5" footer="0.25"/>
  <pageSetup scale="93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K86"/>
  <sheetViews>
    <sheetView topLeftCell="A5" zoomScale="95" workbookViewId="0">
      <pane ySplit="7" topLeftCell="A12" activePane="bottomLeft" state="frozen"/>
      <selection activeCell="A5" sqref="A5"/>
      <selection pane="bottomLeft" activeCell="I87" sqref="I87"/>
    </sheetView>
  </sheetViews>
  <sheetFormatPr defaultRowHeight="15.75"/>
  <cols>
    <col min="1" max="1" width="9.42578125" style="247" customWidth="1"/>
    <col min="2" max="2" width="26.28515625" style="244" customWidth="1"/>
    <col min="3" max="3" width="5.7109375" style="248" customWidth="1"/>
    <col min="4" max="4" width="8.140625" style="500" customWidth="1"/>
    <col min="5" max="5" width="8.140625" style="501" customWidth="1"/>
    <col min="6" max="6" width="10.7109375" style="502" customWidth="1"/>
    <col min="7" max="7" width="15.7109375" style="502" customWidth="1"/>
    <col min="8" max="8" width="12.140625" style="503" customWidth="1"/>
    <col min="9" max="9" width="13.140625" style="502" customWidth="1"/>
    <col min="10" max="10" width="19.5703125" style="244" customWidth="1"/>
    <col min="11" max="257" width="9.140625" style="244"/>
    <col min="258" max="258" width="28.140625" style="244" customWidth="1"/>
    <col min="259" max="259" width="6.85546875" style="244" customWidth="1"/>
    <col min="260" max="260" width="9" style="244" customWidth="1"/>
    <col min="261" max="261" width="8.85546875" style="244" customWidth="1"/>
    <col min="262" max="262" width="11.85546875" style="244" customWidth="1"/>
    <col min="263" max="263" width="14.85546875" style="244" customWidth="1"/>
    <col min="264" max="264" width="14.28515625" style="244" customWidth="1"/>
    <col min="265" max="265" width="13.5703125" style="244" customWidth="1"/>
    <col min="266" max="266" width="16.140625" style="244" customWidth="1"/>
    <col min="267" max="513" width="9.140625" style="244"/>
    <col min="514" max="514" width="28.140625" style="244" customWidth="1"/>
    <col min="515" max="515" width="6.85546875" style="244" customWidth="1"/>
    <col min="516" max="516" width="9" style="244" customWidth="1"/>
    <col min="517" max="517" width="8.85546875" style="244" customWidth="1"/>
    <col min="518" max="518" width="11.85546875" style="244" customWidth="1"/>
    <col min="519" max="519" width="14.85546875" style="244" customWidth="1"/>
    <col min="520" max="520" width="14.28515625" style="244" customWidth="1"/>
    <col min="521" max="521" width="13.5703125" style="244" customWidth="1"/>
    <col min="522" max="522" width="16.140625" style="244" customWidth="1"/>
    <col min="523" max="769" width="9.140625" style="244"/>
    <col min="770" max="770" width="28.140625" style="244" customWidth="1"/>
    <col min="771" max="771" width="6.85546875" style="244" customWidth="1"/>
    <col min="772" max="772" width="9" style="244" customWidth="1"/>
    <col min="773" max="773" width="8.85546875" style="244" customWidth="1"/>
    <col min="774" max="774" width="11.85546875" style="244" customWidth="1"/>
    <col min="775" max="775" width="14.85546875" style="244" customWidth="1"/>
    <col min="776" max="776" width="14.28515625" style="244" customWidth="1"/>
    <col min="777" max="777" width="13.5703125" style="244" customWidth="1"/>
    <col min="778" max="778" width="16.140625" style="244" customWidth="1"/>
    <col min="779" max="1025" width="9.140625" style="244"/>
    <col min="1026" max="1026" width="28.140625" style="244" customWidth="1"/>
    <col min="1027" max="1027" width="6.85546875" style="244" customWidth="1"/>
    <col min="1028" max="1028" width="9" style="244" customWidth="1"/>
    <col min="1029" max="1029" width="8.85546875" style="244" customWidth="1"/>
    <col min="1030" max="1030" width="11.85546875" style="244" customWidth="1"/>
    <col min="1031" max="1031" width="14.85546875" style="244" customWidth="1"/>
    <col min="1032" max="1032" width="14.28515625" style="244" customWidth="1"/>
    <col min="1033" max="1033" width="13.5703125" style="244" customWidth="1"/>
    <col min="1034" max="1034" width="16.140625" style="244" customWidth="1"/>
    <col min="1035" max="1281" width="9.140625" style="244"/>
    <col min="1282" max="1282" width="28.140625" style="244" customWidth="1"/>
    <col min="1283" max="1283" width="6.85546875" style="244" customWidth="1"/>
    <col min="1284" max="1284" width="9" style="244" customWidth="1"/>
    <col min="1285" max="1285" width="8.85546875" style="244" customWidth="1"/>
    <col min="1286" max="1286" width="11.85546875" style="244" customWidth="1"/>
    <col min="1287" max="1287" width="14.85546875" style="244" customWidth="1"/>
    <col min="1288" max="1288" width="14.28515625" style="244" customWidth="1"/>
    <col min="1289" max="1289" width="13.5703125" style="244" customWidth="1"/>
    <col min="1290" max="1290" width="16.140625" style="244" customWidth="1"/>
    <col min="1291" max="1537" width="9.140625" style="244"/>
    <col min="1538" max="1538" width="28.140625" style="244" customWidth="1"/>
    <col min="1539" max="1539" width="6.85546875" style="244" customWidth="1"/>
    <col min="1540" max="1540" width="9" style="244" customWidth="1"/>
    <col min="1541" max="1541" width="8.85546875" style="244" customWidth="1"/>
    <col min="1542" max="1542" width="11.85546875" style="244" customWidth="1"/>
    <col min="1543" max="1543" width="14.85546875" style="244" customWidth="1"/>
    <col min="1544" max="1544" width="14.28515625" style="244" customWidth="1"/>
    <col min="1545" max="1545" width="13.5703125" style="244" customWidth="1"/>
    <col min="1546" max="1546" width="16.140625" style="244" customWidth="1"/>
    <col min="1547" max="1793" width="9.140625" style="244"/>
    <col min="1794" max="1794" width="28.140625" style="244" customWidth="1"/>
    <col min="1795" max="1795" width="6.85546875" style="244" customWidth="1"/>
    <col min="1796" max="1796" width="9" style="244" customWidth="1"/>
    <col min="1797" max="1797" width="8.85546875" style="244" customWidth="1"/>
    <col min="1798" max="1798" width="11.85546875" style="244" customWidth="1"/>
    <col min="1799" max="1799" width="14.85546875" style="244" customWidth="1"/>
    <col min="1800" max="1800" width="14.28515625" style="244" customWidth="1"/>
    <col min="1801" max="1801" width="13.5703125" style="244" customWidth="1"/>
    <col min="1802" max="1802" width="16.140625" style="244" customWidth="1"/>
    <col min="1803" max="2049" width="9.140625" style="244"/>
    <col min="2050" max="2050" width="28.140625" style="244" customWidth="1"/>
    <col min="2051" max="2051" width="6.85546875" style="244" customWidth="1"/>
    <col min="2052" max="2052" width="9" style="244" customWidth="1"/>
    <col min="2053" max="2053" width="8.85546875" style="244" customWidth="1"/>
    <col min="2054" max="2054" width="11.85546875" style="244" customWidth="1"/>
    <col min="2055" max="2055" width="14.85546875" style="244" customWidth="1"/>
    <col min="2056" max="2056" width="14.28515625" style="244" customWidth="1"/>
    <col min="2057" max="2057" width="13.5703125" style="244" customWidth="1"/>
    <col min="2058" max="2058" width="16.140625" style="244" customWidth="1"/>
    <col min="2059" max="2305" width="9.140625" style="244"/>
    <col min="2306" max="2306" width="28.140625" style="244" customWidth="1"/>
    <col min="2307" max="2307" width="6.85546875" style="244" customWidth="1"/>
    <col min="2308" max="2308" width="9" style="244" customWidth="1"/>
    <col min="2309" max="2309" width="8.85546875" style="244" customWidth="1"/>
    <col min="2310" max="2310" width="11.85546875" style="244" customWidth="1"/>
    <col min="2311" max="2311" width="14.85546875" style="244" customWidth="1"/>
    <col min="2312" max="2312" width="14.28515625" style="244" customWidth="1"/>
    <col min="2313" max="2313" width="13.5703125" style="244" customWidth="1"/>
    <col min="2314" max="2314" width="16.140625" style="244" customWidth="1"/>
    <col min="2315" max="2561" width="9.140625" style="244"/>
    <col min="2562" max="2562" width="28.140625" style="244" customWidth="1"/>
    <col min="2563" max="2563" width="6.85546875" style="244" customWidth="1"/>
    <col min="2564" max="2564" width="9" style="244" customWidth="1"/>
    <col min="2565" max="2565" width="8.85546875" style="244" customWidth="1"/>
    <col min="2566" max="2566" width="11.85546875" style="244" customWidth="1"/>
    <col min="2567" max="2567" width="14.85546875" style="244" customWidth="1"/>
    <col min="2568" max="2568" width="14.28515625" style="244" customWidth="1"/>
    <col min="2569" max="2569" width="13.5703125" style="244" customWidth="1"/>
    <col min="2570" max="2570" width="16.140625" style="244" customWidth="1"/>
    <col min="2571" max="2817" width="9.140625" style="244"/>
    <col min="2818" max="2818" width="28.140625" style="244" customWidth="1"/>
    <col min="2819" max="2819" width="6.85546875" style="244" customWidth="1"/>
    <col min="2820" max="2820" width="9" style="244" customWidth="1"/>
    <col min="2821" max="2821" width="8.85546875" style="244" customWidth="1"/>
    <col min="2822" max="2822" width="11.85546875" style="244" customWidth="1"/>
    <col min="2823" max="2823" width="14.85546875" style="244" customWidth="1"/>
    <col min="2824" max="2824" width="14.28515625" style="244" customWidth="1"/>
    <col min="2825" max="2825" width="13.5703125" style="244" customWidth="1"/>
    <col min="2826" max="2826" width="16.140625" style="244" customWidth="1"/>
    <col min="2827" max="3073" width="9.140625" style="244"/>
    <col min="3074" max="3074" width="28.140625" style="244" customWidth="1"/>
    <col min="3075" max="3075" width="6.85546875" style="244" customWidth="1"/>
    <col min="3076" max="3076" width="9" style="244" customWidth="1"/>
    <col min="3077" max="3077" width="8.85546875" style="244" customWidth="1"/>
    <col min="3078" max="3078" width="11.85546875" style="244" customWidth="1"/>
    <col min="3079" max="3079" width="14.85546875" style="244" customWidth="1"/>
    <col min="3080" max="3080" width="14.28515625" style="244" customWidth="1"/>
    <col min="3081" max="3081" width="13.5703125" style="244" customWidth="1"/>
    <col min="3082" max="3082" width="16.140625" style="244" customWidth="1"/>
    <col min="3083" max="3329" width="9.140625" style="244"/>
    <col min="3330" max="3330" width="28.140625" style="244" customWidth="1"/>
    <col min="3331" max="3331" width="6.85546875" style="244" customWidth="1"/>
    <col min="3332" max="3332" width="9" style="244" customWidth="1"/>
    <col min="3333" max="3333" width="8.85546875" style="244" customWidth="1"/>
    <col min="3334" max="3334" width="11.85546875" style="244" customWidth="1"/>
    <col min="3335" max="3335" width="14.85546875" style="244" customWidth="1"/>
    <col min="3336" max="3336" width="14.28515625" style="244" customWidth="1"/>
    <col min="3337" max="3337" width="13.5703125" style="244" customWidth="1"/>
    <col min="3338" max="3338" width="16.140625" style="244" customWidth="1"/>
    <col min="3339" max="3585" width="9.140625" style="244"/>
    <col min="3586" max="3586" width="28.140625" style="244" customWidth="1"/>
    <col min="3587" max="3587" width="6.85546875" style="244" customWidth="1"/>
    <col min="3588" max="3588" width="9" style="244" customWidth="1"/>
    <col min="3589" max="3589" width="8.85546875" style="244" customWidth="1"/>
    <col min="3590" max="3590" width="11.85546875" style="244" customWidth="1"/>
    <col min="3591" max="3591" width="14.85546875" style="244" customWidth="1"/>
    <col min="3592" max="3592" width="14.28515625" style="244" customWidth="1"/>
    <col min="3593" max="3593" width="13.5703125" style="244" customWidth="1"/>
    <col min="3594" max="3594" width="16.140625" style="244" customWidth="1"/>
    <col min="3595" max="3841" width="9.140625" style="244"/>
    <col min="3842" max="3842" width="28.140625" style="244" customWidth="1"/>
    <col min="3843" max="3843" width="6.85546875" style="244" customWidth="1"/>
    <col min="3844" max="3844" width="9" style="244" customWidth="1"/>
    <col min="3845" max="3845" width="8.85546875" style="244" customWidth="1"/>
    <col min="3846" max="3846" width="11.85546875" style="244" customWidth="1"/>
    <col min="3847" max="3847" width="14.85546875" style="244" customWidth="1"/>
    <col min="3848" max="3848" width="14.28515625" style="244" customWidth="1"/>
    <col min="3849" max="3849" width="13.5703125" style="244" customWidth="1"/>
    <col min="3850" max="3850" width="16.140625" style="244" customWidth="1"/>
    <col min="3851" max="4097" width="9.140625" style="244"/>
    <col min="4098" max="4098" width="28.140625" style="244" customWidth="1"/>
    <col min="4099" max="4099" width="6.85546875" style="244" customWidth="1"/>
    <col min="4100" max="4100" width="9" style="244" customWidth="1"/>
    <col min="4101" max="4101" width="8.85546875" style="244" customWidth="1"/>
    <col min="4102" max="4102" width="11.85546875" style="244" customWidth="1"/>
    <col min="4103" max="4103" width="14.85546875" style="244" customWidth="1"/>
    <col min="4104" max="4104" width="14.28515625" style="244" customWidth="1"/>
    <col min="4105" max="4105" width="13.5703125" style="244" customWidth="1"/>
    <col min="4106" max="4106" width="16.140625" style="244" customWidth="1"/>
    <col min="4107" max="4353" width="9.140625" style="244"/>
    <col min="4354" max="4354" width="28.140625" style="244" customWidth="1"/>
    <col min="4355" max="4355" width="6.85546875" style="244" customWidth="1"/>
    <col min="4356" max="4356" width="9" style="244" customWidth="1"/>
    <col min="4357" max="4357" width="8.85546875" style="244" customWidth="1"/>
    <col min="4358" max="4358" width="11.85546875" style="244" customWidth="1"/>
    <col min="4359" max="4359" width="14.85546875" style="244" customWidth="1"/>
    <col min="4360" max="4360" width="14.28515625" style="244" customWidth="1"/>
    <col min="4361" max="4361" width="13.5703125" style="244" customWidth="1"/>
    <col min="4362" max="4362" width="16.140625" style="244" customWidth="1"/>
    <col min="4363" max="4609" width="9.140625" style="244"/>
    <col min="4610" max="4610" width="28.140625" style="244" customWidth="1"/>
    <col min="4611" max="4611" width="6.85546875" style="244" customWidth="1"/>
    <col min="4612" max="4612" width="9" style="244" customWidth="1"/>
    <col min="4613" max="4613" width="8.85546875" style="244" customWidth="1"/>
    <col min="4614" max="4614" width="11.85546875" style="244" customWidth="1"/>
    <col min="4615" max="4615" width="14.85546875" style="244" customWidth="1"/>
    <col min="4616" max="4616" width="14.28515625" style="244" customWidth="1"/>
    <col min="4617" max="4617" width="13.5703125" style="244" customWidth="1"/>
    <col min="4618" max="4618" width="16.140625" style="244" customWidth="1"/>
    <col min="4619" max="4865" width="9.140625" style="244"/>
    <col min="4866" max="4866" width="28.140625" style="244" customWidth="1"/>
    <col min="4867" max="4867" width="6.85546875" style="244" customWidth="1"/>
    <col min="4868" max="4868" width="9" style="244" customWidth="1"/>
    <col min="4869" max="4869" width="8.85546875" style="244" customWidth="1"/>
    <col min="4870" max="4870" width="11.85546875" style="244" customWidth="1"/>
    <col min="4871" max="4871" width="14.85546875" style="244" customWidth="1"/>
    <col min="4872" max="4872" width="14.28515625" style="244" customWidth="1"/>
    <col min="4873" max="4873" width="13.5703125" style="244" customWidth="1"/>
    <col min="4874" max="4874" width="16.140625" style="244" customWidth="1"/>
    <col min="4875" max="5121" width="9.140625" style="244"/>
    <col min="5122" max="5122" width="28.140625" style="244" customWidth="1"/>
    <col min="5123" max="5123" width="6.85546875" style="244" customWidth="1"/>
    <col min="5124" max="5124" width="9" style="244" customWidth="1"/>
    <col min="5125" max="5125" width="8.85546875" style="244" customWidth="1"/>
    <col min="5126" max="5126" width="11.85546875" style="244" customWidth="1"/>
    <col min="5127" max="5127" width="14.85546875" style="244" customWidth="1"/>
    <col min="5128" max="5128" width="14.28515625" style="244" customWidth="1"/>
    <col min="5129" max="5129" width="13.5703125" style="244" customWidth="1"/>
    <col min="5130" max="5130" width="16.140625" style="244" customWidth="1"/>
    <col min="5131" max="5377" width="9.140625" style="244"/>
    <col min="5378" max="5378" width="28.140625" style="244" customWidth="1"/>
    <col min="5379" max="5379" width="6.85546875" style="244" customWidth="1"/>
    <col min="5380" max="5380" width="9" style="244" customWidth="1"/>
    <col min="5381" max="5381" width="8.85546875" style="244" customWidth="1"/>
    <col min="5382" max="5382" width="11.85546875" style="244" customWidth="1"/>
    <col min="5383" max="5383" width="14.85546875" style="244" customWidth="1"/>
    <col min="5384" max="5384" width="14.28515625" style="244" customWidth="1"/>
    <col min="5385" max="5385" width="13.5703125" style="244" customWidth="1"/>
    <col min="5386" max="5386" width="16.140625" style="244" customWidth="1"/>
    <col min="5387" max="5633" width="9.140625" style="244"/>
    <col min="5634" max="5634" width="28.140625" style="244" customWidth="1"/>
    <col min="5635" max="5635" width="6.85546875" style="244" customWidth="1"/>
    <col min="5636" max="5636" width="9" style="244" customWidth="1"/>
    <col min="5637" max="5637" width="8.85546875" style="244" customWidth="1"/>
    <col min="5638" max="5638" width="11.85546875" style="244" customWidth="1"/>
    <col min="5639" max="5639" width="14.85546875" style="244" customWidth="1"/>
    <col min="5640" max="5640" width="14.28515625" style="244" customWidth="1"/>
    <col min="5641" max="5641" width="13.5703125" style="244" customWidth="1"/>
    <col min="5642" max="5642" width="16.140625" style="244" customWidth="1"/>
    <col min="5643" max="5889" width="9.140625" style="244"/>
    <col min="5890" max="5890" width="28.140625" style="244" customWidth="1"/>
    <col min="5891" max="5891" width="6.85546875" style="244" customWidth="1"/>
    <col min="5892" max="5892" width="9" style="244" customWidth="1"/>
    <col min="5893" max="5893" width="8.85546875" style="244" customWidth="1"/>
    <col min="5894" max="5894" width="11.85546875" style="244" customWidth="1"/>
    <col min="5895" max="5895" width="14.85546875" style="244" customWidth="1"/>
    <col min="5896" max="5896" width="14.28515625" style="244" customWidth="1"/>
    <col min="5897" max="5897" width="13.5703125" style="244" customWidth="1"/>
    <col min="5898" max="5898" width="16.140625" style="244" customWidth="1"/>
    <col min="5899" max="6145" width="9.140625" style="244"/>
    <col min="6146" max="6146" width="28.140625" style="244" customWidth="1"/>
    <col min="6147" max="6147" width="6.85546875" style="244" customWidth="1"/>
    <col min="6148" max="6148" width="9" style="244" customWidth="1"/>
    <col min="6149" max="6149" width="8.85546875" style="244" customWidth="1"/>
    <col min="6150" max="6150" width="11.85546875" style="244" customWidth="1"/>
    <col min="6151" max="6151" width="14.85546875" style="244" customWidth="1"/>
    <col min="6152" max="6152" width="14.28515625" style="244" customWidth="1"/>
    <col min="6153" max="6153" width="13.5703125" style="244" customWidth="1"/>
    <col min="6154" max="6154" width="16.140625" style="244" customWidth="1"/>
    <col min="6155" max="6401" width="9.140625" style="244"/>
    <col min="6402" max="6402" width="28.140625" style="244" customWidth="1"/>
    <col min="6403" max="6403" width="6.85546875" style="244" customWidth="1"/>
    <col min="6404" max="6404" width="9" style="244" customWidth="1"/>
    <col min="6405" max="6405" width="8.85546875" style="244" customWidth="1"/>
    <col min="6406" max="6406" width="11.85546875" style="244" customWidth="1"/>
    <col min="6407" max="6407" width="14.85546875" style="244" customWidth="1"/>
    <col min="6408" max="6408" width="14.28515625" style="244" customWidth="1"/>
    <col min="6409" max="6409" width="13.5703125" style="244" customWidth="1"/>
    <col min="6410" max="6410" width="16.140625" style="244" customWidth="1"/>
    <col min="6411" max="6657" width="9.140625" style="244"/>
    <col min="6658" max="6658" width="28.140625" style="244" customWidth="1"/>
    <col min="6659" max="6659" width="6.85546875" style="244" customWidth="1"/>
    <col min="6660" max="6660" width="9" style="244" customWidth="1"/>
    <col min="6661" max="6661" width="8.85546875" style="244" customWidth="1"/>
    <col min="6662" max="6662" width="11.85546875" style="244" customWidth="1"/>
    <col min="6663" max="6663" width="14.85546875" style="244" customWidth="1"/>
    <col min="6664" max="6664" width="14.28515625" style="244" customWidth="1"/>
    <col min="6665" max="6665" width="13.5703125" style="244" customWidth="1"/>
    <col min="6666" max="6666" width="16.140625" style="244" customWidth="1"/>
    <col min="6667" max="6913" width="9.140625" style="244"/>
    <col min="6914" max="6914" width="28.140625" style="244" customWidth="1"/>
    <col min="6915" max="6915" width="6.85546875" style="244" customWidth="1"/>
    <col min="6916" max="6916" width="9" style="244" customWidth="1"/>
    <col min="6917" max="6917" width="8.85546875" style="244" customWidth="1"/>
    <col min="6918" max="6918" width="11.85546875" style="244" customWidth="1"/>
    <col min="6919" max="6919" width="14.85546875" style="244" customWidth="1"/>
    <col min="6920" max="6920" width="14.28515625" style="244" customWidth="1"/>
    <col min="6921" max="6921" width="13.5703125" style="244" customWidth="1"/>
    <col min="6922" max="6922" width="16.140625" style="244" customWidth="1"/>
    <col min="6923" max="7169" width="9.140625" style="244"/>
    <col min="7170" max="7170" width="28.140625" style="244" customWidth="1"/>
    <col min="7171" max="7171" width="6.85546875" style="244" customWidth="1"/>
    <col min="7172" max="7172" width="9" style="244" customWidth="1"/>
    <col min="7173" max="7173" width="8.85546875" style="244" customWidth="1"/>
    <col min="7174" max="7174" width="11.85546875" style="244" customWidth="1"/>
    <col min="7175" max="7175" width="14.85546875" style="244" customWidth="1"/>
    <col min="7176" max="7176" width="14.28515625" style="244" customWidth="1"/>
    <col min="7177" max="7177" width="13.5703125" style="244" customWidth="1"/>
    <col min="7178" max="7178" width="16.140625" style="244" customWidth="1"/>
    <col min="7179" max="7425" width="9.140625" style="244"/>
    <col min="7426" max="7426" width="28.140625" style="244" customWidth="1"/>
    <col min="7427" max="7427" width="6.85546875" style="244" customWidth="1"/>
    <col min="7428" max="7428" width="9" style="244" customWidth="1"/>
    <col min="7429" max="7429" width="8.85546875" style="244" customWidth="1"/>
    <col min="7430" max="7430" width="11.85546875" style="244" customWidth="1"/>
    <col min="7431" max="7431" width="14.85546875" style="244" customWidth="1"/>
    <col min="7432" max="7432" width="14.28515625" style="244" customWidth="1"/>
    <col min="7433" max="7433" width="13.5703125" style="244" customWidth="1"/>
    <col min="7434" max="7434" width="16.140625" style="244" customWidth="1"/>
    <col min="7435" max="7681" width="9.140625" style="244"/>
    <col min="7682" max="7682" width="28.140625" style="244" customWidth="1"/>
    <col min="7683" max="7683" width="6.85546875" style="244" customWidth="1"/>
    <col min="7684" max="7684" width="9" style="244" customWidth="1"/>
    <col min="7685" max="7685" width="8.85546875" style="244" customWidth="1"/>
    <col min="7686" max="7686" width="11.85546875" style="244" customWidth="1"/>
    <col min="7687" max="7687" width="14.85546875" style="244" customWidth="1"/>
    <col min="7688" max="7688" width="14.28515625" style="244" customWidth="1"/>
    <col min="7689" max="7689" width="13.5703125" style="244" customWidth="1"/>
    <col min="7690" max="7690" width="16.140625" style="244" customWidth="1"/>
    <col min="7691" max="7937" width="9.140625" style="244"/>
    <col min="7938" max="7938" width="28.140625" style="244" customWidth="1"/>
    <col min="7939" max="7939" width="6.85546875" style="244" customWidth="1"/>
    <col min="7940" max="7940" width="9" style="244" customWidth="1"/>
    <col min="7941" max="7941" width="8.85546875" style="244" customWidth="1"/>
    <col min="7942" max="7942" width="11.85546875" style="244" customWidth="1"/>
    <col min="7943" max="7943" width="14.85546875" style="244" customWidth="1"/>
    <col min="7944" max="7944" width="14.28515625" style="244" customWidth="1"/>
    <col min="7945" max="7945" width="13.5703125" style="244" customWidth="1"/>
    <col min="7946" max="7946" width="16.140625" style="244" customWidth="1"/>
    <col min="7947" max="8193" width="9.140625" style="244"/>
    <col min="8194" max="8194" width="28.140625" style="244" customWidth="1"/>
    <col min="8195" max="8195" width="6.85546875" style="244" customWidth="1"/>
    <col min="8196" max="8196" width="9" style="244" customWidth="1"/>
    <col min="8197" max="8197" width="8.85546875" style="244" customWidth="1"/>
    <col min="8198" max="8198" width="11.85546875" style="244" customWidth="1"/>
    <col min="8199" max="8199" width="14.85546875" style="244" customWidth="1"/>
    <col min="8200" max="8200" width="14.28515625" style="244" customWidth="1"/>
    <col min="8201" max="8201" width="13.5703125" style="244" customWidth="1"/>
    <col min="8202" max="8202" width="16.140625" style="244" customWidth="1"/>
    <col min="8203" max="8449" width="9.140625" style="244"/>
    <col min="8450" max="8450" width="28.140625" style="244" customWidth="1"/>
    <col min="8451" max="8451" width="6.85546875" style="244" customWidth="1"/>
    <col min="8452" max="8452" width="9" style="244" customWidth="1"/>
    <col min="8453" max="8453" width="8.85546875" style="244" customWidth="1"/>
    <col min="8454" max="8454" width="11.85546875" style="244" customWidth="1"/>
    <col min="8455" max="8455" width="14.85546875" style="244" customWidth="1"/>
    <col min="8456" max="8456" width="14.28515625" style="244" customWidth="1"/>
    <col min="8457" max="8457" width="13.5703125" style="244" customWidth="1"/>
    <col min="8458" max="8458" width="16.140625" style="244" customWidth="1"/>
    <col min="8459" max="8705" width="9.140625" style="244"/>
    <col min="8706" max="8706" width="28.140625" style="244" customWidth="1"/>
    <col min="8707" max="8707" width="6.85546875" style="244" customWidth="1"/>
    <col min="8708" max="8708" width="9" style="244" customWidth="1"/>
    <col min="8709" max="8709" width="8.85546875" style="244" customWidth="1"/>
    <col min="8710" max="8710" width="11.85546875" style="244" customWidth="1"/>
    <col min="8711" max="8711" width="14.85546875" style="244" customWidth="1"/>
    <col min="8712" max="8712" width="14.28515625" style="244" customWidth="1"/>
    <col min="8713" max="8713" width="13.5703125" style="244" customWidth="1"/>
    <col min="8714" max="8714" width="16.140625" style="244" customWidth="1"/>
    <col min="8715" max="8961" width="9.140625" style="244"/>
    <col min="8962" max="8962" width="28.140625" style="244" customWidth="1"/>
    <col min="8963" max="8963" width="6.85546875" style="244" customWidth="1"/>
    <col min="8964" max="8964" width="9" style="244" customWidth="1"/>
    <col min="8965" max="8965" width="8.85546875" style="244" customWidth="1"/>
    <col min="8966" max="8966" width="11.85546875" style="244" customWidth="1"/>
    <col min="8967" max="8967" width="14.85546875" style="244" customWidth="1"/>
    <col min="8968" max="8968" width="14.28515625" style="244" customWidth="1"/>
    <col min="8969" max="8969" width="13.5703125" style="244" customWidth="1"/>
    <col min="8970" max="8970" width="16.140625" style="244" customWidth="1"/>
    <col min="8971" max="9217" width="9.140625" style="244"/>
    <col min="9218" max="9218" width="28.140625" style="244" customWidth="1"/>
    <col min="9219" max="9219" width="6.85546875" style="244" customWidth="1"/>
    <col min="9220" max="9220" width="9" style="244" customWidth="1"/>
    <col min="9221" max="9221" width="8.85546875" style="244" customWidth="1"/>
    <col min="9222" max="9222" width="11.85546875" style="244" customWidth="1"/>
    <col min="9223" max="9223" width="14.85546875" style="244" customWidth="1"/>
    <col min="9224" max="9224" width="14.28515625" style="244" customWidth="1"/>
    <col min="9225" max="9225" width="13.5703125" style="244" customWidth="1"/>
    <col min="9226" max="9226" width="16.140625" style="244" customWidth="1"/>
    <col min="9227" max="9473" width="9.140625" style="244"/>
    <col min="9474" max="9474" width="28.140625" style="244" customWidth="1"/>
    <col min="9475" max="9475" width="6.85546875" style="244" customWidth="1"/>
    <col min="9476" max="9476" width="9" style="244" customWidth="1"/>
    <col min="9477" max="9477" width="8.85546875" style="244" customWidth="1"/>
    <col min="9478" max="9478" width="11.85546875" style="244" customWidth="1"/>
    <col min="9479" max="9479" width="14.85546875" style="244" customWidth="1"/>
    <col min="9480" max="9480" width="14.28515625" style="244" customWidth="1"/>
    <col min="9481" max="9481" width="13.5703125" style="244" customWidth="1"/>
    <col min="9482" max="9482" width="16.140625" style="244" customWidth="1"/>
    <col min="9483" max="9729" width="9.140625" style="244"/>
    <col min="9730" max="9730" width="28.140625" style="244" customWidth="1"/>
    <col min="9731" max="9731" width="6.85546875" style="244" customWidth="1"/>
    <col min="9732" max="9732" width="9" style="244" customWidth="1"/>
    <col min="9733" max="9733" width="8.85546875" style="244" customWidth="1"/>
    <col min="9734" max="9734" width="11.85546875" style="244" customWidth="1"/>
    <col min="9735" max="9735" width="14.85546875" style="244" customWidth="1"/>
    <col min="9736" max="9736" width="14.28515625" style="244" customWidth="1"/>
    <col min="9737" max="9737" width="13.5703125" style="244" customWidth="1"/>
    <col min="9738" max="9738" width="16.140625" style="244" customWidth="1"/>
    <col min="9739" max="9985" width="9.140625" style="244"/>
    <col min="9986" max="9986" width="28.140625" style="244" customWidth="1"/>
    <col min="9987" max="9987" width="6.85546875" style="244" customWidth="1"/>
    <col min="9988" max="9988" width="9" style="244" customWidth="1"/>
    <col min="9989" max="9989" width="8.85546875" style="244" customWidth="1"/>
    <col min="9990" max="9990" width="11.85546875" style="244" customWidth="1"/>
    <col min="9991" max="9991" width="14.85546875" style="244" customWidth="1"/>
    <col min="9992" max="9992" width="14.28515625" style="244" customWidth="1"/>
    <col min="9993" max="9993" width="13.5703125" style="244" customWidth="1"/>
    <col min="9994" max="9994" width="16.140625" style="244" customWidth="1"/>
    <col min="9995" max="10241" width="9.140625" style="244"/>
    <col min="10242" max="10242" width="28.140625" style="244" customWidth="1"/>
    <col min="10243" max="10243" width="6.85546875" style="244" customWidth="1"/>
    <col min="10244" max="10244" width="9" style="244" customWidth="1"/>
    <col min="10245" max="10245" width="8.85546875" style="244" customWidth="1"/>
    <col min="10246" max="10246" width="11.85546875" style="244" customWidth="1"/>
    <col min="10247" max="10247" width="14.85546875" style="244" customWidth="1"/>
    <col min="10248" max="10248" width="14.28515625" style="244" customWidth="1"/>
    <col min="10249" max="10249" width="13.5703125" style="244" customWidth="1"/>
    <col min="10250" max="10250" width="16.140625" style="244" customWidth="1"/>
    <col min="10251" max="10497" width="9.140625" style="244"/>
    <col min="10498" max="10498" width="28.140625" style="244" customWidth="1"/>
    <col min="10499" max="10499" width="6.85546875" style="244" customWidth="1"/>
    <col min="10500" max="10500" width="9" style="244" customWidth="1"/>
    <col min="10501" max="10501" width="8.85546875" style="244" customWidth="1"/>
    <col min="10502" max="10502" width="11.85546875" style="244" customWidth="1"/>
    <col min="10503" max="10503" width="14.85546875" style="244" customWidth="1"/>
    <col min="10504" max="10504" width="14.28515625" style="244" customWidth="1"/>
    <col min="10505" max="10505" width="13.5703125" style="244" customWidth="1"/>
    <col min="10506" max="10506" width="16.140625" style="244" customWidth="1"/>
    <col min="10507" max="10753" width="9.140625" style="244"/>
    <col min="10754" max="10754" width="28.140625" style="244" customWidth="1"/>
    <col min="10755" max="10755" width="6.85546875" style="244" customWidth="1"/>
    <col min="10756" max="10756" width="9" style="244" customWidth="1"/>
    <col min="10757" max="10757" width="8.85546875" style="244" customWidth="1"/>
    <col min="10758" max="10758" width="11.85546875" style="244" customWidth="1"/>
    <col min="10759" max="10759" width="14.85546875" style="244" customWidth="1"/>
    <col min="10760" max="10760" width="14.28515625" style="244" customWidth="1"/>
    <col min="10761" max="10761" width="13.5703125" style="244" customWidth="1"/>
    <col min="10762" max="10762" width="16.140625" style="244" customWidth="1"/>
    <col min="10763" max="11009" width="9.140625" style="244"/>
    <col min="11010" max="11010" width="28.140625" style="244" customWidth="1"/>
    <col min="11011" max="11011" width="6.85546875" style="244" customWidth="1"/>
    <col min="11012" max="11012" width="9" style="244" customWidth="1"/>
    <col min="11013" max="11013" width="8.85546875" style="244" customWidth="1"/>
    <col min="11014" max="11014" width="11.85546875" style="244" customWidth="1"/>
    <col min="11015" max="11015" width="14.85546875" style="244" customWidth="1"/>
    <col min="11016" max="11016" width="14.28515625" style="244" customWidth="1"/>
    <col min="11017" max="11017" width="13.5703125" style="244" customWidth="1"/>
    <col min="11018" max="11018" width="16.140625" style="244" customWidth="1"/>
    <col min="11019" max="11265" width="9.140625" style="244"/>
    <col min="11266" max="11266" width="28.140625" style="244" customWidth="1"/>
    <col min="11267" max="11267" width="6.85546875" style="244" customWidth="1"/>
    <col min="11268" max="11268" width="9" style="244" customWidth="1"/>
    <col min="11269" max="11269" width="8.85546875" style="244" customWidth="1"/>
    <col min="11270" max="11270" width="11.85546875" style="244" customWidth="1"/>
    <col min="11271" max="11271" width="14.85546875" style="244" customWidth="1"/>
    <col min="11272" max="11272" width="14.28515625" style="244" customWidth="1"/>
    <col min="11273" max="11273" width="13.5703125" style="244" customWidth="1"/>
    <col min="11274" max="11274" width="16.140625" style="244" customWidth="1"/>
    <col min="11275" max="11521" width="9.140625" style="244"/>
    <col min="11522" max="11522" width="28.140625" style="244" customWidth="1"/>
    <col min="11523" max="11523" width="6.85546875" style="244" customWidth="1"/>
    <col min="11524" max="11524" width="9" style="244" customWidth="1"/>
    <col min="11525" max="11525" width="8.85546875" style="244" customWidth="1"/>
    <col min="11526" max="11526" width="11.85546875" style="244" customWidth="1"/>
    <col min="11527" max="11527" width="14.85546875" style="244" customWidth="1"/>
    <col min="11528" max="11528" width="14.28515625" style="244" customWidth="1"/>
    <col min="11529" max="11529" width="13.5703125" style="244" customWidth="1"/>
    <col min="11530" max="11530" width="16.140625" style="244" customWidth="1"/>
    <col min="11531" max="11777" width="9.140625" style="244"/>
    <col min="11778" max="11778" width="28.140625" style="244" customWidth="1"/>
    <col min="11779" max="11779" width="6.85546875" style="244" customWidth="1"/>
    <col min="11780" max="11780" width="9" style="244" customWidth="1"/>
    <col min="11781" max="11781" width="8.85546875" style="244" customWidth="1"/>
    <col min="11782" max="11782" width="11.85546875" style="244" customWidth="1"/>
    <col min="11783" max="11783" width="14.85546875" style="244" customWidth="1"/>
    <col min="11784" max="11784" width="14.28515625" style="244" customWidth="1"/>
    <col min="11785" max="11785" width="13.5703125" style="244" customWidth="1"/>
    <col min="11786" max="11786" width="16.140625" style="244" customWidth="1"/>
    <col min="11787" max="12033" width="9.140625" style="244"/>
    <col min="12034" max="12034" width="28.140625" style="244" customWidth="1"/>
    <col min="12035" max="12035" width="6.85546875" style="244" customWidth="1"/>
    <col min="12036" max="12036" width="9" style="244" customWidth="1"/>
    <col min="12037" max="12037" width="8.85546875" style="244" customWidth="1"/>
    <col min="12038" max="12038" width="11.85546875" style="244" customWidth="1"/>
    <col min="12039" max="12039" width="14.85546875" style="244" customWidth="1"/>
    <col min="12040" max="12040" width="14.28515625" style="244" customWidth="1"/>
    <col min="12041" max="12041" width="13.5703125" style="244" customWidth="1"/>
    <col min="12042" max="12042" width="16.140625" style="244" customWidth="1"/>
    <col min="12043" max="12289" width="9.140625" style="244"/>
    <col min="12290" max="12290" width="28.140625" style="244" customWidth="1"/>
    <col min="12291" max="12291" width="6.85546875" style="244" customWidth="1"/>
    <col min="12292" max="12292" width="9" style="244" customWidth="1"/>
    <col min="12293" max="12293" width="8.85546875" style="244" customWidth="1"/>
    <col min="12294" max="12294" width="11.85546875" style="244" customWidth="1"/>
    <col min="12295" max="12295" width="14.85546875" style="244" customWidth="1"/>
    <col min="12296" max="12296" width="14.28515625" style="244" customWidth="1"/>
    <col min="12297" max="12297" width="13.5703125" style="244" customWidth="1"/>
    <col min="12298" max="12298" width="16.140625" style="244" customWidth="1"/>
    <col min="12299" max="12545" width="9.140625" style="244"/>
    <col min="12546" max="12546" width="28.140625" style="244" customWidth="1"/>
    <col min="12547" max="12547" width="6.85546875" style="244" customWidth="1"/>
    <col min="12548" max="12548" width="9" style="244" customWidth="1"/>
    <col min="12549" max="12549" width="8.85546875" style="244" customWidth="1"/>
    <col min="12550" max="12550" width="11.85546875" style="244" customWidth="1"/>
    <col min="12551" max="12551" width="14.85546875" style="244" customWidth="1"/>
    <col min="12552" max="12552" width="14.28515625" style="244" customWidth="1"/>
    <col min="12553" max="12553" width="13.5703125" style="244" customWidth="1"/>
    <col min="12554" max="12554" width="16.140625" style="244" customWidth="1"/>
    <col min="12555" max="12801" width="9.140625" style="244"/>
    <col min="12802" max="12802" width="28.140625" style="244" customWidth="1"/>
    <col min="12803" max="12803" width="6.85546875" style="244" customWidth="1"/>
    <col min="12804" max="12804" width="9" style="244" customWidth="1"/>
    <col min="12805" max="12805" width="8.85546875" style="244" customWidth="1"/>
    <col min="12806" max="12806" width="11.85546875" style="244" customWidth="1"/>
    <col min="12807" max="12807" width="14.85546875" style="244" customWidth="1"/>
    <col min="12808" max="12808" width="14.28515625" style="244" customWidth="1"/>
    <col min="12809" max="12809" width="13.5703125" style="244" customWidth="1"/>
    <col min="12810" max="12810" width="16.140625" style="244" customWidth="1"/>
    <col min="12811" max="13057" width="9.140625" style="244"/>
    <col min="13058" max="13058" width="28.140625" style="244" customWidth="1"/>
    <col min="13059" max="13059" width="6.85546875" style="244" customWidth="1"/>
    <col min="13060" max="13060" width="9" style="244" customWidth="1"/>
    <col min="13061" max="13061" width="8.85546875" style="244" customWidth="1"/>
    <col min="13062" max="13062" width="11.85546875" style="244" customWidth="1"/>
    <col min="13063" max="13063" width="14.85546875" style="244" customWidth="1"/>
    <col min="13064" max="13064" width="14.28515625" style="244" customWidth="1"/>
    <col min="13065" max="13065" width="13.5703125" style="244" customWidth="1"/>
    <col min="13066" max="13066" width="16.140625" style="244" customWidth="1"/>
    <col min="13067" max="13313" width="9.140625" style="244"/>
    <col min="13314" max="13314" width="28.140625" style="244" customWidth="1"/>
    <col min="13315" max="13315" width="6.85546875" style="244" customWidth="1"/>
    <col min="13316" max="13316" width="9" style="244" customWidth="1"/>
    <col min="13317" max="13317" width="8.85546875" style="244" customWidth="1"/>
    <col min="13318" max="13318" width="11.85546875" style="244" customWidth="1"/>
    <col min="13319" max="13319" width="14.85546875" style="244" customWidth="1"/>
    <col min="13320" max="13320" width="14.28515625" style="244" customWidth="1"/>
    <col min="13321" max="13321" width="13.5703125" style="244" customWidth="1"/>
    <col min="13322" max="13322" width="16.140625" style="244" customWidth="1"/>
    <col min="13323" max="13569" width="9.140625" style="244"/>
    <col min="13570" max="13570" width="28.140625" style="244" customWidth="1"/>
    <col min="13571" max="13571" width="6.85546875" style="244" customWidth="1"/>
    <col min="13572" max="13572" width="9" style="244" customWidth="1"/>
    <col min="13573" max="13573" width="8.85546875" style="244" customWidth="1"/>
    <col min="13574" max="13574" width="11.85546875" style="244" customWidth="1"/>
    <col min="13575" max="13575" width="14.85546875" style="244" customWidth="1"/>
    <col min="13576" max="13576" width="14.28515625" style="244" customWidth="1"/>
    <col min="13577" max="13577" width="13.5703125" style="244" customWidth="1"/>
    <col min="13578" max="13578" width="16.140625" style="244" customWidth="1"/>
    <col min="13579" max="13825" width="9.140625" style="244"/>
    <col min="13826" max="13826" width="28.140625" style="244" customWidth="1"/>
    <col min="13827" max="13827" width="6.85546875" style="244" customWidth="1"/>
    <col min="13828" max="13828" width="9" style="244" customWidth="1"/>
    <col min="13829" max="13829" width="8.85546875" style="244" customWidth="1"/>
    <col min="13830" max="13830" width="11.85546875" style="244" customWidth="1"/>
    <col min="13831" max="13831" width="14.85546875" style="244" customWidth="1"/>
    <col min="13832" max="13832" width="14.28515625" style="244" customWidth="1"/>
    <col min="13833" max="13833" width="13.5703125" style="244" customWidth="1"/>
    <col min="13834" max="13834" width="16.140625" style="244" customWidth="1"/>
    <col min="13835" max="14081" width="9.140625" style="244"/>
    <col min="14082" max="14082" width="28.140625" style="244" customWidth="1"/>
    <col min="14083" max="14083" width="6.85546875" style="244" customWidth="1"/>
    <col min="14084" max="14084" width="9" style="244" customWidth="1"/>
    <col min="14085" max="14085" width="8.85546875" style="244" customWidth="1"/>
    <col min="14086" max="14086" width="11.85546875" style="244" customWidth="1"/>
    <col min="14087" max="14087" width="14.85546875" style="244" customWidth="1"/>
    <col min="14088" max="14088" width="14.28515625" style="244" customWidth="1"/>
    <col min="14089" max="14089" width="13.5703125" style="244" customWidth="1"/>
    <col min="14090" max="14090" width="16.140625" style="244" customWidth="1"/>
    <col min="14091" max="14337" width="9.140625" style="244"/>
    <col min="14338" max="14338" width="28.140625" style="244" customWidth="1"/>
    <col min="14339" max="14339" width="6.85546875" style="244" customWidth="1"/>
    <col min="14340" max="14340" width="9" style="244" customWidth="1"/>
    <col min="14341" max="14341" width="8.85546875" style="244" customWidth="1"/>
    <col min="14342" max="14342" width="11.85546875" style="244" customWidth="1"/>
    <col min="14343" max="14343" width="14.85546875" style="244" customWidth="1"/>
    <col min="14344" max="14344" width="14.28515625" style="244" customWidth="1"/>
    <col min="14345" max="14345" width="13.5703125" style="244" customWidth="1"/>
    <col min="14346" max="14346" width="16.140625" style="244" customWidth="1"/>
    <col min="14347" max="14593" width="9.140625" style="244"/>
    <col min="14594" max="14594" width="28.140625" style="244" customWidth="1"/>
    <col min="14595" max="14595" width="6.85546875" style="244" customWidth="1"/>
    <col min="14596" max="14596" width="9" style="244" customWidth="1"/>
    <col min="14597" max="14597" width="8.85546875" style="244" customWidth="1"/>
    <col min="14598" max="14598" width="11.85546875" style="244" customWidth="1"/>
    <col min="14599" max="14599" width="14.85546875" style="244" customWidth="1"/>
    <col min="14600" max="14600" width="14.28515625" style="244" customWidth="1"/>
    <col min="14601" max="14601" width="13.5703125" style="244" customWidth="1"/>
    <col min="14602" max="14602" width="16.140625" style="244" customWidth="1"/>
    <col min="14603" max="14849" width="9.140625" style="244"/>
    <col min="14850" max="14850" width="28.140625" style="244" customWidth="1"/>
    <col min="14851" max="14851" width="6.85546875" style="244" customWidth="1"/>
    <col min="14852" max="14852" width="9" style="244" customWidth="1"/>
    <col min="14853" max="14853" width="8.85546875" style="244" customWidth="1"/>
    <col min="14854" max="14854" width="11.85546875" style="244" customWidth="1"/>
    <col min="14855" max="14855" width="14.85546875" style="244" customWidth="1"/>
    <col min="14856" max="14856" width="14.28515625" style="244" customWidth="1"/>
    <col min="14857" max="14857" width="13.5703125" style="244" customWidth="1"/>
    <col min="14858" max="14858" width="16.140625" style="244" customWidth="1"/>
    <col min="14859" max="15105" width="9.140625" style="244"/>
    <col min="15106" max="15106" width="28.140625" style="244" customWidth="1"/>
    <col min="15107" max="15107" width="6.85546875" style="244" customWidth="1"/>
    <col min="15108" max="15108" width="9" style="244" customWidth="1"/>
    <col min="15109" max="15109" width="8.85546875" style="244" customWidth="1"/>
    <col min="15110" max="15110" width="11.85546875" style="244" customWidth="1"/>
    <col min="15111" max="15111" width="14.85546875" style="244" customWidth="1"/>
    <col min="15112" max="15112" width="14.28515625" style="244" customWidth="1"/>
    <col min="15113" max="15113" width="13.5703125" style="244" customWidth="1"/>
    <col min="15114" max="15114" width="16.140625" style="244" customWidth="1"/>
    <col min="15115" max="15361" width="9.140625" style="244"/>
    <col min="15362" max="15362" width="28.140625" style="244" customWidth="1"/>
    <col min="15363" max="15363" width="6.85546875" style="244" customWidth="1"/>
    <col min="15364" max="15364" width="9" style="244" customWidth="1"/>
    <col min="15365" max="15365" width="8.85546875" style="244" customWidth="1"/>
    <col min="15366" max="15366" width="11.85546875" style="244" customWidth="1"/>
    <col min="15367" max="15367" width="14.85546875" style="244" customWidth="1"/>
    <col min="15368" max="15368" width="14.28515625" style="244" customWidth="1"/>
    <col min="15369" max="15369" width="13.5703125" style="244" customWidth="1"/>
    <col min="15370" max="15370" width="16.140625" style="244" customWidth="1"/>
    <col min="15371" max="15617" width="9.140625" style="244"/>
    <col min="15618" max="15618" width="28.140625" style="244" customWidth="1"/>
    <col min="15619" max="15619" width="6.85546875" style="244" customWidth="1"/>
    <col min="15620" max="15620" width="9" style="244" customWidth="1"/>
    <col min="15621" max="15621" width="8.85546875" style="244" customWidth="1"/>
    <col min="15622" max="15622" width="11.85546875" style="244" customWidth="1"/>
    <col min="15623" max="15623" width="14.85546875" style="244" customWidth="1"/>
    <col min="15624" max="15624" width="14.28515625" style="244" customWidth="1"/>
    <col min="15625" max="15625" width="13.5703125" style="244" customWidth="1"/>
    <col min="15626" max="15626" width="16.140625" style="244" customWidth="1"/>
    <col min="15627" max="15873" width="9.140625" style="244"/>
    <col min="15874" max="15874" width="28.140625" style="244" customWidth="1"/>
    <col min="15875" max="15875" width="6.85546875" style="244" customWidth="1"/>
    <col min="15876" max="15876" width="9" style="244" customWidth="1"/>
    <col min="15877" max="15877" width="8.85546875" style="244" customWidth="1"/>
    <col min="15878" max="15878" width="11.85546875" style="244" customWidth="1"/>
    <col min="15879" max="15879" width="14.85546875" style="244" customWidth="1"/>
    <col min="15880" max="15880" width="14.28515625" style="244" customWidth="1"/>
    <col min="15881" max="15881" width="13.5703125" style="244" customWidth="1"/>
    <col min="15882" max="15882" width="16.140625" style="244" customWidth="1"/>
    <col min="15883" max="16129" width="9.140625" style="244"/>
    <col min="16130" max="16130" width="28.140625" style="244" customWidth="1"/>
    <col min="16131" max="16131" width="6.85546875" style="244" customWidth="1"/>
    <col min="16132" max="16132" width="9" style="244" customWidth="1"/>
    <col min="16133" max="16133" width="8.85546875" style="244" customWidth="1"/>
    <col min="16134" max="16134" width="11.85546875" style="244" customWidth="1"/>
    <col min="16135" max="16135" width="14.85546875" style="244" customWidth="1"/>
    <col min="16136" max="16136" width="14.28515625" style="244" customWidth="1"/>
    <col min="16137" max="16137" width="13.5703125" style="244" customWidth="1"/>
    <col min="16138" max="16138" width="16.140625" style="244" customWidth="1"/>
    <col min="16139" max="16384" width="9.140625" style="244"/>
  </cols>
  <sheetData>
    <row r="1" spans="1:11" s="19" customFormat="1" ht="18" customHeight="1">
      <c r="A1" s="712" t="s">
        <v>9</v>
      </c>
      <c r="B1" s="712"/>
      <c r="C1" s="712"/>
      <c r="D1" s="490"/>
      <c r="E1" s="86"/>
      <c r="F1" s="491"/>
      <c r="G1" s="491"/>
      <c r="H1" s="492"/>
      <c r="I1" s="491"/>
    </row>
    <row r="2" spans="1:11" s="19" customFormat="1" ht="18" customHeight="1">
      <c r="A2" s="712" t="s">
        <v>10</v>
      </c>
      <c r="B2" s="712"/>
      <c r="C2" s="712"/>
      <c r="D2" s="712"/>
      <c r="E2" s="712"/>
      <c r="F2" s="491"/>
      <c r="G2" s="491"/>
      <c r="H2" s="492"/>
      <c r="I2" s="491"/>
    </row>
    <row r="3" spans="1:11" s="19" customFormat="1" ht="18" customHeight="1">
      <c r="A3" s="712" t="s">
        <v>11</v>
      </c>
      <c r="B3" s="712"/>
      <c r="C3" s="749" t="s">
        <v>513</v>
      </c>
      <c r="D3" s="749"/>
      <c r="E3" s="87"/>
      <c r="F3" s="491"/>
      <c r="G3" s="491"/>
      <c r="H3" s="492"/>
      <c r="I3" s="491"/>
    </row>
    <row r="4" spans="1:11" s="136" customFormat="1" ht="9" customHeight="1">
      <c r="D4" s="493"/>
      <c r="E4" s="88"/>
      <c r="F4" s="494"/>
      <c r="G4" s="494"/>
      <c r="H4" s="495"/>
      <c r="I4" s="494"/>
    </row>
    <row r="5" spans="1:11" s="243" customFormat="1" ht="29.25" customHeight="1">
      <c r="A5" s="734" t="s">
        <v>12</v>
      </c>
      <c r="B5" s="734"/>
      <c r="C5" s="734"/>
      <c r="D5" s="734"/>
      <c r="E5" s="734"/>
      <c r="F5" s="734"/>
      <c r="G5" s="734"/>
      <c r="H5" s="734"/>
      <c r="I5" s="734"/>
    </row>
    <row r="6" spans="1:11" ht="9" customHeight="1">
      <c r="A6" s="735"/>
      <c r="B6" s="735"/>
      <c r="C6" s="735"/>
      <c r="D6" s="735"/>
      <c r="E6" s="735"/>
      <c r="F6" s="735"/>
      <c r="G6" s="735"/>
      <c r="H6" s="735"/>
      <c r="I6" s="735"/>
    </row>
    <row r="7" spans="1:11" s="205" customFormat="1" ht="18" hidden="1" customHeight="1">
      <c r="A7" s="204"/>
      <c r="C7" s="245"/>
      <c r="D7" s="496"/>
      <c r="E7" s="497"/>
      <c r="F7" s="498"/>
      <c r="G7" s="498"/>
      <c r="H7" s="499"/>
      <c r="I7" s="498"/>
    </row>
    <row r="8" spans="1:11" s="205" customFormat="1" ht="18" hidden="1" customHeight="1">
      <c r="A8" s="204"/>
      <c r="C8" s="245"/>
      <c r="D8" s="496"/>
      <c r="E8" s="497"/>
      <c r="F8" s="498"/>
      <c r="G8" s="498"/>
      <c r="H8" s="499"/>
      <c r="I8" s="498"/>
    </row>
    <row r="9" spans="1:11" s="205" customFormat="1" ht="18" hidden="1" customHeight="1">
      <c r="A9" s="204"/>
      <c r="C9" s="246"/>
      <c r="D9" s="496"/>
      <c r="E9" s="497"/>
      <c r="F9" s="498"/>
      <c r="G9" s="498"/>
      <c r="H9" s="499"/>
      <c r="I9" s="498"/>
    </row>
    <row r="10" spans="1:11" ht="8.25" customHeight="1"/>
    <row r="11" spans="1:11" s="251" customFormat="1" ht="32.25" customHeight="1">
      <c r="A11" s="249" t="s">
        <v>13</v>
      </c>
      <c r="B11" s="250" t="s">
        <v>14</v>
      </c>
      <c r="C11" s="250" t="s">
        <v>514</v>
      </c>
      <c r="D11" s="504" t="s">
        <v>515</v>
      </c>
      <c r="E11" s="505" t="s">
        <v>516</v>
      </c>
      <c r="F11" s="506" t="s">
        <v>15</v>
      </c>
      <c r="G11" s="506" t="s">
        <v>16</v>
      </c>
      <c r="H11" s="507" t="s">
        <v>17</v>
      </c>
      <c r="I11" s="506" t="s">
        <v>18</v>
      </c>
      <c r="J11" s="508" t="s">
        <v>19</v>
      </c>
    </row>
    <row r="12" spans="1:11" ht="21" customHeight="1">
      <c r="A12" s="252">
        <v>41621</v>
      </c>
      <c r="B12" s="253" t="s">
        <v>2155</v>
      </c>
      <c r="C12" s="253" t="s">
        <v>2156</v>
      </c>
      <c r="D12" s="509">
        <v>800</v>
      </c>
      <c r="E12" s="510">
        <v>21</v>
      </c>
      <c r="F12" s="510">
        <f>E12*10%</f>
        <v>2.1</v>
      </c>
      <c r="G12" s="510">
        <f>IF(B12&lt;&gt;"",D12*(E12+F12),0)</f>
        <v>18480</v>
      </c>
      <c r="H12" s="511"/>
      <c r="I12" s="510">
        <f>IF(B12&lt;&gt;"",G12-H12,0)</f>
        <v>18480</v>
      </c>
      <c r="J12" s="512"/>
    </row>
    <row r="13" spans="1:11" ht="21" customHeight="1">
      <c r="A13" s="489"/>
      <c r="B13" s="255" t="s">
        <v>2157</v>
      </c>
      <c r="C13" s="255" t="s">
        <v>2156</v>
      </c>
      <c r="D13" s="513">
        <v>480</v>
      </c>
      <c r="E13" s="514">
        <v>51</v>
      </c>
      <c r="F13" s="514">
        <f t="shared" ref="F13:F35" si="0">E13*10%</f>
        <v>5.1000000000000005</v>
      </c>
      <c r="G13" s="514">
        <f>IF(B13&lt;&gt;"",D13*(E13+F13),0)</f>
        <v>26928</v>
      </c>
      <c r="H13" s="515"/>
      <c r="I13" s="514">
        <f>IF(B13&lt;&gt;"",I12+G13-H13,0)</f>
        <v>45408</v>
      </c>
      <c r="J13" s="516"/>
    </row>
    <row r="14" spans="1:11" ht="21" customHeight="1">
      <c r="A14" s="489"/>
      <c r="B14" s="255" t="s">
        <v>2158</v>
      </c>
      <c r="C14" s="255" t="s">
        <v>2156</v>
      </c>
      <c r="D14" s="513">
        <v>200</v>
      </c>
      <c r="E14" s="514">
        <v>24</v>
      </c>
      <c r="F14" s="514">
        <f t="shared" si="0"/>
        <v>2.4000000000000004</v>
      </c>
      <c r="G14" s="514">
        <f>IF(B14&lt;&gt;"",D14*(E14+F14),0)</f>
        <v>5280</v>
      </c>
      <c r="H14" s="515"/>
      <c r="I14" s="514">
        <f>IF(B14&lt;&gt;"",I13+G14-H14,0)</f>
        <v>50688</v>
      </c>
      <c r="J14" s="517"/>
      <c r="K14" s="517"/>
    </row>
    <row r="15" spans="1:11" ht="21" customHeight="1">
      <c r="A15" s="489"/>
      <c r="B15" s="255" t="s">
        <v>2159</v>
      </c>
      <c r="C15" s="255" t="s">
        <v>2156</v>
      </c>
      <c r="D15" s="513">
        <v>120</v>
      </c>
      <c r="E15" s="514">
        <v>46.5</v>
      </c>
      <c r="F15" s="514">
        <f t="shared" si="0"/>
        <v>4.6500000000000004</v>
      </c>
      <c r="G15" s="514">
        <f>IF(B15&lt;&gt;"",D15*(E15+F15),0)</f>
        <v>6138</v>
      </c>
      <c r="H15" s="515"/>
      <c r="I15" s="514">
        <f>IF(B15&lt;&gt;"",I14+G15-H15,0)</f>
        <v>56826</v>
      </c>
      <c r="J15" s="516"/>
    </row>
    <row r="16" spans="1:11" ht="21" customHeight="1">
      <c r="A16" s="489"/>
      <c r="B16" s="255" t="s">
        <v>2160</v>
      </c>
      <c r="C16" s="255" t="s">
        <v>2156</v>
      </c>
      <c r="D16" s="513">
        <v>800</v>
      </c>
      <c r="E16" s="514">
        <v>12</v>
      </c>
      <c r="F16" s="514">
        <f t="shared" si="0"/>
        <v>1.2000000000000002</v>
      </c>
      <c r="G16" s="514">
        <f t="shared" ref="G16:G59" si="1">IF(B16&lt;&gt;"",D16*(E16+F16),0)</f>
        <v>10560</v>
      </c>
      <c r="H16" s="515"/>
      <c r="I16" s="514">
        <f t="shared" ref="I16:I59" si="2">IF(B16&lt;&gt;"",I15+G16-H16,0)</f>
        <v>67386</v>
      </c>
      <c r="J16" s="516"/>
    </row>
    <row r="17" spans="1:10" ht="21" customHeight="1">
      <c r="A17" s="489"/>
      <c r="B17" s="255" t="s">
        <v>2161</v>
      </c>
      <c r="C17" s="255" t="s">
        <v>2156</v>
      </c>
      <c r="D17" s="513">
        <v>480</v>
      </c>
      <c r="E17" s="514">
        <v>32</v>
      </c>
      <c r="F17" s="514">
        <f t="shared" si="0"/>
        <v>3.2</v>
      </c>
      <c r="G17" s="514">
        <f t="shared" si="1"/>
        <v>16896</v>
      </c>
      <c r="H17" s="515"/>
      <c r="I17" s="514">
        <f t="shared" si="2"/>
        <v>84282</v>
      </c>
      <c r="J17" s="516"/>
    </row>
    <row r="18" spans="1:10" ht="21" customHeight="1">
      <c r="A18" s="489"/>
      <c r="B18" s="255" t="s">
        <v>2162</v>
      </c>
      <c r="C18" s="255" t="s">
        <v>2156</v>
      </c>
      <c r="D18" s="513">
        <v>200</v>
      </c>
      <c r="E18" s="514">
        <v>19.5</v>
      </c>
      <c r="F18" s="514">
        <f t="shared" si="0"/>
        <v>1.9500000000000002</v>
      </c>
      <c r="G18" s="514">
        <f t="shared" si="1"/>
        <v>4290</v>
      </c>
      <c r="H18" s="515"/>
      <c r="I18" s="514">
        <f t="shared" si="2"/>
        <v>88572</v>
      </c>
      <c r="J18" s="516"/>
    </row>
    <row r="19" spans="1:10" ht="21" customHeight="1">
      <c r="A19" s="489"/>
      <c r="B19" s="255" t="s">
        <v>2163</v>
      </c>
      <c r="C19" s="255" t="s">
        <v>2156</v>
      </c>
      <c r="D19" s="513">
        <v>84</v>
      </c>
      <c r="E19" s="514">
        <v>38</v>
      </c>
      <c r="F19" s="514">
        <f t="shared" si="0"/>
        <v>3.8000000000000003</v>
      </c>
      <c r="G19" s="514">
        <f t="shared" si="1"/>
        <v>3511.2</v>
      </c>
      <c r="H19" s="515"/>
      <c r="I19" s="514">
        <f t="shared" si="2"/>
        <v>92083.199999999997</v>
      </c>
      <c r="J19" s="516"/>
    </row>
    <row r="20" spans="1:10" ht="21" customHeight="1">
      <c r="A20" s="489"/>
      <c r="B20" s="255" t="s">
        <v>2164</v>
      </c>
      <c r="C20" s="255" t="s">
        <v>2156</v>
      </c>
      <c r="D20" s="513">
        <v>800</v>
      </c>
      <c r="E20" s="514">
        <v>17</v>
      </c>
      <c r="F20" s="514">
        <f t="shared" si="0"/>
        <v>1.7000000000000002</v>
      </c>
      <c r="G20" s="514">
        <f t="shared" si="1"/>
        <v>14960</v>
      </c>
      <c r="H20" s="515"/>
      <c r="I20" s="514">
        <f t="shared" si="2"/>
        <v>107043.2</v>
      </c>
      <c r="J20" s="516"/>
    </row>
    <row r="21" spans="1:10" ht="21" customHeight="1">
      <c r="A21" s="489"/>
      <c r="B21" s="255" t="s">
        <v>2165</v>
      </c>
      <c r="C21" s="255" t="s">
        <v>2156</v>
      </c>
      <c r="D21" s="513">
        <v>348</v>
      </c>
      <c r="E21" s="514">
        <v>42.5</v>
      </c>
      <c r="F21" s="514">
        <f t="shared" si="0"/>
        <v>4.25</v>
      </c>
      <c r="G21" s="514">
        <f t="shared" si="1"/>
        <v>16269</v>
      </c>
      <c r="H21" s="515"/>
      <c r="I21" s="514">
        <f t="shared" si="2"/>
        <v>123312.2</v>
      </c>
      <c r="J21" s="516"/>
    </row>
    <row r="22" spans="1:10" ht="21" customHeight="1">
      <c r="A22" s="489"/>
      <c r="B22" s="255" t="s">
        <v>2166</v>
      </c>
      <c r="C22" s="255" t="s">
        <v>2167</v>
      </c>
      <c r="D22" s="513">
        <v>1600</v>
      </c>
      <c r="E22" s="514">
        <v>18</v>
      </c>
      <c r="F22" s="514">
        <f t="shared" si="0"/>
        <v>1.8</v>
      </c>
      <c r="G22" s="514">
        <f t="shared" si="1"/>
        <v>31680</v>
      </c>
      <c r="H22" s="515"/>
      <c r="I22" s="514">
        <f t="shared" si="2"/>
        <v>154992.20000000001</v>
      </c>
      <c r="J22" s="516"/>
    </row>
    <row r="23" spans="1:10" ht="21" customHeight="1">
      <c r="A23" s="489"/>
      <c r="B23" s="255" t="s">
        <v>2168</v>
      </c>
      <c r="C23" s="255" t="s">
        <v>2167</v>
      </c>
      <c r="D23" s="513">
        <v>800</v>
      </c>
      <c r="E23" s="514">
        <v>35.5</v>
      </c>
      <c r="F23" s="514">
        <f t="shared" si="0"/>
        <v>3.5500000000000003</v>
      </c>
      <c r="G23" s="514">
        <f t="shared" si="1"/>
        <v>31239.999999999996</v>
      </c>
      <c r="H23" s="515"/>
      <c r="I23" s="514">
        <f t="shared" si="2"/>
        <v>186232.2</v>
      </c>
      <c r="J23" s="516"/>
    </row>
    <row r="24" spans="1:10" ht="21" customHeight="1">
      <c r="A24" s="489"/>
      <c r="B24" s="255" t="s">
        <v>2169</v>
      </c>
      <c r="C24" s="255" t="s">
        <v>2156</v>
      </c>
      <c r="D24" s="513">
        <v>200</v>
      </c>
      <c r="E24" s="514">
        <v>28</v>
      </c>
      <c r="F24" s="514">
        <f t="shared" si="0"/>
        <v>2.8000000000000003</v>
      </c>
      <c r="G24" s="514">
        <f t="shared" si="1"/>
        <v>6160</v>
      </c>
      <c r="H24" s="515"/>
      <c r="I24" s="514">
        <f t="shared" si="2"/>
        <v>192392.2</v>
      </c>
      <c r="J24" s="516"/>
    </row>
    <row r="25" spans="1:10" ht="21" customHeight="1">
      <c r="A25" s="489"/>
      <c r="B25" s="255" t="s">
        <v>2170</v>
      </c>
      <c r="C25" s="255" t="s">
        <v>2156</v>
      </c>
      <c r="D25" s="513">
        <v>132</v>
      </c>
      <c r="E25" s="514">
        <v>55</v>
      </c>
      <c r="F25" s="514">
        <f t="shared" si="0"/>
        <v>5.5</v>
      </c>
      <c r="G25" s="514">
        <f t="shared" si="1"/>
        <v>7986</v>
      </c>
      <c r="H25" s="515"/>
      <c r="I25" s="514">
        <f t="shared" si="2"/>
        <v>200378.2</v>
      </c>
      <c r="J25" s="516"/>
    </row>
    <row r="26" spans="1:10" ht="21" customHeight="1">
      <c r="A26" s="489">
        <v>41621</v>
      </c>
      <c r="B26" s="255" t="s">
        <v>2171</v>
      </c>
      <c r="C26" s="255" t="s">
        <v>2167</v>
      </c>
      <c r="D26" s="513">
        <v>280</v>
      </c>
      <c r="E26" s="514">
        <v>24</v>
      </c>
      <c r="F26" s="514">
        <f t="shared" si="0"/>
        <v>2.4000000000000004</v>
      </c>
      <c r="G26" s="514">
        <f t="shared" si="1"/>
        <v>7392</v>
      </c>
      <c r="H26" s="515"/>
      <c r="I26" s="514">
        <f t="shared" si="2"/>
        <v>207770.2</v>
      </c>
      <c r="J26" s="516"/>
    </row>
    <row r="27" spans="1:10" ht="21" customHeight="1">
      <c r="A27" s="489">
        <v>41627</v>
      </c>
      <c r="B27" s="255" t="s">
        <v>2171</v>
      </c>
      <c r="C27" s="255" t="s">
        <v>2167</v>
      </c>
      <c r="D27" s="513">
        <v>720</v>
      </c>
      <c r="E27" s="514">
        <v>24</v>
      </c>
      <c r="F27" s="514">
        <f t="shared" si="0"/>
        <v>2.4000000000000004</v>
      </c>
      <c r="G27" s="514">
        <f t="shared" si="1"/>
        <v>19008</v>
      </c>
      <c r="H27" s="515"/>
      <c r="I27" s="514">
        <f t="shared" si="2"/>
        <v>226778.2</v>
      </c>
      <c r="J27" s="516"/>
    </row>
    <row r="28" spans="1:10" ht="21" customHeight="1">
      <c r="A28" s="489"/>
      <c r="B28" s="255" t="s">
        <v>2155</v>
      </c>
      <c r="C28" s="255" t="s">
        <v>2156</v>
      </c>
      <c r="D28" s="513">
        <v>600</v>
      </c>
      <c r="E28" s="514">
        <v>21</v>
      </c>
      <c r="F28" s="514">
        <f t="shared" si="0"/>
        <v>2.1</v>
      </c>
      <c r="G28" s="514">
        <f t="shared" si="1"/>
        <v>13860</v>
      </c>
      <c r="H28" s="515"/>
      <c r="I28" s="514">
        <f t="shared" si="2"/>
        <v>240638.2</v>
      </c>
      <c r="J28" s="516"/>
    </row>
    <row r="29" spans="1:10" ht="21" customHeight="1">
      <c r="A29" s="489"/>
      <c r="B29" s="255" t="s">
        <v>2158</v>
      </c>
      <c r="C29" s="255" t="s">
        <v>2156</v>
      </c>
      <c r="D29" s="513">
        <v>500</v>
      </c>
      <c r="E29" s="514">
        <v>24</v>
      </c>
      <c r="F29" s="514">
        <f t="shared" si="0"/>
        <v>2.4000000000000004</v>
      </c>
      <c r="G29" s="514">
        <f t="shared" si="1"/>
        <v>13200</v>
      </c>
      <c r="H29" s="515"/>
      <c r="I29" s="514">
        <f t="shared" si="2"/>
        <v>253838.2</v>
      </c>
      <c r="J29" s="516"/>
    </row>
    <row r="30" spans="1:10" ht="21" customHeight="1">
      <c r="A30" s="489"/>
      <c r="B30" s="255" t="s">
        <v>2160</v>
      </c>
      <c r="C30" s="255" t="s">
        <v>2156</v>
      </c>
      <c r="D30" s="513">
        <v>300</v>
      </c>
      <c r="E30" s="514">
        <v>12</v>
      </c>
      <c r="F30" s="514">
        <f t="shared" si="0"/>
        <v>1.2000000000000002</v>
      </c>
      <c r="G30" s="514">
        <f t="shared" si="1"/>
        <v>3960</v>
      </c>
      <c r="H30" s="515"/>
      <c r="I30" s="514">
        <f t="shared" si="2"/>
        <v>257798.2</v>
      </c>
      <c r="J30" s="516"/>
    </row>
    <row r="31" spans="1:10" ht="21" customHeight="1">
      <c r="A31" s="489"/>
      <c r="B31" s="255" t="s">
        <v>2162</v>
      </c>
      <c r="C31" s="255" t="s">
        <v>2156</v>
      </c>
      <c r="D31" s="513">
        <v>540</v>
      </c>
      <c r="E31" s="514">
        <v>19.5</v>
      </c>
      <c r="F31" s="514">
        <f t="shared" si="0"/>
        <v>1.9500000000000002</v>
      </c>
      <c r="G31" s="514">
        <f t="shared" si="1"/>
        <v>11583</v>
      </c>
      <c r="H31" s="515"/>
      <c r="I31" s="514">
        <f t="shared" si="2"/>
        <v>269381.2</v>
      </c>
      <c r="J31" s="516"/>
    </row>
    <row r="32" spans="1:10" ht="21" customHeight="1">
      <c r="A32" s="489"/>
      <c r="B32" s="255" t="s">
        <v>2171</v>
      </c>
      <c r="C32" s="255" t="s">
        <v>2167</v>
      </c>
      <c r="D32" s="513">
        <v>280</v>
      </c>
      <c r="E32" s="514">
        <v>24</v>
      </c>
      <c r="F32" s="514">
        <f t="shared" si="0"/>
        <v>2.4000000000000004</v>
      </c>
      <c r="G32" s="514">
        <f t="shared" si="1"/>
        <v>7392</v>
      </c>
      <c r="H32" s="515"/>
      <c r="I32" s="514">
        <f t="shared" si="2"/>
        <v>276773.2</v>
      </c>
      <c r="J32" s="516"/>
    </row>
    <row r="33" spans="1:10" ht="21" customHeight="1">
      <c r="A33" s="489">
        <v>41639</v>
      </c>
      <c r="B33" s="255" t="s">
        <v>2160</v>
      </c>
      <c r="C33" s="255" t="s">
        <v>2156</v>
      </c>
      <c r="D33" s="513">
        <v>320</v>
      </c>
      <c r="E33" s="514">
        <v>12</v>
      </c>
      <c r="F33" s="514">
        <f t="shared" si="0"/>
        <v>1.2000000000000002</v>
      </c>
      <c r="G33" s="514">
        <f t="shared" si="1"/>
        <v>4224</v>
      </c>
      <c r="H33" s="515"/>
      <c r="I33" s="514">
        <f t="shared" si="2"/>
        <v>280997.2</v>
      </c>
      <c r="J33" s="516"/>
    </row>
    <row r="34" spans="1:10" ht="21" customHeight="1">
      <c r="A34" s="489"/>
      <c r="B34" s="255" t="s">
        <v>2158</v>
      </c>
      <c r="C34" s="255" t="s">
        <v>2156</v>
      </c>
      <c r="D34" s="513">
        <v>500</v>
      </c>
      <c r="E34" s="514">
        <v>24</v>
      </c>
      <c r="F34" s="514">
        <f t="shared" si="0"/>
        <v>2.4000000000000004</v>
      </c>
      <c r="G34" s="514">
        <f t="shared" si="1"/>
        <v>13200</v>
      </c>
      <c r="H34" s="515"/>
      <c r="I34" s="514">
        <f t="shared" si="2"/>
        <v>294197.2</v>
      </c>
      <c r="J34" s="516"/>
    </row>
    <row r="35" spans="1:10" ht="21" customHeight="1">
      <c r="A35" s="489"/>
      <c r="B35" s="255" t="s">
        <v>2171</v>
      </c>
      <c r="C35" s="255" t="s">
        <v>2167</v>
      </c>
      <c r="D35" s="513">
        <v>920</v>
      </c>
      <c r="E35" s="514">
        <v>24</v>
      </c>
      <c r="F35" s="514">
        <f t="shared" si="0"/>
        <v>2.4000000000000004</v>
      </c>
      <c r="G35" s="514">
        <f t="shared" si="1"/>
        <v>24288</v>
      </c>
      <c r="H35" s="515"/>
      <c r="I35" s="514">
        <f t="shared" si="2"/>
        <v>318485.2</v>
      </c>
      <c r="J35" s="516"/>
    </row>
    <row r="36" spans="1:10" ht="21" customHeight="1">
      <c r="A36" s="489">
        <v>41656</v>
      </c>
      <c r="B36" s="255" t="s">
        <v>2155</v>
      </c>
      <c r="C36" s="255" t="s">
        <v>2156</v>
      </c>
      <c r="D36" s="513">
        <v>1200</v>
      </c>
      <c r="E36" s="514">
        <v>21</v>
      </c>
      <c r="F36" s="514"/>
      <c r="G36" s="514">
        <f t="shared" si="1"/>
        <v>25200</v>
      </c>
      <c r="H36" s="515"/>
      <c r="I36" s="514">
        <f t="shared" si="2"/>
        <v>343685.2</v>
      </c>
      <c r="J36" s="516"/>
    </row>
    <row r="37" spans="1:10" ht="21" customHeight="1">
      <c r="A37" s="489"/>
      <c r="B37" s="255" t="s">
        <v>2158</v>
      </c>
      <c r="C37" s="255" t="s">
        <v>2156</v>
      </c>
      <c r="D37" s="513">
        <v>1000</v>
      </c>
      <c r="E37" s="514">
        <v>24</v>
      </c>
      <c r="F37" s="514"/>
      <c r="G37" s="514">
        <f t="shared" si="1"/>
        <v>24000</v>
      </c>
      <c r="H37" s="515"/>
      <c r="I37" s="514">
        <f t="shared" si="2"/>
        <v>367685.2</v>
      </c>
      <c r="J37" s="516"/>
    </row>
    <row r="38" spans="1:10" ht="21" customHeight="1">
      <c r="A38" s="489"/>
      <c r="B38" s="255" t="s">
        <v>2164</v>
      </c>
      <c r="C38" s="255" t="s">
        <v>2156</v>
      </c>
      <c r="D38" s="513">
        <v>600</v>
      </c>
      <c r="E38" s="514">
        <v>17</v>
      </c>
      <c r="F38" s="514"/>
      <c r="G38" s="514">
        <f t="shared" si="1"/>
        <v>10200</v>
      </c>
      <c r="H38" s="515"/>
      <c r="I38" s="514">
        <f t="shared" si="2"/>
        <v>377885.2</v>
      </c>
      <c r="J38" s="516"/>
    </row>
    <row r="39" spans="1:10" s="523" customFormat="1" ht="21" customHeight="1">
      <c r="A39" s="518">
        <v>41664</v>
      </c>
      <c r="B39" s="519" t="s">
        <v>2172</v>
      </c>
      <c r="C39" s="519"/>
      <c r="D39" s="520"/>
      <c r="E39" s="521"/>
      <c r="F39" s="521">
        <v>2655.9</v>
      </c>
      <c r="G39" s="514">
        <f t="shared" si="1"/>
        <v>0</v>
      </c>
      <c r="H39" s="515"/>
      <c r="I39" s="514">
        <f t="shared" si="2"/>
        <v>377885.2</v>
      </c>
      <c r="J39" s="522"/>
    </row>
    <row r="40" spans="1:10" ht="21" customHeight="1">
      <c r="A40" s="489">
        <v>41750</v>
      </c>
      <c r="B40" s="255" t="s">
        <v>2164</v>
      </c>
      <c r="C40" s="255" t="s">
        <v>2156</v>
      </c>
      <c r="D40" s="513">
        <v>100</v>
      </c>
      <c r="E40" s="514">
        <v>17</v>
      </c>
      <c r="F40" s="514"/>
      <c r="G40" s="514">
        <f t="shared" si="1"/>
        <v>1700</v>
      </c>
      <c r="H40" s="515"/>
      <c r="I40" s="514">
        <f t="shared" si="2"/>
        <v>379585.2</v>
      </c>
      <c r="J40" s="516"/>
    </row>
    <row r="41" spans="1:10" ht="21" customHeight="1">
      <c r="A41" s="489">
        <v>41751</v>
      </c>
      <c r="B41" s="255" t="s">
        <v>2164</v>
      </c>
      <c r="C41" s="255" t="s">
        <v>2156</v>
      </c>
      <c r="D41" s="513">
        <v>500</v>
      </c>
      <c r="E41" s="514">
        <v>17</v>
      </c>
      <c r="F41" s="514"/>
      <c r="G41" s="514">
        <f t="shared" si="1"/>
        <v>8500</v>
      </c>
      <c r="H41" s="515"/>
      <c r="I41" s="514">
        <f t="shared" si="2"/>
        <v>388085.2</v>
      </c>
      <c r="J41" s="516"/>
    </row>
    <row r="42" spans="1:10" ht="21" customHeight="1">
      <c r="A42" s="489">
        <v>41627</v>
      </c>
      <c r="B42" s="255" t="s">
        <v>2173</v>
      </c>
      <c r="C42" s="255" t="s">
        <v>2156</v>
      </c>
      <c r="D42" s="513">
        <v>80</v>
      </c>
      <c r="E42" s="514">
        <v>3</v>
      </c>
      <c r="F42" s="514"/>
      <c r="G42" s="514">
        <f t="shared" si="1"/>
        <v>240</v>
      </c>
      <c r="H42" s="515"/>
      <c r="I42" s="514">
        <f t="shared" si="2"/>
        <v>388325.2</v>
      </c>
      <c r="J42" s="516"/>
    </row>
    <row r="43" spans="1:10" ht="21" customHeight="1">
      <c r="A43" s="489"/>
      <c r="B43" s="255" t="s">
        <v>2174</v>
      </c>
      <c r="C43" s="255" t="s">
        <v>2156</v>
      </c>
      <c r="D43" s="513">
        <v>60</v>
      </c>
      <c r="E43" s="514">
        <v>3</v>
      </c>
      <c r="F43" s="514"/>
      <c r="G43" s="514">
        <f t="shared" si="1"/>
        <v>180</v>
      </c>
      <c r="H43" s="515"/>
      <c r="I43" s="514">
        <f t="shared" si="2"/>
        <v>388505.2</v>
      </c>
      <c r="J43" s="516"/>
    </row>
    <row r="44" spans="1:10" ht="21" customHeight="1">
      <c r="A44" s="489"/>
      <c r="B44" s="255" t="s">
        <v>2175</v>
      </c>
      <c r="C44" s="255" t="s">
        <v>2156</v>
      </c>
      <c r="D44" s="513">
        <v>60</v>
      </c>
      <c r="E44" s="514">
        <v>3</v>
      </c>
      <c r="F44" s="514"/>
      <c r="G44" s="514">
        <f t="shared" si="1"/>
        <v>180</v>
      </c>
      <c r="H44" s="515"/>
      <c r="I44" s="514">
        <f t="shared" si="2"/>
        <v>388685.2</v>
      </c>
      <c r="J44" s="516"/>
    </row>
    <row r="45" spans="1:10" ht="21" customHeight="1">
      <c r="A45" s="489">
        <v>41639</v>
      </c>
      <c r="B45" s="255" t="s">
        <v>2174</v>
      </c>
      <c r="C45" s="255" t="s">
        <v>2156</v>
      </c>
      <c r="D45" s="513">
        <v>100</v>
      </c>
      <c r="E45" s="514">
        <v>3</v>
      </c>
      <c r="F45" s="514"/>
      <c r="G45" s="514">
        <f t="shared" si="1"/>
        <v>300</v>
      </c>
      <c r="H45" s="515"/>
      <c r="I45" s="514">
        <f t="shared" si="2"/>
        <v>388985.2</v>
      </c>
      <c r="J45" s="516"/>
    </row>
    <row r="46" spans="1:10" ht="21" customHeight="1">
      <c r="A46" s="489"/>
      <c r="B46" s="255" t="s">
        <v>2175</v>
      </c>
      <c r="C46" s="255" t="s">
        <v>2156</v>
      </c>
      <c r="D46" s="513">
        <v>940</v>
      </c>
      <c r="E46" s="514">
        <v>3</v>
      </c>
      <c r="F46" s="514"/>
      <c r="G46" s="514">
        <f t="shared" si="1"/>
        <v>2820</v>
      </c>
      <c r="H46" s="515"/>
      <c r="I46" s="514">
        <f t="shared" si="2"/>
        <v>391805.2</v>
      </c>
      <c r="J46" s="516"/>
    </row>
    <row r="47" spans="1:10" ht="21" customHeight="1">
      <c r="A47" s="489"/>
      <c r="B47" s="255" t="s">
        <v>2176</v>
      </c>
      <c r="C47" s="255" t="s">
        <v>2156</v>
      </c>
      <c r="D47" s="513">
        <v>100</v>
      </c>
      <c r="E47" s="514">
        <v>3</v>
      </c>
      <c r="F47" s="514"/>
      <c r="G47" s="514">
        <f t="shared" si="1"/>
        <v>300</v>
      </c>
      <c r="H47" s="515"/>
      <c r="I47" s="514">
        <f t="shared" si="2"/>
        <v>392105.2</v>
      </c>
      <c r="J47" s="516"/>
    </row>
    <row r="48" spans="1:10" ht="21" customHeight="1">
      <c r="A48" s="489"/>
      <c r="B48" s="255" t="s">
        <v>2177</v>
      </c>
      <c r="C48" s="255" t="s">
        <v>2156</v>
      </c>
      <c r="D48" s="513">
        <v>100</v>
      </c>
      <c r="E48" s="514">
        <v>3</v>
      </c>
      <c r="F48" s="514"/>
      <c r="G48" s="514">
        <f t="shared" si="1"/>
        <v>300</v>
      </c>
      <c r="H48" s="515"/>
      <c r="I48" s="514">
        <f t="shared" si="2"/>
        <v>392405.2</v>
      </c>
      <c r="J48" s="516"/>
    </row>
    <row r="49" spans="1:10" ht="21" customHeight="1">
      <c r="A49" s="489"/>
      <c r="B49" s="255" t="s">
        <v>2178</v>
      </c>
      <c r="C49" s="255" t="s">
        <v>2156</v>
      </c>
      <c r="D49" s="513">
        <v>100</v>
      </c>
      <c r="E49" s="514">
        <v>3</v>
      </c>
      <c r="F49" s="514"/>
      <c r="G49" s="514">
        <f t="shared" si="1"/>
        <v>300</v>
      </c>
      <c r="H49" s="515"/>
      <c r="I49" s="514">
        <f t="shared" si="2"/>
        <v>392705.2</v>
      </c>
      <c r="J49" s="516"/>
    </row>
    <row r="50" spans="1:10" ht="21" customHeight="1">
      <c r="A50" s="489">
        <v>41751</v>
      </c>
      <c r="B50" s="255" t="s">
        <v>2176</v>
      </c>
      <c r="C50" s="255" t="s">
        <v>2156</v>
      </c>
      <c r="D50" s="513">
        <v>1362</v>
      </c>
      <c r="E50" s="514">
        <v>3</v>
      </c>
      <c r="F50" s="514"/>
      <c r="G50" s="514">
        <f t="shared" si="1"/>
        <v>4086</v>
      </c>
      <c r="H50" s="515"/>
      <c r="I50" s="514">
        <f t="shared" si="2"/>
        <v>396791.2</v>
      </c>
      <c r="J50" s="516"/>
    </row>
    <row r="51" spans="1:10" ht="21" customHeight="1">
      <c r="A51" s="489"/>
      <c r="B51" s="255" t="s">
        <v>2177</v>
      </c>
      <c r="C51" s="255" t="s">
        <v>2156</v>
      </c>
      <c r="D51" s="513">
        <v>1084</v>
      </c>
      <c r="E51" s="514">
        <v>3</v>
      </c>
      <c r="F51" s="514"/>
      <c r="G51" s="514">
        <f t="shared" si="1"/>
        <v>3252</v>
      </c>
      <c r="H51" s="515"/>
      <c r="I51" s="514">
        <f t="shared" si="2"/>
        <v>400043.2</v>
      </c>
      <c r="J51" s="516"/>
    </row>
    <row r="52" spans="1:10" ht="21" customHeight="1">
      <c r="A52" s="489"/>
      <c r="B52" s="255" t="s">
        <v>2175</v>
      </c>
      <c r="C52" s="255" t="s">
        <v>2156</v>
      </c>
      <c r="D52" s="513">
        <v>36</v>
      </c>
      <c r="E52" s="514">
        <v>3</v>
      </c>
      <c r="F52" s="514"/>
      <c r="G52" s="514">
        <f t="shared" si="1"/>
        <v>108</v>
      </c>
      <c r="H52" s="515"/>
      <c r="I52" s="514">
        <f t="shared" si="2"/>
        <v>400151.2</v>
      </c>
      <c r="J52" s="516"/>
    </row>
    <row r="53" spans="1:10" ht="21" customHeight="1">
      <c r="A53" s="489"/>
      <c r="B53" s="255" t="s">
        <v>2178</v>
      </c>
      <c r="C53" s="255" t="s">
        <v>2156</v>
      </c>
      <c r="D53" s="513">
        <v>86</v>
      </c>
      <c r="E53" s="514">
        <v>3</v>
      </c>
      <c r="F53" s="514"/>
      <c r="G53" s="514">
        <f t="shared" si="1"/>
        <v>258</v>
      </c>
      <c r="H53" s="515"/>
      <c r="I53" s="514">
        <f t="shared" si="2"/>
        <v>400409.2</v>
      </c>
      <c r="J53" s="516"/>
    </row>
    <row r="54" spans="1:10" s="528" customFormat="1" ht="21" customHeight="1">
      <c r="A54" s="256">
        <v>41639</v>
      </c>
      <c r="B54" s="257" t="s">
        <v>2179</v>
      </c>
      <c r="C54" s="257"/>
      <c r="D54" s="524"/>
      <c r="E54" s="525"/>
      <c r="F54" s="525"/>
      <c r="G54" s="525">
        <f t="shared" si="1"/>
        <v>0</v>
      </c>
      <c r="H54" s="526">
        <v>100000</v>
      </c>
      <c r="I54" s="525">
        <f t="shared" si="2"/>
        <v>300409.2</v>
      </c>
      <c r="J54" s="527"/>
    </row>
    <row r="55" spans="1:10" ht="21" customHeight="1">
      <c r="A55" s="256">
        <v>41647</v>
      </c>
      <c r="B55" s="257" t="s">
        <v>2179</v>
      </c>
      <c r="C55" s="257"/>
      <c r="D55" s="524"/>
      <c r="E55" s="525"/>
      <c r="F55" s="525"/>
      <c r="G55" s="525">
        <f>IF(B55&lt;&gt;"",D55*(E55+F55),0)</f>
        <v>0</v>
      </c>
      <c r="H55" s="526">
        <v>100378.2</v>
      </c>
      <c r="I55" s="525">
        <f t="shared" si="2"/>
        <v>200031</v>
      </c>
      <c r="J55" s="527"/>
    </row>
    <row r="56" spans="1:10" ht="21" customHeight="1">
      <c r="A56" s="256">
        <v>41772</v>
      </c>
      <c r="B56" s="257" t="s">
        <v>2179</v>
      </c>
      <c r="C56" s="257"/>
      <c r="D56" s="524"/>
      <c r="E56" s="525"/>
      <c r="F56" s="525"/>
      <c r="G56" s="525">
        <f>IF(B56&lt;&gt;"",D56*(E56+F56),0)</f>
        <v>0</v>
      </c>
      <c r="H56" s="526">
        <v>100000</v>
      </c>
      <c r="I56" s="525">
        <f t="shared" si="2"/>
        <v>100031</v>
      </c>
      <c r="J56" s="527"/>
    </row>
    <row r="57" spans="1:10" s="528" customFormat="1" ht="21" customHeight="1">
      <c r="A57" s="256"/>
      <c r="B57" s="257" t="s">
        <v>2180</v>
      </c>
      <c r="C57" s="257"/>
      <c r="D57" s="524"/>
      <c r="E57" s="525"/>
      <c r="F57" s="525"/>
      <c r="G57" s="525">
        <f t="shared" si="1"/>
        <v>0</v>
      </c>
      <c r="H57" s="526">
        <v>20000</v>
      </c>
      <c r="I57" s="525">
        <f t="shared" si="2"/>
        <v>80031</v>
      </c>
      <c r="J57" s="527"/>
    </row>
    <row r="58" spans="1:10" ht="21" hidden="1" customHeight="1">
      <c r="A58" s="489"/>
      <c r="B58" s="255"/>
      <c r="C58" s="255"/>
      <c r="D58" s="513"/>
      <c r="E58" s="514"/>
      <c r="F58" s="514"/>
      <c r="G58" s="514">
        <f t="shared" si="1"/>
        <v>0</v>
      </c>
      <c r="H58" s="515"/>
      <c r="I58" s="525">
        <f>IF(B58&lt;&gt;"",#REF!+G58-H58,0)</f>
        <v>0</v>
      </c>
      <c r="J58" s="516"/>
    </row>
    <row r="59" spans="1:10" ht="21" hidden="1" customHeight="1">
      <c r="A59" s="489"/>
      <c r="B59" s="255"/>
      <c r="C59" s="255"/>
      <c r="D59" s="513"/>
      <c r="E59" s="514"/>
      <c r="F59" s="514"/>
      <c r="G59" s="514">
        <f t="shared" si="1"/>
        <v>0</v>
      </c>
      <c r="H59" s="515"/>
      <c r="I59" s="525">
        <f t="shared" si="2"/>
        <v>0</v>
      </c>
      <c r="J59" s="516"/>
    </row>
    <row r="60" spans="1:10" ht="21" hidden="1" customHeight="1">
      <c r="A60" s="489"/>
      <c r="B60" s="255"/>
      <c r="C60" s="255"/>
      <c r="D60" s="513"/>
      <c r="E60" s="514"/>
      <c r="F60" s="514"/>
      <c r="G60" s="514">
        <f>IF(B60&lt;&gt;"",D60*(E60+F60),0)</f>
        <v>0</v>
      </c>
      <c r="H60" s="515"/>
      <c r="I60" s="525">
        <f>IF(B60&lt;&gt;"",I59+G60-H60,0)</f>
        <v>0</v>
      </c>
      <c r="J60" s="516"/>
    </row>
    <row r="61" spans="1:10" ht="21" hidden="1" customHeight="1">
      <c r="A61" s="489"/>
      <c r="B61" s="255"/>
      <c r="C61" s="255"/>
      <c r="D61" s="513"/>
      <c r="E61" s="514"/>
      <c r="F61" s="514"/>
      <c r="G61" s="514">
        <f>IF(B61&lt;&gt;"",D61*(E61+F61),0)</f>
        <v>0</v>
      </c>
      <c r="H61" s="515"/>
      <c r="I61" s="525">
        <f>IF(B61&lt;&gt;"",I60+G61-H61,0)</f>
        <v>0</v>
      </c>
      <c r="J61" s="516"/>
    </row>
    <row r="62" spans="1:10" ht="21" hidden="1" customHeight="1">
      <c r="A62" s="489"/>
      <c r="B62" s="255"/>
      <c r="C62" s="255"/>
      <c r="D62" s="513"/>
      <c r="E62" s="514"/>
      <c r="F62" s="514"/>
      <c r="G62" s="514">
        <f>IF(B62&lt;&gt;"",D62*(E62+F62),0)</f>
        <v>0</v>
      </c>
      <c r="H62" s="515"/>
      <c r="I62" s="525">
        <f>IF(B62&lt;&gt;"",I61+G62-H62,0)</f>
        <v>0</v>
      </c>
      <c r="J62" s="516"/>
    </row>
    <row r="63" spans="1:10" ht="21" customHeight="1">
      <c r="A63" s="258"/>
      <c r="B63" s="259"/>
      <c r="C63" s="259"/>
      <c r="D63" s="529"/>
      <c r="E63" s="530"/>
      <c r="F63" s="530"/>
      <c r="G63" s="530">
        <f>IF(B63&lt;&gt;"",D63*(E63+F63),0)</f>
        <v>0</v>
      </c>
      <c r="H63" s="531"/>
      <c r="I63" s="525">
        <f>IF(B63&lt;&gt;"",I62+G63-H63,0)</f>
        <v>0</v>
      </c>
      <c r="J63" s="532"/>
    </row>
    <row r="64" spans="1:10" s="260" customFormat="1" ht="21" customHeight="1">
      <c r="A64" s="745" t="s">
        <v>3</v>
      </c>
      <c r="B64" s="745"/>
      <c r="C64" s="745"/>
      <c r="D64" s="745"/>
      <c r="E64" s="745"/>
      <c r="F64" s="745"/>
      <c r="G64" s="533">
        <f>SUM(G12:G63)</f>
        <v>400409.2</v>
      </c>
      <c r="H64" s="534">
        <f>SUM(H12:H63)</f>
        <v>320378.2</v>
      </c>
      <c r="I64" s="535">
        <f>G64-H64</f>
        <v>80031</v>
      </c>
      <c r="J64" s="536"/>
    </row>
    <row r="65" spans="1:10" ht="21" customHeight="1">
      <c r="I65" s="503"/>
      <c r="J65" s="537"/>
    </row>
    <row r="66" spans="1:10" ht="37.5" customHeight="1">
      <c r="A66" s="538" t="s">
        <v>2181</v>
      </c>
      <c r="B66" s="539" t="s">
        <v>486</v>
      </c>
      <c r="C66" s="539" t="s">
        <v>514</v>
      </c>
      <c r="D66" s="540" t="s">
        <v>2182</v>
      </c>
      <c r="E66" s="540" t="s">
        <v>2183</v>
      </c>
      <c r="F66" s="540" t="s">
        <v>2184</v>
      </c>
      <c r="G66" s="539" t="s">
        <v>1991</v>
      </c>
      <c r="H66" s="541" t="s">
        <v>489</v>
      </c>
      <c r="I66" s="539" t="s">
        <v>15</v>
      </c>
      <c r="J66" s="539" t="s">
        <v>2185</v>
      </c>
    </row>
    <row r="67" spans="1:10">
      <c r="A67" s="542">
        <v>41527</v>
      </c>
      <c r="B67" s="543" t="s">
        <v>2186</v>
      </c>
      <c r="C67" s="544" t="s">
        <v>519</v>
      </c>
      <c r="D67" s="545"/>
      <c r="E67" s="546">
        <v>100</v>
      </c>
      <c r="F67" s="545">
        <v>100</v>
      </c>
      <c r="G67" s="547"/>
      <c r="H67" s="548">
        <f>F67*G67</f>
        <v>0</v>
      </c>
      <c r="I67" s="544"/>
      <c r="J67" s="542" t="s">
        <v>2187</v>
      </c>
    </row>
    <row r="68" spans="1:10">
      <c r="A68" s="542">
        <v>41497</v>
      </c>
      <c r="B68" s="543" t="s">
        <v>2188</v>
      </c>
      <c r="C68" s="544" t="s">
        <v>519</v>
      </c>
      <c r="D68" s="545"/>
      <c r="E68" s="546">
        <v>200</v>
      </c>
      <c r="F68" s="545">
        <v>200</v>
      </c>
      <c r="G68" s="547"/>
      <c r="H68" s="548">
        <f t="shared" ref="H68:H81" si="3">F68*G68</f>
        <v>0</v>
      </c>
      <c r="I68" s="544"/>
      <c r="J68" s="542" t="s">
        <v>2189</v>
      </c>
    </row>
    <row r="69" spans="1:10">
      <c r="A69" s="542">
        <v>41619</v>
      </c>
      <c r="B69" s="543" t="s">
        <v>2188</v>
      </c>
      <c r="C69" s="544" t="s">
        <v>519</v>
      </c>
      <c r="D69" s="545"/>
      <c r="E69" s="549">
        <v>1000</v>
      </c>
      <c r="F69" s="545">
        <v>352</v>
      </c>
      <c r="G69" s="547">
        <v>50000</v>
      </c>
      <c r="H69" s="548">
        <f t="shared" si="3"/>
        <v>17600000</v>
      </c>
      <c r="I69" s="544"/>
      <c r="J69" s="542" t="s">
        <v>2190</v>
      </c>
    </row>
    <row r="70" spans="1:10">
      <c r="A70" s="542"/>
      <c r="B70" s="543" t="s">
        <v>2191</v>
      </c>
      <c r="C70" s="544" t="s">
        <v>519</v>
      </c>
      <c r="D70" s="545"/>
      <c r="E70" s="546">
        <v>50</v>
      </c>
      <c r="F70" s="545">
        <v>50</v>
      </c>
      <c r="G70" s="547">
        <v>50000</v>
      </c>
      <c r="H70" s="548">
        <f t="shared" si="3"/>
        <v>2500000</v>
      </c>
      <c r="I70" s="544"/>
      <c r="J70" s="542"/>
    </row>
    <row r="71" spans="1:10">
      <c r="A71" s="542" t="s">
        <v>2192</v>
      </c>
      <c r="B71" s="550" t="s">
        <v>2193</v>
      </c>
      <c r="C71" s="544" t="s">
        <v>519</v>
      </c>
      <c r="D71" s="545"/>
      <c r="E71" s="546">
        <v>4.9000000000000004</v>
      </c>
      <c r="F71" s="545">
        <v>4.9000000000000004</v>
      </c>
      <c r="G71" s="547">
        <v>400000</v>
      </c>
      <c r="H71" s="548">
        <f t="shared" si="3"/>
        <v>1960000.0000000002</v>
      </c>
      <c r="I71" s="544"/>
      <c r="J71" s="542"/>
    </row>
    <row r="72" spans="1:10">
      <c r="A72" s="544" t="s">
        <v>2194</v>
      </c>
      <c r="B72" s="550" t="s">
        <v>2193</v>
      </c>
      <c r="C72" s="544" t="s">
        <v>519</v>
      </c>
      <c r="D72" s="545"/>
      <c r="E72" s="546">
        <v>4.4000000000000004</v>
      </c>
      <c r="F72" s="545">
        <v>4.4000000000000004</v>
      </c>
      <c r="G72" s="547">
        <v>400000</v>
      </c>
      <c r="H72" s="548">
        <f t="shared" si="3"/>
        <v>1760000.0000000002</v>
      </c>
      <c r="I72" s="544"/>
      <c r="J72" s="544"/>
    </row>
    <row r="73" spans="1:10">
      <c r="A73" s="544"/>
      <c r="B73" s="550" t="s">
        <v>2195</v>
      </c>
      <c r="C73" s="544" t="s">
        <v>519</v>
      </c>
      <c r="D73" s="545"/>
      <c r="E73" s="546">
        <v>3.2</v>
      </c>
      <c r="F73" s="545">
        <v>3</v>
      </c>
      <c r="G73" s="547">
        <v>230000</v>
      </c>
      <c r="H73" s="548">
        <f t="shared" si="3"/>
        <v>690000</v>
      </c>
      <c r="I73" s="544"/>
      <c r="J73" s="544"/>
    </row>
    <row r="74" spans="1:10">
      <c r="A74" s="544"/>
      <c r="B74" s="550" t="s">
        <v>2193</v>
      </c>
      <c r="C74" s="544" t="s">
        <v>519</v>
      </c>
      <c r="D74" s="545"/>
      <c r="E74" s="546">
        <v>4.4000000000000004</v>
      </c>
      <c r="F74" s="545">
        <v>4.4000000000000004</v>
      </c>
      <c r="G74" s="547">
        <v>400000</v>
      </c>
      <c r="H74" s="548">
        <f t="shared" si="3"/>
        <v>1760000.0000000002</v>
      </c>
      <c r="I74" s="544"/>
      <c r="J74" s="544"/>
    </row>
    <row r="75" spans="1:10">
      <c r="A75" s="544" t="s">
        <v>2196</v>
      </c>
      <c r="B75" s="550" t="s">
        <v>2193</v>
      </c>
      <c r="C75" s="544" t="s">
        <v>519</v>
      </c>
      <c r="D75" s="545"/>
      <c r="E75" s="551">
        <v>6</v>
      </c>
      <c r="F75" s="545">
        <v>6</v>
      </c>
      <c r="G75" s="547">
        <v>300000</v>
      </c>
      <c r="H75" s="548">
        <f t="shared" si="3"/>
        <v>1800000</v>
      </c>
      <c r="I75" s="544"/>
      <c r="J75" s="544"/>
    </row>
    <row r="76" spans="1:10">
      <c r="A76" s="544"/>
      <c r="B76" s="550" t="s">
        <v>2195</v>
      </c>
      <c r="C76" s="544" t="s">
        <v>519</v>
      </c>
      <c r="D76" s="545"/>
      <c r="E76" s="546">
        <v>3</v>
      </c>
      <c r="F76" s="545">
        <v>3</v>
      </c>
      <c r="G76" s="547">
        <v>250000</v>
      </c>
      <c r="H76" s="548">
        <f t="shared" si="3"/>
        <v>750000</v>
      </c>
      <c r="I76" s="544"/>
      <c r="J76" s="544"/>
    </row>
    <row r="77" spans="1:10">
      <c r="A77" s="552">
        <v>42012</v>
      </c>
      <c r="B77" s="550" t="s">
        <v>2193</v>
      </c>
      <c r="C77" s="544" t="s">
        <v>519</v>
      </c>
      <c r="D77" s="553"/>
      <c r="E77" s="546">
        <v>9.5</v>
      </c>
      <c r="F77" s="546">
        <v>9.5</v>
      </c>
      <c r="G77" s="547">
        <v>360000</v>
      </c>
      <c r="H77" s="548">
        <f t="shared" si="3"/>
        <v>3420000</v>
      </c>
      <c r="I77" s="554"/>
      <c r="J77" s="554"/>
    </row>
    <row r="78" spans="1:10">
      <c r="A78" s="552">
        <v>42012</v>
      </c>
      <c r="B78" s="550" t="s">
        <v>2197</v>
      </c>
      <c r="C78" s="544" t="s">
        <v>519</v>
      </c>
      <c r="D78" s="553"/>
      <c r="E78" s="546">
        <v>0.5</v>
      </c>
      <c r="F78" s="546">
        <v>0.5</v>
      </c>
      <c r="G78" s="547">
        <v>1068000</v>
      </c>
      <c r="H78" s="548">
        <f t="shared" si="3"/>
        <v>534000</v>
      </c>
      <c r="I78" s="554"/>
      <c r="J78" s="554"/>
    </row>
    <row r="79" spans="1:10">
      <c r="A79" s="552">
        <v>42051</v>
      </c>
      <c r="B79" s="550" t="s">
        <v>2198</v>
      </c>
      <c r="C79" s="544" t="s">
        <v>519</v>
      </c>
      <c r="D79" s="553"/>
      <c r="E79" s="546">
        <v>7.5</v>
      </c>
      <c r="F79" s="546">
        <v>7.5</v>
      </c>
      <c r="G79" s="547">
        <v>250000</v>
      </c>
      <c r="H79" s="548">
        <f t="shared" si="3"/>
        <v>1875000</v>
      </c>
      <c r="I79" s="554"/>
      <c r="J79" s="554"/>
    </row>
    <row r="80" spans="1:10">
      <c r="A80" s="552">
        <v>42399</v>
      </c>
      <c r="B80" s="550" t="s">
        <v>2193</v>
      </c>
      <c r="C80" s="544" t="s">
        <v>519</v>
      </c>
      <c r="D80" s="555"/>
      <c r="E80" s="546">
        <v>9.6999999999999993</v>
      </c>
      <c r="F80" s="546">
        <v>9.6999999999999993</v>
      </c>
      <c r="G80" s="547">
        <v>370000</v>
      </c>
      <c r="H80" s="548">
        <f t="shared" si="3"/>
        <v>3588999.9999999995</v>
      </c>
      <c r="I80" s="556"/>
      <c r="J80" s="556"/>
    </row>
    <row r="81" spans="1:10">
      <c r="A81" s="552">
        <v>42399</v>
      </c>
      <c r="B81" s="550" t="s">
        <v>2198</v>
      </c>
      <c r="C81" s="544" t="s">
        <v>519</v>
      </c>
      <c r="D81" s="555"/>
      <c r="E81" s="546">
        <v>8</v>
      </c>
      <c r="F81" s="546">
        <v>8</v>
      </c>
      <c r="G81" s="547">
        <v>250000</v>
      </c>
      <c r="H81" s="548">
        <f t="shared" si="3"/>
        <v>2000000</v>
      </c>
      <c r="I81" s="556"/>
      <c r="J81" s="556"/>
    </row>
    <row r="82" spans="1:10">
      <c r="A82" s="544"/>
      <c r="B82" s="550"/>
      <c r="C82" s="544"/>
      <c r="D82" s="545"/>
      <c r="E82" s="546"/>
      <c r="F82" s="545"/>
      <c r="G82" s="547"/>
      <c r="H82" s="548"/>
      <c r="I82" s="544"/>
      <c r="J82" s="544"/>
    </row>
    <row r="83" spans="1:10">
      <c r="A83" s="544"/>
      <c r="B83" s="550"/>
      <c r="C83" s="544"/>
      <c r="D83" s="545"/>
      <c r="E83" s="546"/>
      <c r="F83" s="545"/>
      <c r="G83" s="547"/>
      <c r="H83" s="548"/>
      <c r="I83" s="544"/>
      <c r="J83" s="544"/>
    </row>
    <row r="84" spans="1:10" s="260" customFormat="1">
      <c r="A84" s="746" t="s">
        <v>3</v>
      </c>
      <c r="B84" s="747"/>
      <c r="C84" s="747"/>
      <c r="D84" s="747"/>
      <c r="E84" s="747"/>
      <c r="F84" s="747"/>
      <c r="G84" s="748"/>
      <c r="H84" s="557">
        <f>SUM(H67:H83)</f>
        <v>40238000</v>
      </c>
      <c r="I84" s="558"/>
      <c r="J84" s="558"/>
    </row>
    <row r="86" spans="1:10" s="260" customFormat="1">
      <c r="A86" s="559"/>
      <c r="C86" s="560"/>
      <c r="D86" s="561"/>
      <c r="E86" s="562"/>
      <c r="F86" s="563" t="s">
        <v>2199</v>
      </c>
      <c r="H86" s="564"/>
      <c r="I86" s="564">
        <f>H84-I64</f>
        <v>40157969</v>
      </c>
    </row>
  </sheetData>
  <autoFilter ref="A11:K64"/>
  <mergeCells count="8">
    <mergeCell ref="A64:F64"/>
    <mergeCell ref="A84:G84"/>
    <mergeCell ref="A1:C1"/>
    <mergeCell ref="A2:E2"/>
    <mergeCell ref="A3:B3"/>
    <mergeCell ref="C3:D3"/>
    <mergeCell ref="A5:I5"/>
    <mergeCell ref="A6:I6"/>
  </mergeCells>
  <pageMargins left="0.16" right="0.15" top="0.51" bottom="0.54" header="0.5" footer="0.5"/>
  <pageSetup scale="80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WVT80"/>
  <sheetViews>
    <sheetView topLeftCell="A5" zoomScale="95" workbookViewId="0">
      <pane ySplit="4" topLeftCell="A66" activePane="bottomLeft" state="frozen"/>
      <selection activeCell="A5" sqref="A5"/>
      <selection pane="bottomLeft" activeCell="J68" sqref="J68"/>
    </sheetView>
  </sheetViews>
  <sheetFormatPr defaultRowHeight="15.75"/>
  <cols>
    <col min="1" max="1" width="9.42578125" style="247" customWidth="1"/>
    <col min="2" max="2" width="25" style="244" customWidth="1"/>
    <col min="3" max="3" width="5.7109375" style="248" hidden="1" customWidth="1"/>
    <col min="4" max="4" width="11.85546875" style="574" customWidth="1"/>
    <col min="5" max="5" width="11.85546875" style="501" customWidth="1"/>
    <col min="6" max="6" width="13.5703125" style="501" customWidth="1"/>
    <col min="7" max="7" width="18.42578125" style="502" customWidth="1"/>
    <col min="8" max="8" width="10.7109375" style="574" customWidth="1"/>
    <col min="9" max="9" width="10.7109375" style="501" customWidth="1"/>
    <col min="10" max="10" width="15.7109375" style="502" customWidth="1"/>
    <col min="11" max="11" width="15.28515625" style="503" customWidth="1"/>
    <col min="12" max="12" width="14.85546875" style="502" customWidth="1"/>
    <col min="13" max="13" width="15.5703125" style="244" customWidth="1"/>
    <col min="14" max="259" width="9.140625" style="244"/>
    <col min="260" max="260" width="28.140625" style="244" customWidth="1"/>
    <col min="261" max="261" width="6.85546875" style="244" customWidth="1"/>
    <col min="262" max="262" width="9" style="244" customWidth="1"/>
    <col min="263" max="263" width="8.85546875" style="244" customWidth="1"/>
    <col min="264" max="264" width="11.85546875" style="244" customWidth="1"/>
    <col min="265" max="265" width="14.85546875" style="244" customWidth="1"/>
    <col min="266" max="266" width="14.28515625" style="244" customWidth="1"/>
    <col min="267" max="267" width="13.5703125" style="244" customWidth="1"/>
    <col min="268" max="268" width="16.140625" style="244" customWidth="1"/>
    <col min="269" max="515" width="9.140625" style="244"/>
    <col min="516" max="516" width="28.140625" style="244" customWidth="1"/>
    <col min="517" max="517" width="6.85546875" style="244" customWidth="1"/>
    <col min="518" max="518" width="9" style="244" customWidth="1"/>
    <col min="519" max="519" width="8.85546875" style="244" customWidth="1"/>
    <col min="520" max="520" width="11.85546875" style="244" customWidth="1"/>
    <col min="521" max="521" width="14.85546875" style="244" customWidth="1"/>
    <col min="522" max="522" width="14.28515625" style="244" customWidth="1"/>
    <col min="523" max="523" width="13.5703125" style="244" customWidth="1"/>
    <col min="524" max="524" width="16.140625" style="244" customWidth="1"/>
    <col min="525" max="771" width="9.140625" style="244"/>
    <col min="772" max="772" width="28.140625" style="244" customWidth="1"/>
    <col min="773" max="773" width="6.85546875" style="244" customWidth="1"/>
    <col min="774" max="774" width="9" style="244" customWidth="1"/>
    <col min="775" max="775" width="8.85546875" style="244" customWidth="1"/>
    <col min="776" max="776" width="11.85546875" style="244" customWidth="1"/>
    <col min="777" max="777" width="14.85546875" style="244" customWidth="1"/>
    <col min="778" max="778" width="14.28515625" style="244" customWidth="1"/>
    <col min="779" max="779" width="13.5703125" style="244" customWidth="1"/>
    <col min="780" max="780" width="16.140625" style="244" customWidth="1"/>
    <col min="781" max="1027" width="9.140625" style="244"/>
    <col min="1028" max="1028" width="28.140625" style="244" customWidth="1"/>
    <col min="1029" max="1029" width="6.85546875" style="244" customWidth="1"/>
    <col min="1030" max="1030" width="9" style="244" customWidth="1"/>
    <col min="1031" max="1031" width="8.85546875" style="244" customWidth="1"/>
    <col min="1032" max="1032" width="11.85546875" style="244" customWidth="1"/>
    <col min="1033" max="1033" width="14.85546875" style="244" customWidth="1"/>
    <col min="1034" max="1034" width="14.28515625" style="244" customWidth="1"/>
    <col min="1035" max="1035" width="13.5703125" style="244" customWidth="1"/>
    <col min="1036" max="1036" width="16.140625" style="244" customWidth="1"/>
    <col min="1037" max="1283" width="9.140625" style="244"/>
    <col min="1284" max="1284" width="28.140625" style="244" customWidth="1"/>
    <col min="1285" max="1285" width="6.85546875" style="244" customWidth="1"/>
    <col min="1286" max="1286" width="9" style="244" customWidth="1"/>
    <col min="1287" max="1287" width="8.85546875" style="244" customWidth="1"/>
    <col min="1288" max="1288" width="11.85546875" style="244" customWidth="1"/>
    <col min="1289" max="1289" width="14.85546875" style="244" customWidth="1"/>
    <col min="1290" max="1290" width="14.28515625" style="244" customWidth="1"/>
    <col min="1291" max="1291" width="13.5703125" style="244" customWidth="1"/>
    <col min="1292" max="1292" width="16.140625" style="244" customWidth="1"/>
    <col min="1293" max="1539" width="9.140625" style="244"/>
    <col min="1540" max="1540" width="28.140625" style="244" customWidth="1"/>
    <col min="1541" max="1541" width="6.85546875" style="244" customWidth="1"/>
    <col min="1542" max="1542" width="9" style="244" customWidth="1"/>
    <col min="1543" max="1543" width="8.85546875" style="244" customWidth="1"/>
    <col min="1544" max="1544" width="11.85546875" style="244" customWidth="1"/>
    <col min="1545" max="1545" width="14.85546875" style="244" customWidth="1"/>
    <col min="1546" max="1546" width="14.28515625" style="244" customWidth="1"/>
    <col min="1547" max="1547" width="13.5703125" style="244" customWidth="1"/>
    <col min="1548" max="1548" width="16.140625" style="244" customWidth="1"/>
    <col min="1549" max="1795" width="9.140625" style="244"/>
    <col min="1796" max="1796" width="28.140625" style="244" customWidth="1"/>
    <col min="1797" max="1797" width="6.85546875" style="244" customWidth="1"/>
    <col min="1798" max="1798" width="9" style="244" customWidth="1"/>
    <col min="1799" max="1799" width="8.85546875" style="244" customWidth="1"/>
    <col min="1800" max="1800" width="11.85546875" style="244" customWidth="1"/>
    <col min="1801" max="1801" width="14.85546875" style="244" customWidth="1"/>
    <col min="1802" max="1802" width="14.28515625" style="244" customWidth="1"/>
    <col min="1803" max="1803" width="13.5703125" style="244" customWidth="1"/>
    <col min="1804" max="1804" width="16.140625" style="244" customWidth="1"/>
    <col min="1805" max="2051" width="9.140625" style="244"/>
    <col min="2052" max="2052" width="28.140625" style="244" customWidth="1"/>
    <col min="2053" max="2053" width="6.85546875" style="244" customWidth="1"/>
    <col min="2054" max="2054" width="9" style="244" customWidth="1"/>
    <col min="2055" max="2055" width="8.85546875" style="244" customWidth="1"/>
    <col min="2056" max="2056" width="11.85546875" style="244" customWidth="1"/>
    <col min="2057" max="2057" width="14.85546875" style="244" customWidth="1"/>
    <col min="2058" max="2058" width="14.28515625" style="244" customWidth="1"/>
    <col min="2059" max="2059" width="13.5703125" style="244" customWidth="1"/>
    <col min="2060" max="2060" width="16.140625" style="244" customWidth="1"/>
    <col min="2061" max="2307" width="9.140625" style="244"/>
    <col min="2308" max="2308" width="28.140625" style="244" customWidth="1"/>
    <col min="2309" max="2309" width="6.85546875" style="244" customWidth="1"/>
    <col min="2310" max="2310" width="9" style="244" customWidth="1"/>
    <col min="2311" max="2311" width="8.85546875" style="244" customWidth="1"/>
    <col min="2312" max="2312" width="11.85546875" style="244" customWidth="1"/>
    <col min="2313" max="2313" width="14.85546875" style="244" customWidth="1"/>
    <col min="2314" max="2314" width="14.28515625" style="244" customWidth="1"/>
    <col min="2315" max="2315" width="13.5703125" style="244" customWidth="1"/>
    <col min="2316" max="2316" width="16.140625" style="244" customWidth="1"/>
    <col min="2317" max="2563" width="9.140625" style="244"/>
    <col min="2564" max="2564" width="28.140625" style="244" customWidth="1"/>
    <col min="2565" max="2565" width="6.85546875" style="244" customWidth="1"/>
    <col min="2566" max="2566" width="9" style="244" customWidth="1"/>
    <col min="2567" max="2567" width="8.85546875" style="244" customWidth="1"/>
    <col min="2568" max="2568" width="11.85546875" style="244" customWidth="1"/>
    <col min="2569" max="2569" width="14.85546875" style="244" customWidth="1"/>
    <col min="2570" max="2570" width="14.28515625" style="244" customWidth="1"/>
    <col min="2571" max="2571" width="13.5703125" style="244" customWidth="1"/>
    <col min="2572" max="2572" width="16.140625" style="244" customWidth="1"/>
    <col min="2573" max="2819" width="9.140625" style="244"/>
    <col min="2820" max="2820" width="28.140625" style="244" customWidth="1"/>
    <col min="2821" max="2821" width="6.85546875" style="244" customWidth="1"/>
    <col min="2822" max="2822" width="9" style="244" customWidth="1"/>
    <col min="2823" max="2823" width="8.85546875" style="244" customWidth="1"/>
    <col min="2824" max="2824" width="11.85546875" style="244" customWidth="1"/>
    <col min="2825" max="2825" width="14.85546875" style="244" customWidth="1"/>
    <col min="2826" max="2826" width="14.28515625" style="244" customWidth="1"/>
    <col min="2827" max="2827" width="13.5703125" style="244" customWidth="1"/>
    <col min="2828" max="2828" width="16.140625" style="244" customWidth="1"/>
    <col min="2829" max="3075" width="9.140625" style="244"/>
    <col min="3076" max="3076" width="28.140625" style="244" customWidth="1"/>
    <col min="3077" max="3077" width="6.85546875" style="244" customWidth="1"/>
    <col min="3078" max="3078" width="9" style="244" customWidth="1"/>
    <col min="3079" max="3079" width="8.85546875" style="244" customWidth="1"/>
    <col min="3080" max="3080" width="11.85546875" style="244" customWidth="1"/>
    <col min="3081" max="3081" width="14.85546875" style="244" customWidth="1"/>
    <col min="3082" max="3082" width="14.28515625" style="244" customWidth="1"/>
    <col min="3083" max="3083" width="13.5703125" style="244" customWidth="1"/>
    <col min="3084" max="3084" width="16.140625" style="244" customWidth="1"/>
    <col min="3085" max="3331" width="9.140625" style="244"/>
    <col min="3332" max="3332" width="28.140625" style="244" customWidth="1"/>
    <col min="3333" max="3333" width="6.85546875" style="244" customWidth="1"/>
    <col min="3334" max="3334" width="9" style="244" customWidth="1"/>
    <col min="3335" max="3335" width="8.85546875" style="244" customWidth="1"/>
    <col min="3336" max="3336" width="11.85546875" style="244" customWidth="1"/>
    <col min="3337" max="3337" width="14.85546875" style="244" customWidth="1"/>
    <col min="3338" max="3338" width="14.28515625" style="244" customWidth="1"/>
    <col min="3339" max="3339" width="13.5703125" style="244" customWidth="1"/>
    <col min="3340" max="3340" width="16.140625" style="244" customWidth="1"/>
    <col min="3341" max="3587" width="9.140625" style="244"/>
    <col min="3588" max="3588" width="28.140625" style="244" customWidth="1"/>
    <col min="3589" max="3589" width="6.85546875" style="244" customWidth="1"/>
    <col min="3590" max="3590" width="9" style="244" customWidth="1"/>
    <col min="3591" max="3591" width="8.85546875" style="244" customWidth="1"/>
    <col min="3592" max="3592" width="11.85546875" style="244" customWidth="1"/>
    <col min="3593" max="3593" width="14.85546875" style="244" customWidth="1"/>
    <col min="3594" max="3594" width="14.28515625" style="244" customWidth="1"/>
    <col min="3595" max="3595" width="13.5703125" style="244" customWidth="1"/>
    <col min="3596" max="3596" width="16.140625" style="244" customWidth="1"/>
    <col min="3597" max="3843" width="9.140625" style="244"/>
    <col min="3844" max="3844" width="28.140625" style="244" customWidth="1"/>
    <col min="3845" max="3845" width="6.85546875" style="244" customWidth="1"/>
    <col min="3846" max="3846" width="9" style="244" customWidth="1"/>
    <col min="3847" max="3847" width="8.85546875" style="244" customWidth="1"/>
    <col min="3848" max="3848" width="11.85546875" style="244" customWidth="1"/>
    <col min="3849" max="3849" width="14.85546875" style="244" customWidth="1"/>
    <col min="3850" max="3850" width="14.28515625" style="244" customWidth="1"/>
    <col min="3851" max="3851" width="13.5703125" style="244" customWidth="1"/>
    <col min="3852" max="3852" width="16.140625" style="244" customWidth="1"/>
    <col min="3853" max="4099" width="9.140625" style="244"/>
    <col min="4100" max="4100" width="28.140625" style="244" customWidth="1"/>
    <col min="4101" max="4101" width="6.85546875" style="244" customWidth="1"/>
    <col min="4102" max="4102" width="9" style="244" customWidth="1"/>
    <col min="4103" max="4103" width="8.85546875" style="244" customWidth="1"/>
    <col min="4104" max="4104" width="11.85546875" style="244" customWidth="1"/>
    <col min="4105" max="4105" width="14.85546875" style="244" customWidth="1"/>
    <col min="4106" max="4106" width="14.28515625" style="244" customWidth="1"/>
    <col min="4107" max="4107" width="13.5703125" style="244" customWidth="1"/>
    <col min="4108" max="4108" width="16.140625" style="244" customWidth="1"/>
    <col min="4109" max="4355" width="9.140625" style="244"/>
    <col min="4356" max="4356" width="28.140625" style="244" customWidth="1"/>
    <col min="4357" max="4357" width="6.85546875" style="244" customWidth="1"/>
    <col min="4358" max="4358" width="9" style="244" customWidth="1"/>
    <col min="4359" max="4359" width="8.85546875" style="244" customWidth="1"/>
    <col min="4360" max="4360" width="11.85546875" style="244" customWidth="1"/>
    <col min="4361" max="4361" width="14.85546875" style="244" customWidth="1"/>
    <col min="4362" max="4362" width="14.28515625" style="244" customWidth="1"/>
    <col min="4363" max="4363" width="13.5703125" style="244" customWidth="1"/>
    <col min="4364" max="4364" width="16.140625" style="244" customWidth="1"/>
    <col min="4365" max="4611" width="9.140625" style="244"/>
    <col min="4612" max="4612" width="28.140625" style="244" customWidth="1"/>
    <col min="4613" max="4613" width="6.85546875" style="244" customWidth="1"/>
    <col min="4614" max="4614" width="9" style="244" customWidth="1"/>
    <col min="4615" max="4615" width="8.85546875" style="244" customWidth="1"/>
    <col min="4616" max="4616" width="11.85546875" style="244" customWidth="1"/>
    <col min="4617" max="4617" width="14.85546875" style="244" customWidth="1"/>
    <col min="4618" max="4618" width="14.28515625" style="244" customWidth="1"/>
    <col min="4619" max="4619" width="13.5703125" style="244" customWidth="1"/>
    <col min="4620" max="4620" width="16.140625" style="244" customWidth="1"/>
    <col min="4621" max="4867" width="9.140625" style="244"/>
    <col min="4868" max="4868" width="28.140625" style="244" customWidth="1"/>
    <col min="4869" max="4869" width="6.85546875" style="244" customWidth="1"/>
    <col min="4870" max="4870" width="9" style="244" customWidth="1"/>
    <col min="4871" max="4871" width="8.85546875" style="244" customWidth="1"/>
    <col min="4872" max="4872" width="11.85546875" style="244" customWidth="1"/>
    <col min="4873" max="4873" width="14.85546875" style="244" customWidth="1"/>
    <col min="4874" max="4874" width="14.28515625" style="244" customWidth="1"/>
    <col min="4875" max="4875" width="13.5703125" style="244" customWidth="1"/>
    <col min="4876" max="4876" width="16.140625" style="244" customWidth="1"/>
    <col min="4877" max="5123" width="9.140625" style="244"/>
    <col min="5124" max="5124" width="28.140625" style="244" customWidth="1"/>
    <col min="5125" max="5125" width="6.85546875" style="244" customWidth="1"/>
    <col min="5126" max="5126" width="9" style="244" customWidth="1"/>
    <col min="5127" max="5127" width="8.85546875" style="244" customWidth="1"/>
    <col min="5128" max="5128" width="11.85546875" style="244" customWidth="1"/>
    <col min="5129" max="5129" width="14.85546875" style="244" customWidth="1"/>
    <col min="5130" max="5130" width="14.28515625" style="244" customWidth="1"/>
    <col min="5131" max="5131" width="13.5703125" style="244" customWidth="1"/>
    <col min="5132" max="5132" width="16.140625" style="244" customWidth="1"/>
    <col min="5133" max="5379" width="9.140625" style="244"/>
    <col min="5380" max="5380" width="28.140625" style="244" customWidth="1"/>
    <col min="5381" max="5381" width="6.85546875" style="244" customWidth="1"/>
    <col min="5382" max="5382" width="9" style="244" customWidth="1"/>
    <col min="5383" max="5383" width="8.85546875" style="244" customWidth="1"/>
    <col min="5384" max="5384" width="11.85546875" style="244" customWidth="1"/>
    <col min="5385" max="5385" width="14.85546875" style="244" customWidth="1"/>
    <col min="5386" max="5386" width="14.28515625" style="244" customWidth="1"/>
    <col min="5387" max="5387" width="13.5703125" style="244" customWidth="1"/>
    <col min="5388" max="5388" width="16.140625" style="244" customWidth="1"/>
    <col min="5389" max="5635" width="9.140625" style="244"/>
    <col min="5636" max="5636" width="28.140625" style="244" customWidth="1"/>
    <col min="5637" max="5637" width="6.85546875" style="244" customWidth="1"/>
    <col min="5638" max="5638" width="9" style="244" customWidth="1"/>
    <col min="5639" max="5639" width="8.85546875" style="244" customWidth="1"/>
    <col min="5640" max="5640" width="11.85546875" style="244" customWidth="1"/>
    <col min="5641" max="5641" width="14.85546875" style="244" customWidth="1"/>
    <col min="5642" max="5642" width="14.28515625" style="244" customWidth="1"/>
    <col min="5643" max="5643" width="13.5703125" style="244" customWidth="1"/>
    <col min="5644" max="5644" width="16.140625" style="244" customWidth="1"/>
    <col min="5645" max="5891" width="9.140625" style="244"/>
    <col min="5892" max="5892" width="28.140625" style="244" customWidth="1"/>
    <col min="5893" max="5893" width="6.85546875" style="244" customWidth="1"/>
    <col min="5894" max="5894" width="9" style="244" customWidth="1"/>
    <col min="5895" max="5895" width="8.85546875" style="244" customWidth="1"/>
    <col min="5896" max="5896" width="11.85546875" style="244" customWidth="1"/>
    <col min="5897" max="5897" width="14.85546875" style="244" customWidth="1"/>
    <col min="5898" max="5898" width="14.28515625" style="244" customWidth="1"/>
    <col min="5899" max="5899" width="13.5703125" style="244" customWidth="1"/>
    <col min="5900" max="5900" width="16.140625" style="244" customWidth="1"/>
    <col min="5901" max="6147" width="9.140625" style="244"/>
    <col min="6148" max="6148" width="28.140625" style="244" customWidth="1"/>
    <col min="6149" max="6149" width="6.85546875" style="244" customWidth="1"/>
    <col min="6150" max="6150" width="9" style="244" customWidth="1"/>
    <col min="6151" max="6151" width="8.85546875" style="244" customWidth="1"/>
    <col min="6152" max="6152" width="11.85546875" style="244" customWidth="1"/>
    <col min="6153" max="6153" width="14.85546875" style="244" customWidth="1"/>
    <col min="6154" max="6154" width="14.28515625" style="244" customWidth="1"/>
    <col min="6155" max="6155" width="13.5703125" style="244" customWidth="1"/>
    <col min="6156" max="6156" width="16.140625" style="244" customWidth="1"/>
    <col min="6157" max="6403" width="9.140625" style="244"/>
    <col min="6404" max="6404" width="28.140625" style="244" customWidth="1"/>
    <col min="6405" max="6405" width="6.85546875" style="244" customWidth="1"/>
    <col min="6406" max="6406" width="9" style="244" customWidth="1"/>
    <col min="6407" max="6407" width="8.85546875" style="244" customWidth="1"/>
    <col min="6408" max="6408" width="11.85546875" style="244" customWidth="1"/>
    <col min="6409" max="6409" width="14.85546875" style="244" customWidth="1"/>
    <col min="6410" max="6410" width="14.28515625" style="244" customWidth="1"/>
    <col min="6411" max="6411" width="13.5703125" style="244" customWidth="1"/>
    <col min="6412" max="6412" width="16.140625" style="244" customWidth="1"/>
    <col min="6413" max="6659" width="9.140625" style="244"/>
    <col min="6660" max="6660" width="28.140625" style="244" customWidth="1"/>
    <col min="6661" max="6661" width="6.85546875" style="244" customWidth="1"/>
    <col min="6662" max="6662" width="9" style="244" customWidth="1"/>
    <col min="6663" max="6663" width="8.85546875" style="244" customWidth="1"/>
    <col min="6664" max="6664" width="11.85546875" style="244" customWidth="1"/>
    <col min="6665" max="6665" width="14.85546875" style="244" customWidth="1"/>
    <col min="6666" max="6666" width="14.28515625" style="244" customWidth="1"/>
    <col min="6667" max="6667" width="13.5703125" style="244" customWidth="1"/>
    <col min="6668" max="6668" width="16.140625" style="244" customWidth="1"/>
    <col min="6669" max="6915" width="9.140625" style="244"/>
    <col min="6916" max="6916" width="28.140625" style="244" customWidth="1"/>
    <col min="6917" max="6917" width="6.85546875" style="244" customWidth="1"/>
    <col min="6918" max="6918" width="9" style="244" customWidth="1"/>
    <col min="6919" max="6919" width="8.85546875" style="244" customWidth="1"/>
    <col min="6920" max="6920" width="11.85546875" style="244" customWidth="1"/>
    <col min="6921" max="6921" width="14.85546875" style="244" customWidth="1"/>
    <col min="6922" max="6922" width="14.28515625" style="244" customWidth="1"/>
    <col min="6923" max="6923" width="13.5703125" style="244" customWidth="1"/>
    <col min="6924" max="6924" width="16.140625" style="244" customWidth="1"/>
    <col min="6925" max="7171" width="9.140625" style="244"/>
    <col min="7172" max="7172" width="28.140625" style="244" customWidth="1"/>
    <col min="7173" max="7173" width="6.85546875" style="244" customWidth="1"/>
    <col min="7174" max="7174" width="9" style="244" customWidth="1"/>
    <col min="7175" max="7175" width="8.85546875" style="244" customWidth="1"/>
    <col min="7176" max="7176" width="11.85546875" style="244" customWidth="1"/>
    <col min="7177" max="7177" width="14.85546875" style="244" customWidth="1"/>
    <col min="7178" max="7178" width="14.28515625" style="244" customWidth="1"/>
    <col min="7179" max="7179" width="13.5703125" style="244" customWidth="1"/>
    <col min="7180" max="7180" width="16.140625" style="244" customWidth="1"/>
    <col min="7181" max="7427" width="9.140625" style="244"/>
    <col min="7428" max="7428" width="28.140625" style="244" customWidth="1"/>
    <col min="7429" max="7429" width="6.85546875" style="244" customWidth="1"/>
    <col min="7430" max="7430" width="9" style="244" customWidth="1"/>
    <col min="7431" max="7431" width="8.85546875" style="244" customWidth="1"/>
    <col min="7432" max="7432" width="11.85546875" style="244" customWidth="1"/>
    <col min="7433" max="7433" width="14.85546875" style="244" customWidth="1"/>
    <col min="7434" max="7434" width="14.28515625" style="244" customWidth="1"/>
    <col min="7435" max="7435" width="13.5703125" style="244" customWidth="1"/>
    <col min="7436" max="7436" width="16.140625" style="244" customWidth="1"/>
    <col min="7437" max="7683" width="9.140625" style="244"/>
    <col min="7684" max="7684" width="28.140625" style="244" customWidth="1"/>
    <col min="7685" max="7685" width="6.85546875" style="244" customWidth="1"/>
    <col min="7686" max="7686" width="9" style="244" customWidth="1"/>
    <col min="7687" max="7687" width="8.85546875" style="244" customWidth="1"/>
    <col min="7688" max="7688" width="11.85546875" style="244" customWidth="1"/>
    <col min="7689" max="7689" width="14.85546875" style="244" customWidth="1"/>
    <col min="7690" max="7690" width="14.28515625" style="244" customWidth="1"/>
    <col min="7691" max="7691" width="13.5703125" style="244" customWidth="1"/>
    <col min="7692" max="7692" width="16.140625" style="244" customWidth="1"/>
    <col min="7693" max="7939" width="9.140625" style="244"/>
    <col min="7940" max="7940" width="28.140625" style="244" customWidth="1"/>
    <col min="7941" max="7941" width="6.85546875" style="244" customWidth="1"/>
    <col min="7942" max="7942" width="9" style="244" customWidth="1"/>
    <col min="7943" max="7943" width="8.85546875" style="244" customWidth="1"/>
    <col min="7944" max="7944" width="11.85546875" style="244" customWidth="1"/>
    <col min="7945" max="7945" width="14.85546875" style="244" customWidth="1"/>
    <col min="7946" max="7946" width="14.28515625" style="244" customWidth="1"/>
    <col min="7947" max="7947" width="13.5703125" style="244" customWidth="1"/>
    <col min="7948" max="7948" width="16.140625" style="244" customWidth="1"/>
    <col min="7949" max="8195" width="9.140625" style="244"/>
    <col min="8196" max="8196" width="28.140625" style="244" customWidth="1"/>
    <col min="8197" max="8197" width="6.85546875" style="244" customWidth="1"/>
    <col min="8198" max="8198" width="9" style="244" customWidth="1"/>
    <col min="8199" max="8199" width="8.85546875" style="244" customWidth="1"/>
    <col min="8200" max="8200" width="11.85546875" style="244" customWidth="1"/>
    <col min="8201" max="8201" width="14.85546875" style="244" customWidth="1"/>
    <col min="8202" max="8202" width="14.28515625" style="244" customWidth="1"/>
    <col min="8203" max="8203" width="13.5703125" style="244" customWidth="1"/>
    <col min="8204" max="8204" width="16.140625" style="244" customWidth="1"/>
    <col min="8205" max="8451" width="9.140625" style="244"/>
    <col min="8452" max="8452" width="28.140625" style="244" customWidth="1"/>
    <col min="8453" max="8453" width="6.85546875" style="244" customWidth="1"/>
    <col min="8454" max="8454" width="9" style="244" customWidth="1"/>
    <col min="8455" max="8455" width="8.85546875" style="244" customWidth="1"/>
    <col min="8456" max="8456" width="11.85546875" style="244" customWidth="1"/>
    <col min="8457" max="8457" width="14.85546875" style="244" customWidth="1"/>
    <col min="8458" max="8458" width="14.28515625" style="244" customWidth="1"/>
    <col min="8459" max="8459" width="13.5703125" style="244" customWidth="1"/>
    <col min="8460" max="8460" width="16.140625" style="244" customWidth="1"/>
    <col min="8461" max="8707" width="9.140625" style="244"/>
    <col min="8708" max="8708" width="28.140625" style="244" customWidth="1"/>
    <col min="8709" max="8709" width="6.85546875" style="244" customWidth="1"/>
    <col min="8710" max="8710" width="9" style="244" customWidth="1"/>
    <col min="8711" max="8711" width="8.85546875" style="244" customWidth="1"/>
    <col min="8712" max="8712" width="11.85546875" style="244" customWidth="1"/>
    <col min="8713" max="8713" width="14.85546875" style="244" customWidth="1"/>
    <col min="8714" max="8714" width="14.28515625" style="244" customWidth="1"/>
    <col min="8715" max="8715" width="13.5703125" style="244" customWidth="1"/>
    <col min="8716" max="8716" width="16.140625" style="244" customWidth="1"/>
    <col min="8717" max="8963" width="9.140625" style="244"/>
    <col min="8964" max="8964" width="28.140625" style="244" customWidth="1"/>
    <col min="8965" max="8965" width="6.85546875" style="244" customWidth="1"/>
    <col min="8966" max="8966" width="9" style="244" customWidth="1"/>
    <col min="8967" max="8967" width="8.85546875" style="244" customWidth="1"/>
    <col min="8968" max="8968" width="11.85546875" style="244" customWidth="1"/>
    <col min="8969" max="8969" width="14.85546875" style="244" customWidth="1"/>
    <col min="8970" max="8970" width="14.28515625" style="244" customWidth="1"/>
    <col min="8971" max="8971" width="13.5703125" style="244" customWidth="1"/>
    <col min="8972" max="8972" width="16.140625" style="244" customWidth="1"/>
    <col min="8973" max="9219" width="9.140625" style="244"/>
    <col min="9220" max="9220" width="28.140625" style="244" customWidth="1"/>
    <col min="9221" max="9221" width="6.85546875" style="244" customWidth="1"/>
    <col min="9222" max="9222" width="9" style="244" customWidth="1"/>
    <col min="9223" max="9223" width="8.85546875" style="244" customWidth="1"/>
    <col min="9224" max="9224" width="11.85546875" style="244" customWidth="1"/>
    <col min="9225" max="9225" width="14.85546875" style="244" customWidth="1"/>
    <col min="9226" max="9226" width="14.28515625" style="244" customWidth="1"/>
    <col min="9227" max="9227" width="13.5703125" style="244" customWidth="1"/>
    <col min="9228" max="9228" width="16.140625" style="244" customWidth="1"/>
    <col min="9229" max="9475" width="9.140625" style="244"/>
    <col min="9476" max="9476" width="28.140625" style="244" customWidth="1"/>
    <col min="9477" max="9477" width="6.85546875" style="244" customWidth="1"/>
    <col min="9478" max="9478" width="9" style="244" customWidth="1"/>
    <col min="9479" max="9479" width="8.85546875" style="244" customWidth="1"/>
    <col min="9480" max="9480" width="11.85546875" style="244" customWidth="1"/>
    <col min="9481" max="9481" width="14.85546875" style="244" customWidth="1"/>
    <col min="9482" max="9482" width="14.28515625" style="244" customWidth="1"/>
    <col min="9483" max="9483" width="13.5703125" style="244" customWidth="1"/>
    <col min="9484" max="9484" width="16.140625" style="244" customWidth="1"/>
    <col min="9485" max="9731" width="9.140625" style="244"/>
    <col min="9732" max="9732" width="28.140625" style="244" customWidth="1"/>
    <col min="9733" max="9733" width="6.85546875" style="244" customWidth="1"/>
    <col min="9734" max="9734" width="9" style="244" customWidth="1"/>
    <col min="9735" max="9735" width="8.85546875" style="244" customWidth="1"/>
    <col min="9736" max="9736" width="11.85546875" style="244" customWidth="1"/>
    <col min="9737" max="9737" width="14.85546875" style="244" customWidth="1"/>
    <col min="9738" max="9738" width="14.28515625" style="244" customWidth="1"/>
    <col min="9739" max="9739" width="13.5703125" style="244" customWidth="1"/>
    <col min="9740" max="9740" width="16.140625" style="244" customWidth="1"/>
    <col min="9741" max="9987" width="9.140625" style="244"/>
    <col min="9988" max="9988" width="28.140625" style="244" customWidth="1"/>
    <col min="9989" max="9989" width="6.85546875" style="244" customWidth="1"/>
    <col min="9990" max="9990" width="9" style="244" customWidth="1"/>
    <col min="9991" max="9991" width="8.85546875" style="244" customWidth="1"/>
    <col min="9992" max="9992" width="11.85546875" style="244" customWidth="1"/>
    <col min="9993" max="9993" width="14.85546875" style="244" customWidth="1"/>
    <col min="9994" max="9994" width="14.28515625" style="244" customWidth="1"/>
    <col min="9995" max="9995" width="13.5703125" style="244" customWidth="1"/>
    <col min="9996" max="9996" width="16.140625" style="244" customWidth="1"/>
    <col min="9997" max="10243" width="9.140625" style="244"/>
    <col min="10244" max="10244" width="28.140625" style="244" customWidth="1"/>
    <col min="10245" max="10245" width="6.85546875" style="244" customWidth="1"/>
    <col min="10246" max="10246" width="9" style="244" customWidth="1"/>
    <col min="10247" max="10247" width="8.85546875" style="244" customWidth="1"/>
    <col min="10248" max="10248" width="11.85546875" style="244" customWidth="1"/>
    <col min="10249" max="10249" width="14.85546875" style="244" customWidth="1"/>
    <col min="10250" max="10250" width="14.28515625" style="244" customWidth="1"/>
    <col min="10251" max="10251" width="13.5703125" style="244" customWidth="1"/>
    <col min="10252" max="10252" width="16.140625" style="244" customWidth="1"/>
    <col min="10253" max="10499" width="9.140625" style="244"/>
    <col min="10500" max="10500" width="28.140625" style="244" customWidth="1"/>
    <col min="10501" max="10501" width="6.85546875" style="244" customWidth="1"/>
    <col min="10502" max="10502" width="9" style="244" customWidth="1"/>
    <col min="10503" max="10503" width="8.85546875" style="244" customWidth="1"/>
    <col min="10504" max="10504" width="11.85546875" style="244" customWidth="1"/>
    <col min="10505" max="10505" width="14.85546875" style="244" customWidth="1"/>
    <col min="10506" max="10506" width="14.28515625" style="244" customWidth="1"/>
    <col min="10507" max="10507" width="13.5703125" style="244" customWidth="1"/>
    <col min="10508" max="10508" width="16.140625" style="244" customWidth="1"/>
    <col min="10509" max="10755" width="9.140625" style="244"/>
    <col min="10756" max="10756" width="28.140625" style="244" customWidth="1"/>
    <col min="10757" max="10757" width="6.85546875" style="244" customWidth="1"/>
    <col min="10758" max="10758" width="9" style="244" customWidth="1"/>
    <col min="10759" max="10759" width="8.85546875" style="244" customWidth="1"/>
    <col min="10760" max="10760" width="11.85546875" style="244" customWidth="1"/>
    <col min="10761" max="10761" width="14.85546875" style="244" customWidth="1"/>
    <col min="10762" max="10762" width="14.28515625" style="244" customWidth="1"/>
    <col min="10763" max="10763" width="13.5703125" style="244" customWidth="1"/>
    <col min="10764" max="10764" width="16.140625" style="244" customWidth="1"/>
    <col min="10765" max="11011" width="9.140625" style="244"/>
    <col min="11012" max="11012" width="28.140625" style="244" customWidth="1"/>
    <col min="11013" max="11013" width="6.85546875" style="244" customWidth="1"/>
    <col min="11014" max="11014" width="9" style="244" customWidth="1"/>
    <col min="11015" max="11015" width="8.85546875" style="244" customWidth="1"/>
    <col min="11016" max="11016" width="11.85546875" style="244" customWidth="1"/>
    <col min="11017" max="11017" width="14.85546875" style="244" customWidth="1"/>
    <col min="11018" max="11018" width="14.28515625" style="244" customWidth="1"/>
    <col min="11019" max="11019" width="13.5703125" style="244" customWidth="1"/>
    <col min="11020" max="11020" width="16.140625" style="244" customWidth="1"/>
    <col min="11021" max="11267" width="9.140625" style="244"/>
    <col min="11268" max="11268" width="28.140625" style="244" customWidth="1"/>
    <col min="11269" max="11269" width="6.85546875" style="244" customWidth="1"/>
    <col min="11270" max="11270" width="9" style="244" customWidth="1"/>
    <col min="11271" max="11271" width="8.85546875" style="244" customWidth="1"/>
    <col min="11272" max="11272" width="11.85546875" style="244" customWidth="1"/>
    <col min="11273" max="11273" width="14.85546875" style="244" customWidth="1"/>
    <col min="11274" max="11274" width="14.28515625" style="244" customWidth="1"/>
    <col min="11275" max="11275" width="13.5703125" style="244" customWidth="1"/>
    <col min="11276" max="11276" width="16.140625" style="244" customWidth="1"/>
    <col min="11277" max="11523" width="9.140625" style="244"/>
    <col min="11524" max="11524" width="28.140625" style="244" customWidth="1"/>
    <col min="11525" max="11525" width="6.85546875" style="244" customWidth="1"/>
    <col min="11526" max="11526" width="9" style="244" customWidth="1"/>
    <col min="11527" max="11527" width="8.85546875" style="244" customWidth="1"/>
    <col min="11528" max="11528" width="11.85546875" style="244" customWidth="1"/>
    <col min="11529" max="11529" width="14.85546875" style="244" customWidth="1"/>
    <col min="11530" max="11530" width="14.28515625" style="244" customWidth="1"/>
    <col min="11531" max="11531" width="13.5703125" style="244" customWidth="1"/>
    <col min="11532" max="11532" width="16.140625" style="244" customWidth="1"/>
    <col min="11533" max="11779" width="9.140625" style="244"/>
    <col min="11780" max="11780" width="28.140625" style="244" customWidth="1"/>
    <col min="11781" max="11781" width="6.85546875" style="244" customWidth="1"/>
    <col min="11782" max="11782" width="9" style="244" customWidth="1"/>
    <col min="11783" max="11783" width="8.85546875" style="244" customWidth="1"/>
    <col min="11784" max="11784" width="11.85546875" style="244" customWidth="1"/>
    <col min="11785" max="11785" width="14.85546875" style="244" customWidth="1"/>
    <col min="11786" max="11786" width="14.28515625" style="244" customWidth="1"/>
    <col min="11787" max="11787" width="13.5703125" style="244" customWidth="1"/>
    <col min="11788" max="11788" width="16.140625" style="244" customWidth="1"/>
    <col min="11789" max="12035" width="9.140625" style="244"/>
    <col min="12036" max="12036" width="28.140625" style="244" customWidth="1"/>
    <col min="12037" max="12037" width="6.85546875" style="244" customWidth="1"/>
    <col min="12038" max="12038" width="9" style="244" customWidth="1"/>
    <col min="12039" max="12039" width="8.85546875" style="244" customWidth="1"/>
    <col min="12040" max="12040" width="11.85546875" style="244" customWidth="1"/>
    <col min="12041" max="12041" width="14.85546875" style="244" customWidth="1"/>
    <col min="12042" max="12042" width="14.28515625" style="244" customWidth="1"/>
    <col min="12043" max="12043" width="13.5703125" style="244" customWidth="1"/>
    <col min="12044" max="12044" width="16.140625" style="244" customWidth="1"/>
    <col min="12045" max="12291" width="9.140625" style="244"/>
    <col min="12292" max="12292" width="28.140625" style="244" customWidth="1"/>
    <col min="12293" max="12293" width="6.85546875" style="244" customWidth="1"/>
    <col min="12294" max="12294" width="9" style="244" customWidth="1"/>
    <col min="12295" max="12295" width="8.85546875" style="244" customWidth="1"/>
    <col min="12296" max="12296" width="11.85546875" style="244" customWidth="1"/>
    <col min="12297" max="12297" width="14.85546875" style="244" customWidth="1"/>
    <col min="12298" max="12298" width="14.28515625" style="244" customWidth="1"/>
    <col min="12299" max="12299" width="13.5703125" style="244" customWidth="1"/>
    <col min="12300" max="12300" width="16.140625" style="244" customWidth="1"/>
    <col min="12301" max="12547" width="9.140625" style="244"/>
    <col min="12548" max="12548" width="28.140625" style="244" customWidth="1"/>
    <col min="12549" max="12549" width="6.85546875" style="244" customWidth="1"/>
    <col min="12550" max="12550" width="9" style="244" customWidth="1"/>
    <col min="12551" max="12551" width="8.85546875" style="244" customWidth="1"/>
    <col min="12552" max="12552" width="11.85546875" style="244" customWidth="1"/>
    <col min="12553" max="12553" width="14.85546875" style="244" customWidth="1"/>
    <col min="12554" max="12554" width="14.28515625" style="244" customWidth="1"/>
    <col min="12555" max="12555" width="13.5703125" style="244" customWidth="1"/>
    <col min="12556" max="12556" width="16.140625" style="244" customWidth="1"/>
    <col min="12557" max="12803" width="9.140625" style="244"/>
    <col min="12804" max="12804" width="28.140625" style="244" customWidth="1"/>
    <col min="12805" max="12805" width="6.85546875" style="244" customWidth="1"/>
    <col min="12806" max="12806" width="9" style="244" customWidth="1"/>
    <col min="12807" max="12807" width="8.85546875" style="244" customWidth="1"/>
    <col min="12808" max="12808" width="11.85546875" style="244" customWidth="1"/>
    <col min="12809" max="12809" width="14.85546875" style="244" customWidth="1"/>
    <col min="12810" max="12810" width="14.28515625" style="244" customWidth="1"/>
    <col min="12811" max="12811" width="13.5703125" style="244" customWidth="1"/>
    <col min="12812" max="12812" width="16.140625" style="244" customWidth="1"/>
    <col min="12813" max="13059" width="9.140625" style="244"/>
    <col min="13060" max="13060" width="28.140625" style="244" customWidth="1"/>
    <col min="13061" max="13061" width="6.85546875" style="244" customWidth="1"/>
    <col min="13062" max="13062" width="9" style="244" customWidth="1"/>
    <col min="13063" max="13063" width="8.85546875" style="244" customWidth="1"/>
    <col min="13064" max="13064" width="11.85546875" style="244" customWidth="1"/>
    <col min="13065" max="13065" width="14.85546875" style="244" customWidth="1"/>
    <col min="13066" max="13066" width="14.28515625" style="244" customWidth="1"/>
    <col min="13067" max="13067" width="13.5703125" style="244" customWidth="1"/>
    <col min="13068" max="13068" width="16.140625" style="244" customWidth="1"/>
    <col min="13069" max="13315" width="9.140625" style="244"/>
    <col min="13316" max="13316" width="28.140625" style="244" customWidth="1"/>
    <col min="13317" max="13317" width="6.85546875" style="244" customWidth="1"/>
    <col min="13318" max="13318" width="9" style="244" customWidth="1"/>
    <col min="13319" max="13319" width="8.85546875" style="244" customWidth="1"/>
    <col min="13320" max="13320" width="11.85546875" style="244" customWidth="1"/>
    <col min="13321" max="13321" width="14.85546875" style="244" customWidth="1"/>
    <col min="13322" max="13322" width="14.28515625" style="244" customWidth="1"/>
    <col min="13323" max="13323" width="13.5703125" style="244" customWidth="1"/>
    <col min="13324" max="13324" width="16.140625" style="244" customWidth="1"/>
    <col min="13325" max="13571" width="9.140625" style="244"/>
    <col min="13572" max="13572" width="28.140625" style="244" customWidth="1"/>
    <col min="13573" max="13573" width="6.85546875" style="244" customWidth="1"/>
    <col min="13574" max="13574" width="9" style="244" customWidth="1"/>
    <col min="13575" max="13575" width="8.85546875" style="244" customWidth="1"/>
    <col min="13576" max="13576" width="11.85546875" style="244" customWidth="1"/>
    <col min="13577" max="13577" width="14.85546875" style="244" customWidth="1"/>
    <col min="13578" max="13578" width="14.28515625" style="244" customWidth="1"/>
    <col min="13579" max="13579" width="13.5703125" style="244" customWidth="1"/>
    <col min="13580" max="13580" width="16.140625" style="244" customWidth="1"/>
    <col min="13581" max="13827" width="9.140625" style="244"/>
    <col min="13828" max="13828" width="28.140625" style="244" customWidth="1"/>
    <col min="13829" max="13829" width="6.85546875" style="244" customWidth="1"/>
    <col min="13830" max="13830" width="9" style="244" customWidth="1"/>
    <col min="13831" max="13831" width="8.85546875" style="244" customWidth="1"/>
    <col min="13832" max="13832" width="11.85546875" style="244" customWidth="1"/>
    <col min="13833" max="13833" width="14.85546875" style="244" customWidth="1"/>
    <col min="13834" max="13834" width="14.28515625" style="244" customWidth="1"/>
    <col min="13835" max="13835" width="13.5703125" style="244" customWidth="1"/>
    <col min="13836" max="13836" width="16.140625" style="244" customWidth="1"/>
    <col min="13837" max="14083" width="9.140625" style="244"/>
    <col min="14084" max="14084" width="28.140625" style="244" customWidth="1"/>
    <col min="14085" max="14085" width="6.85546875" style="244" customWidth="1"/>
    <col min="14086" max="14086" width="9" style="244" customWidth="1"/>
    <col min="14087" max="14087" width="8.85546875" style="244" customWidth="1"/>
    <col min="14088" max="14088" width="11.85546875" style="244" customWidth="1"/>
    <col min="14089" max="14089" width="14.85546875" style="244" customWidth="1"/>
    <col min="14090" max="14090" width="14.28515625" style="244" customWidth="1"/>
    <col min="14091" max="14091" width="13.5703125" style="244" customWidth="1"/>
    <col min="14092" max="14092" width="16.140625" style="244" customWidth="1"/>
    <col min="14093" max="14339" width="9.140625" style="244"/>
    <col min="14340" max="14340" width="28.140625" style="244" customWidth="1"/>
    <col min="14341" max="14341" width="6.85546875" style="244" customWidth="1"/>
    <col min="14342" max="14342" width="9" style="244" customWidth="1"/>
    <col min="14343" max="14343" width="8.85546875" style="244" customWidth="1"/>
    <col min="14344" max="14344" width="11.85546875" style="244" customWidth="1"/>
    <col min="14345" max="14345" width="14.85546875" style="244" customWidth="1"/>
    <col min="14346" max="14346" width="14.28515625" style="244" customWidth="1"/>
    <col min="14347" max="14347" width="13.5703125" style="244" customWidth="1"/>
    <col min="14348" max="14348" width="16.140625" style="244" customWidth="1"/>
    <col min="14349" max="14595" width="9.140625" style="244"/>
    <col min="14596" max="14596" width="28.140625" style="244" customWidth="1"/>
    <col min="14597" max="14597" width="6.85546875" style="244" customWidth="1"/>
    <col min="14598" max="14598" width="9" style="244" customWidth="1"/>
    <col min="14599" max="14599" width="8.85546875" style="244" customWidth="1"/>
    <col min="14600" max="14600" width="11.85546875" style="244" customWidth="1"/>
    <col min="14601" max="14601" width="14.85546875" style="244" customWidth="1"/>
    <col min="14602" max="14602" width="14.28515625" style="244" customWidth="1"/>
    <col min="14603" max="14603" width="13.5703125" style="244" customWidth="1"/>
    <col min="14604" max="14604" width="16.140625" style="244" customWidth="1"/>
    <col min="14605" max="14851" width="9.140625" style="244"/>
    <col min="14852" max="14852" width="28.140625" style="244" customWidth="1"/>
    <col min="14853" max="14853" width="6.85546875" style="244" customWidth="1"/>
    <col min="14854" max="14854" width="9" style="244" customWidth="1"/>
    <col min="14855" max="14855" width="8.85546875" style="244" customWidth="1"/>
    <col min="14856" max="14856" width="11.85546875" style="244" customWidth="1"/>
    <col min="14857" max="14857" width="14.85546875" style="244" customWidth="1"/>
    <col min="14858" max="14858" width="14.28515625" style="244" customWidth="1"/>
    <col min="14859" max="14859" width="13.5703125" style="244" customWidth="1"/>
    <col min="14860" max="14860" width="16.140625" style="244" customWidth="1"/>
    <col min="14861" max="15107" width="9.140625" style="244"/>
    <col min="15108" max="15108" width="28.140625" style="244" customWidth="1"/>
    <col min="15109" max="15109" width="6.85546875" style="244" customWidth="1"/>
    <col min="15110" max="15110" width="9" style="244" customWidth="1"/>
    <col min="15111" max="15111" width="8.85546875" style="244" customWidth="1"/>
    <col min="15112" max="15112" width="11.85546875" style="244" customWidth="1"/>
    <col min="15113" max="15113" width="14.85546875" style="244" customWidth="1"/>
    <col min="15114" max="15114" width="14.28515625" style="244" customWidth="1"/>
    <col min="15115" max="15115" width="13.5703125" style="244" customWidth="1"/>
    <col min="15116" max="15116" width="16.140625" style="244" customWidth="1"/>
    <col min="15117" max="15363" width="9.140625" style="244"/>
    <col min="15364" max="15364" width="28.140625" style="244" customWidth="1"/>
    <col min="15365" max="15365" width="6.85546875" style="244" customWidth="1"/>
    <col min="15366" max="15366" width="9" style="244" customWidth="1"/>
    <col min="15367" max="15367" width="8.85546875" style="244" customWidth="1"/>
    <col min="15368" max="15368" width="11.85546875" style="244" customWidth="1"/>
    <col min="15369" max="15369" width="14.85546875" style="244" customWidth="1"/>
    <col min="15370" max="15370" width="14.28515625" style="244" customWidth="1"/>
    <col min="15371" max="15371" width="13.5703125" style="244" customWidth="1"/>
    <col min="15372" max="15372" width="16.140625" style="244" customWidth="1"/>
    <col min="15373" max="15619" width="9.140625" style="244"/>
    <col min="15620" max="15620" width="28.140625" style="244" customWidth="1"/>
    <col min="15621" max="15621" width="6.85546875" style="244" customWidth="1"/>
    <col min="15622" max="15622" width="9" style="244" customWidth="1"/>
    <col min="15623" max="15623" width="8.85546875" style="244" customWidth="1"/>
    <col min="15624" max="15624" width="11.85546875" style="244" customWidth="1"/>
    <col min="15625" max="15625" width="14.85546875" style="244" customWidth="1"/>
    <col min="15626" max="15626" width="14.28515625" style="244" customWidth="1"/>
    <col min="15627" max="15627" width="13.5703125" style="244" customWidth="1"/>
    <col min="15628" max="15628" width="16.140625" style="244" customWidth="1"/>
    <col min="15629" max="15875" width="9.140625" style="244"/>
    <col min="15876" max="15876" width="28.140625" style="244" customWidth="1"/>
    <col min="15877" max="15877" width="6.85546875" style="244" customWidth="1"/>
    <col min="15878" max="15878" width="9" style="244" customWidth="1"/>
    <col min="15879" max="15879" width="8.85546875" style="244" customWidth="1"/>
    <col min="15880" max="15880" width="11.85546875" style="244" customWidth="1"/>
    <col min="15881" max="15881" width="14.85546875" style="244" customWidth="1"/>
    <col min="15882" max="15882" width="14.28515625" style="244" customWidth="1"/>
    <col min="15883" max="15883" width="13.5703125" style="244" customWidth="1"/>
    <col min="15884" max="15884" width="16.140625" style="244" customWidth="1"/>
    <col min="15885" max="16131" width="9.140625" style="244"/>
    <col min="16132" max="16132" width="28.140625" style="244" customWidth="1"/>
    <col min="16133" max="16133" width="6.85546875" style="244" customWidth="1"/>
    <col min="16134" max="16134" width="9" style="244" customWidth="1"/>
    <col min="16135" max="16135" width="8.85546875" style="244" customWidth="1"/>
    <col min="16136" max="16136" width="11.85546875" style="244" customWidth="1"/>
    <col min="16137" max="16137" width="14.85546875" style="244" customWidth="1"/>
    <col min="16138" max="16138" width="14.28515625" style="244" customWidth="1"/>
    <col min="16139" max="16139" width="13.5703125" style="244" customWidth="1"/>
    <col min="16140" max="16140" width="16.140625" style="244" customWidth="1"/>
    <col min="16141" max="16384" width="9.140625" style="244"/>
  </cols>
  <sheetData>
    <row r="1" spans="1:13" s="19" customFormat="1" ht="18" customHeight="1">
      <c r="A1" s="712" t="s">
        <v>9</v>
      </c>
      <c r="B1" s="712"/>
      <c r="C1" s="712"/>
      <c r="D1" s="567"/>
      <c r="E1" s="86"/>
      <c r="F1" s="86"/>
      <c r="G1" s="491"/>
      <c r="H1" s="567"/>
      <c r="I1" s="86"/>
      <c r="J1" s="491"/>
      <c r="K1" s="492"/>
      <c r="L1" s="491"/>
    </row>
    <row r="2" spans="1:13" s="19" customFormat="1" ht="18" customHeight="1">
      <c r="A2" s="712" t="s">
        <v>10</v>
      </c>
      <c r="B2" s="712"/>
      <c r="C2" s="712"/>
      <c r="D2" s="712"/>
      <c r="E2" s="712"/>
      <c r="F2" s="578"/>
      <c r="G2" s="491"/>
      <c r="H2" s="567"/>
      <c r="I2" s="491"/>
      <c r="J2" s="491"/>
      <c r="K2" s="492"/>
      <c r="L2" s="491"/>
    </row>
    <row r="3" spans="1:13" s="19" customFormat="1" ht="18" customHeight="1">
      <c r="A3" s="712" t="s">
        <v>11</v>
      </c>
      <c r="B3" s="712"/>
      <c r="C3" s="749" t="s">
        <v>513</v>
      </c>
      <c r="D3" s="749"/>
      <c r="E3" s="87"/>
      <c r="F3" s="87"/>
      <c r="G3" s="491"/>
      <c r="H3" s="567"/>
      <c r="I3" s="87"/>
      <c r="J3" s="491"/>
      <c r="K3" s="492"/>
      <c r="L3" s="491"/>
    </row>
    <row r="4" spans="1:13" s="136" customFormat="1" ht="9" customHeight="1">
      <c r="D4" s="568"/>
      <c r="E4" s="88"/>
      <c r="F4" s="88"/>
      <c r="G4" s="494"/>
      <c r="H4" s="568"/>
      <c r="I4" s="88"/>
      <c r="J4" s="494"/>
      <c r="K4" s="495"/>
      <c r="L4" s="494"/>
    </row>
    <row r="5" spans="1:13" s="205" customFormat="1" ht="29.25" customHeight="1">
      <c r="A5" s="734" t="s">
        <v>2214</v>
      </c>
      <c r="B5" s="734"/>
      <c r="C5" s="734"/>
      <c r="D5" s="734"/>
      <c r="E5" s="734"/>
      <c r="F5" s="734"/>
      <c r="G5" s="734"/>
      <c r="H5" s="734"/>
      <c r="I5" s="734"/>
      <c r="J5" s="734"/>
      <c r="K5" s="734"/>
      <c r="L5" s="734"/>
    </row>
    <row r="6" spans="1:13" ht="9" customHeight="1">
      <c r="A6" s="735"/>
      <c r="B6" s="735"/>
      <c r="C6" s="735"/>
      <c r="D6" s="735"/>
      <c r="E6" s="735"/>
      <c r="F6" s="735"/>
      <c r="G6" s="735"/>
      <c r="H6" s="735"/>
      <c r="I6" s="735"/>
      <c r="J6" s="735"/>
      <c r="K6" s="735"/>
      <c r="L6" s="735"/>
    </row>
    <row r="7" spans="1:13" s="251" customFormat="1" ht="32.25" customHeight="1">
      <c r="A7" s="756" t="s">
        <v>13</v>
      </c>
      <c r="B7" s="756" t="s">
        <v>14</v>
      </c>
      <c r="C7" s="250" t="s">
        <v>514</v>
      </c>
      <c r="D7" s="758" t="s">
        <v>2207</v>
      </c>
      <c r="E7" s="759"/>
      <c r="F7" s="759"/>
      <c r="G7" s="760"/>
      <c r="H7" s="758" t="s">
        <v>2208</v>
      </c>
      <c r="I7" s="759"/>
      <c r="J7" s="760"/>
      <c r="K7" s="750" t="s">
        <v>17</v>
      </c>
      <c r="L7" s="752" t="s">
        <v>18</v>
      </c>
      <c r="M7" s="754" t="s">
        <v>19</v>
      </c>
    </row>
    <row r="8" spans="1:13" s="251" customFormat="1" ht="32.25" customHeight="1">
      <c r="A8" s="757"/>
      <c r="B8" s="757"/>
      <c r="C8" s="565"/>
      <c r="D8" s="428" t="s">
        <v>515</v>
      </c>
      <c r="E8" s="505" t="s">
        <v>516</v>
      </c>
      <c r="F8" s="566" t="s">
        <v>15</v>
      </c>
      <c r="G8" s="581" t="s">
        <v>16</v>
      </c>
      <c r="H8" s="428" t="s">
        <v>515</v>
      </c>
      <c r="I8" s="505" t="s">
        <v>516</v>
      </c>
      <c r="J8" s="506" t="s">
        <v>16</v>
      </c>
      <c r="K8" s="751"/>
      <c r="L8" s="753"/>
      <c r="M8" s="755"/>
    </row>
    <row r="9" spans="1:13" ht="21" customHeight="1">
      <c r="A9" s="252">
        <v>42681</v>
      </c>
      <c r="B9" s="593" t="s">
        <v>2200</v>
      </c>
      <c r="C9" s="253"/>
      <c r="D9" s="569">
        <v>100</v>
      </c>
      <c r="E9" s="510">
        <v>155</v>
      </c>
      <c r="F9" s="575"/>
      <c r="G9" s="514">
        <f t="shared" ref="G9:G48" si="0">IF(B9&lt;&gt;"",D9*E9,0)</f>
        <v>15500</v>
      </c>
      <c r="H9" s="569"/>
      <c r="I9" s="510"/>
      <c r="J9" s="514">
        <f t="shared" ref="J9:J48" si="1">IF(B9&lt;&gt;"",H9*I9,0)</f>
        <v>0</v>
      </c>
      <c r="K9" s="511"/>
      <c r="L9" s="510">
        <f>IF(B9&lt;&gt;"",G9-K9-J9,0)</f>
        <v>15500</v>
      </c>
      <c r="M9" s="512"/>
    </row>
    <row r="10" spans="1:13" ht="21" customHeight="1">
      <c r="A10" s="579">
        <v>42681</v>
      </c>
      <c r="B10" s="593" t="s">
        <v>2201</v>
      </c>
      <c r="C10" s="255"/>
      <c r="D10" s="570">
        <v>70</v>
      </c>
      <c r="E10" s="514">
        <v>147</v>
      </c>
      <c r="F10" s="514"/>
      <c r="G10" s="514">
        <f t="shared" si="0"/>
        <v>10290</v>
      </c>
      <c r="H10" s="570"/>
      <c r="I10" s="514"/>
      <c r="J10" s="514">
        <f t="shared" si="1"/>
        <v>0</v>
      </c>
      <c r="K10" s="515"/>
      <c r="L10" s="514">
        <f>IF(B10&lt;&gt;"",L9+F10+G10-J10-K10,0)</f>
        <v>25790</v>
      </c>
      <c r="M10" s="516"/>
    </row>
    <row r="11" spans="1:13" ht="21" customHeight="1">
      <c r="A11" s="579">
        <v>42681</v>
      </c>
      <c r="B11" s="593" t="s">
        <v>2202</v>
      </c>
      <c r="C11" s="255"/>
      <c r="D11" s="570">
        <v>50</v>
      </c>
      <c r="E11" s="514">
        <v>550</v>
      </c>
      <c r="F11" s="514"/>
      <c r="G11" s="514">
        <f t="shared" si="0"/>
        <v>27500</v>
      </c>
      <c r="H11" s="570"/>
      <c r="I11" s="514"/>
      <c r="J11" s="514">
        <f t="shared" si="1"/>
        <v>0</v>
      </c>
      <c r="K11" s="515"/>
      <c r="L11" s="514">
        <f t="shared" ref="L11:L48" si="2">IF(B11&lt;&gt;"",L10+F11+G11-J11-K11,0)</f>
        <v>53290</v>
      </c>
      <c r="M11" s="517"/>
    </row>
    <row r="12" spans="1:13" ht="21" customHeight="1">
      <c r="A12" s="579">
        <v>42681</v>
      </c>
      <c r="B12" s="593" t="s">
        <v>2203</v>
      </c>
      <c r="C12" s="255"/>
      <c r="D12" s="570">
        <v>20</v>
      </c>
      <c r="E12" s="514">
        <v>100</v>
      </c>
      <c r="F12" s="514"/>
      <c r="G12" s="514">
        <f t="shared" si="0"/>
        <v>2000</v>
      </c>
      <c r="H12" s="570"/>
      <c r="I12" s="514"/>
      <c r="J12" s="514">
        <f t="shared" si="1"/>
        <v>0</v>
      </c>
      <c r="K12" s="515"/>
      <c r="L12" s="514">
        <f t="shared" si="2"/>
        <v>55290</v>
      </c>
      <c r="M12" s="516"/>
    </row>
    <row r="13" spans="1:13" ht="21.75" customHeight="1">
      <c r="A13" s="579">
        <v>42681</v>
      </c>
      <c r="B13" s="593" t="s">
        <v>2204</v>
      </c>
      <c r="C13" s="255"/>
      <c r="D13" s="570">
        <v>10</v>
      </c>
      <c r="E13" s="514">
        <v>160</v>
      </c>
      <c r="F13" s="514"/>
      <c r="G13" s="514">
        <f t="shared" si="0"/>
        <v>1600</v>
      </c>
      <c r="H13" s="570"/>
      <c r="I13" s="514"/>
      <c r="J13" s="514">
        <f t="shared" si="1"/>
        <v>0</v>
      </c>
      <c r="K13" s="515"/>
      <c r="L13" s="514">
        <f t="shared" si="2"/>
        <v>56890</v>
      </c>
      <c r="M13" s="516"/>
    </row>
    <row r="14" spans="1:13" ht="21" customHeight="1">
      <c r="A14" s="579">
        <v>42681</v>
      </c>
      <c r="B14" s="593" t="s">
        <v>2205</v>
      </c>
      <c r="C14" s="255"/>
      <c r="D14" s="570">
        <v>100</v>
      </c>
      <c r="E14" s="514">
        <v>200</v>
      </c>
      <c r="F14" s="514"/>
      <c r="G14" s="514">
        <f t="shared" si="0"/>
        <v>20000</v>
      </c>
      <c r="H14" s="570"/>
      <c r="I14" s="514"/>
      <c r="J14" s="514">
        <f t="shared" si="1"/>
        <v>0</v>
      </c>
      <c r="K14" s="515"/>
      <c r="L14" s="514">
        <f t="shared" si="2"/>
        <v>76890</v>
      </c>
      <c r="M14" s="516"/>
    </row>
    <row r="15" spans="1:13" ht="21" customHeight="1">
      <c r="A15" s="579">
        <v>42681</v>
      </c>
      <c r="B15" s="593" t="s">
        <v>2206</v>
      </c>
      <c r="C15" s="255"/>
      <c r="D15" s="570">
        <v>80</v>
      </c>
      <c r="E15" s="514">
        <v>220</v>
      </c>
      <c r="F15" s="514"/>
      <c r="G15" s="514">
        <f t="shared" si="0"/>
        <v>17600</v>
      </c>
      <c r="H15" s="570"/>
      <c r="I15" s="514"/>
      <c r="J15" s="514">
        <f t="shared" si="1"/>
        <v>0</v>
      </c>
      <c r="K15" s="515"/>
      <c r="L15" s="514">
        <f t="shared" si="2"/>
        <v>94490</v>
      </c>
      <c r="M15" s="516"/>
    </row>
    <row r="16" spans="1:13" ht="21" customHeight="1">
      <c r="A16" s="579">
        <v>42681</v>
      </c>
      <c r="B16" s="593" t="s">
        <v>2211</v>
      </c>
      <c r="C16" s="255"/>
      <c r="D16" s="570">
        <v>3</v>
      </c>
      <c r="E16" s="514">
        <v>395</v>
      </c>
      <c r="F16" s="514"/>
      <c r="G16" s="514">
        <f t="shared" si="0"/>
        <v>1185</v>
      </c>
      <c r="H16" s="570"/>
      <c r="I16" s="514"/>
      <c r="J16" s="514">
        <f t="shared" si="1"/>
        <v>0</v>
      </c>
      <c r="K16" s="515"/>
      <c r="L16" s="514">
        <f t="shared" si="2"/>
        <v>95675</v>
      </c>
      <c r="M16" s="516"/>
    </row>
    <row r="17" spans="1:13" ht="21" customHeight="1">
      <c r="A17" s="579"/>
      <c r="B17" s="593" t="s">
        <v>17</v>
      </c>
      <c r="C17" s="255"/>
      <c r="D17" s="570"/>
      <c r="E17" s="514"/>
      <c r="F17" s="514">
        <v>10378.700000000001</v>
      </c>
      <c r="G17" s="514">
        <f t="shared" si="0"/>
        <v>0</v>
      </c>
      <c r="H17" s="570"/>
      <c r="I17" s="514"/>
      <c r="J17" s="514">
        <f t="shared" si="1"/>
        <v>0</v>
      </c>
      <c r="K17" s="111">
        <v>114165.7</v>
      </c>
      <c r="L17" s="514">
        <f t="shared" si="2"/>
        <v>-8112</v>
      </c>
      <c r="M17" s="516"/>
    </row>
    <row r="18" spans="1:13" ht="21" customHeight="1">
      <c r="A18" s="579">
        <v>42686</v>
      </c>
      <c r="B18" s="593" t="s">
        <v>2204</v>
      </c>
      <c r="C18" s="255"/>
      <c r="D18" s="570">
        <v>45</v>
      </c>
      <c r="E18" s="514">
        <v>160</v>
      </c>
      <c r="F18" s="514"/>
      <c r="G18" s="514">
        <f t="shared" si="0"/>
        <v>7200</v>
      </c>
      <c r="H18" s="570"/>
      <c r="I18" s="514"/>
      <c r="J18" s="514">
        <f t="shared" si="1"/>
        <v>0</v>
      </c>
      <c r="K18" s="515"/>
      <c r="L18" s="514">
        <f t="shared" si="2"/>
        <v>-912</v>
      </c>
      <c r="M18" s="516"/>
    </row>
    <row r="19" spans="1:13" ht="21" customHeight="1">
      <c r="A19" s="579">
        <v>42688</v>
      </c>
      <c r="B19" s="593" t="s">
        <v>2204</v>
      </c>
      <c r="C19" s="255"/>
      <c r="D19" s="570">
        <v>50</v>
      </c>
      <c r="E19" s="514">
        <v>160</v>
      </c>
      <c r="F19" s="514"/>
      <c r="G19" s="514">
        <f t="shared" si="0"/>
        <v>8000</v>
      </c>
      <c r="H19" s="570"/>
      <c r="I19" s="514"/>
      <c r="J19" s="514">
        <f t="shared" si="1"/>
        <v>0</v>
      </c>
      <c r="K19" s="515"/>
      <c r="L19" s="514">
        <f t="shared" si="2"/>
        <v>7088</v>
      </c>
      <c r="M19" s="516"/>
    </row>
    <row r="20" spans="1:13" ht="21" customHeight="1">
      <c r="A20" s="579">
        <v>42688</v>
      </c>
      <c r="B20" s="593" t="s">
        <v>2204</v>
      </c>
      <c r="C20" s="255"/>
      <c r="D20" s="570"/>
      <c r="E20" s="514"/>
      <c r="F20" s="514"/>
      <c r="G20" s="514">
        <f t="shared" si="0"/>
        <v>0</v>
      </c>
      <c r="H20" s="570">
        <v>32</v>
      </c>
      <c r="I20" s="514">
        <v>160</v>
      </c>
      <c r="J20" s="514">
        <f t="shared" si="1"/>
        <v>5120</v>
      </c>
      <c r="K20" s="515"/>
      <c r="L20" s="514">
        <f t="shared" si="2"/>
        <v>1968</v>
      </c>
      <c r="M20" s="516"/>
    </row>
    <row r="21" spans="1:13" ht="21" customHeight="1">
      <c r="A21" s="579">
        <v>42697</v>
      </c>
      <c r="B21" s="593" t="s">
        <v>2204</v>
      </c>
      <c r="C21" s="255"/>
      <c r="D21" s="570">
        <v>31.3</v>
      </c>
      <c r="E21" s="514">
        <v>160</v>
      </c>
      <c r="F21" s="514"/>
      <c r="G21" s="514">
        <f t="shared" si="0"/>
        <v>5008</v>
      </c>
      <c r="H21" s="570"/>
      <c r="I21" s="514"/>
      <c r="J21" s="514">
        <f t="shared" si="1"/>
        <v>0</v>
      </c>
      <c r="K21" s="515"/>
      <c r="L21" s="514">
        <f t="shared" si="2"/>
        <v>6976</v>
      </c>
      <c r="M21" s="516"/>
    </row>
    <row r="22" spans="1:13" ht="21" customHeight="1">
      <c r="A22" s="579">
        <v>42697</v>
      </c>
      <c r="B22" s="593" t="s">
        <v>2205</v>
      </c>
      <c r="C22" s="255"/>
      <c r="D22" s="570"/>
      <c r="E22" s="514"/>
      <c r="F22" s="514"/>
      <c r="G22" s="514">
        <f t="shared" si="0"/>
        <v>0</v>
      </c>
      <c r="H22" s="570">
        <v>3.5</v>
      </c>
      <c r="I22" s="514">
        <v>200</v>
      </c>
      <c r="J22" s="514">
        <f t="shared" si="1"/>
        <v>700</v>
      </c>
      <c r="K22" s="515"/>
      <c r="L22" s="514">
        <f t="shared" si="2"/>
        <v>6276</v>
      </c>
      <c r="M22" s="516"/>
    </row>
    <row r="23" spans="1:13" ht="21" customHeight="1">
      <c r="A23" s="579">
        <v>42697</v>
      </c>
      <c r="B23" s="593" t="s">
        <v>2206</v>
      </c>
      <c r="C23" s="255"/>
      <c r="D23" s="570"/>
      <c r="E23" s="514"/>
      <c r="F23" s="514"/>
      <c r="G23" s="514">
        <f t="shared" si="0"/>
        <v>0</v>
      </c>
      <c r="H23" s="570">
        <v>31</v>
      </c>
      <c r="I23" s="514">
        <v>220</v>
      </c>
      <c r="J23" s="514">
        <f t="shared" si="1"/>
        <v>6820</v>
      </c>
      <c r="K23" s="515"/>
      <c r="L23" s="514">
        <f t="shared" si="2"/>
        <v>-544</v>
      </c>
      <c r="M23" s="516"/>
    </row>
    <row r="24" spans="1:13" ht="21" customHeight="1">
      <c r="A24" s="579">
        <v>42700</v>
      </c>
      <c r="B24" s="593" t="s">
        <v>2204</v>
      </c>
      <c r="C24" s="255"/>
      <c r="D24" s="570">
        <v>10</v>
      </c>
      <c r="E24" s="514">
        <v>160</v>
      </c>
      <c r="F24" s="514"/>
      <c r="G24" s="514">
        <f t="shared" si="0"/>
        <v>1600</v>
      </c>
      <c r="H24" s="570"/>
      <c r="I24" s="514"/>
      <c r="J24" s="514">
        <f t="shared" si="1"/>
        <v>0</v>
      </c>
      <c r="K24" s="515"/>
      <c r="L24" s="514">
        <f t="shared" si="2"/>
        <v>1056</v>
      </c>
      <c r="M24" s="516"/>
    </row>
    <row r="25" spans="1:13" ht="21" customHeight="1">
      <c r="A25" s="579">
        <v>42700</v>
      </c>
      <c r="B25" s="593" t="s">
        <v>2205</v>
      </c>
      <c r="C25" s="255"/>
      <c r="D25" s="570">
        <v>3.3</v>
      </c>
      <c r="E25" s="514">
        <v>200</v>
      </c>
      <c r="F25" s="514"/>
      <c r="G25" s="514">
        <f t="shared" si="0"/>
        <v>660</v>
      </c>
      <c r="H25" s="570"/>
      <c r="I25" s="514"/>
      <c r="J25" s="514">
        <f t="shared" si="1"/>
        <v>0</v>
      </c>
      <c r="K25" s="515"/>
      <c r="L25" s="514">
        <f t="shared" si="2"/>
        <v>1716</v>
      </c>
      <c r="M25" s="516"/>
    </row>
    <row r="26" spans="1:13" ht="21" customHeight="1">
      <c r="A26" s="579">
        <v>42700</v>
      </c>
      <c r="B26" s="593" t="s">
        <v>2206</v>
      </c>
      <c r="C26" s="255"/>
      <c r="D26" s="570">
        <v>29</v>
      </c>
      <c r="E26" s="514">
        <v>220</v>
      </c>
      <c r="F26" s="514"/>
      <c r="G26" s="514">
        <f t="shared" si="0"/>
        <v>6380</v>
      </c>
      <c r="H26" s="570"/>
      <c r="I26" s="514"/>
      <c r="J26" s="514">
        <f t="shared" si="1"/>
        <v>0</v>
      </c>
      <c r="K26" s="515"/>
      <c r="L26" s="514">
        <f t="shared" si="2"/>
        <v>8096</v>
      </c>
      <c r="M26" s="516"/>
    </row>
    <row r="27" spans="1:13" ht="21" customHeight="1">
      <c r="A27" s="579">
        <v>42700</v>
      </c>
      <c r="B27" s="593" t="s">
        <v>2204</v>
      </c>
      <c r="C27" s="255"/>
      <c r="D27" s="570"/>
      <c r="E27" s="514"/>
      <c r="F27" s="514"/>
      <c r="G27" s="514">
        <f t="shared" si="0"/>
        <v>0</v>
      </c>
      <c r="H27" s="570">
        <v>31.8</v>
      </c>
      <c r="I27" s="514">
        <v>160</v>
      </c>
      <c r="J27" s="514">
        <f t="shared" si="1"/>
        <v>5088</v>
      </c>
      <c r="K27" s="515"/>
      <c r="L27" s="514">
        <f t="shared" si="2"/>
        <v>3008</v>
      </c>
      <c r="M27" s="516"/>
    </row>
    <row r="28" spans="1:13" ht="21" customHeight="1">
      <c r="A28" s="579">
        <v>42705</v>
      </c>
      <c r="B28" s="593" t="s">
        <v>2204</v>
      </c>
      <c r="C28" s="255"/>
      <c r="D28" s="570">
        <v>26.3</v>
      </c>
      <c r="E28" s="514">
        <v>160</v>
      </c>
      <c r="F28" s="514"/>
      <c r="G28" s="514">
        <f t="shared" si="0"/>
        <v>4208</v>
      </c>
      <c r="H28" s="570"/>
      <c r="I28" s="514"/>
      <c r="J28" s="514">
        <f t="shared" si="1"/>
        <v>0</v>
      </c>
      <c r="K28" s="515"/>
      <c r="L28" s="514">
        <f t="shared" si="2"/>
        <v>7216</v>
      </c>
      <c r="M28" s="516"/>
    </row>
    <row r="29" spans="1:13" ht="21" customHeight="1">
      <c r="A29" s="579">
        <v>42713</v>
      </c>
      <c r="B29" s="593" t="s">
        <v>2204</v>
      </c>
      <c r="C29" s="255"/>
      <c r="D29" s="570">
        <v>6</v>
      </c>
      <c r="E29" s="514">
        <v>160</v>
      </c>
      <c r="F29" s="514"/>
      <c r="G29" s="514">
        <f t="shared" si="0"/>
        <v>960</v>
      </c>
      <c r="H29" s="570"/>
      <c r="I29" s="514"/>
      <c r="J29" s="514">
        <f t="shared" si="1"/>
        <v>0</v>
      </c>
      <c r="K29" s="515"/>
      <c r="L29" s="514">
        <f t="shared" si="2"/>
        <v>8176</v>
      </c>
      <c r="M29" s="516"/>
    </row>
    <row r="30" spans="1:13" ht="21" customHeight="1">
      <c r="A30" s="579">
        <v>42714</v>
      </c>
      <c r="B30" s="593" t="s">
        <v>2204</v>
      </c>
      <c r="C30" s="255"/>
      <c r="D30" s="570">
        <v>6.5</v>
      </c>
      <c r="E30" s="514">
        <v>160</v>
      </c>
      <c r="F30" s="514"/>
      <c r="G30" s="514">
        <f t="shared" si="0"/>
        <v>1040</v>
      </c>
      <c r="H30" s="570"/>
      <c r="I30" s="514"/>
      <c r="J30" s="514">
        <f t="shared" si="1"/>
        <v>0</v>
      </c>
      <c r="K30" s="515"/>
      <c r="L30" s="514">
        <f t="shared" si="2"/>
        <v>9216</v>
      </c>
      <c r="M30" s="516"/>
    </row>
    <row r="31" spans="1:13" ht="21" customHeight="1">
      <c r="A31" s="579">
        <v>42716</v>
      </c>
      <c r="B31" s="593" t="s">
        <v>2204</v>
      </c>
      <c r="C31" s="255"/>
      <c r="D31" s="570">
        <v>8</v>
      </c>
      <c r="E31" s="514">
        <v>160</v>
      </c>
      <c r="F31" s="514"/>
      <c r="G31" s="514">
        <f t="shared" si="0"/>
        <v>1280</v>
      </c>
      <c r="H31" s="570"/>
      <c r="I31" s="514"/>
      <c r="J31" s="514">
        <f t="shared" si="1"/>
        <v>0</v>
      </c>
      <c r="K31" s="515"/>
      <c r="L31" s="514">
        <f t="shared" si="2"/>
        <v>10496</v>
      </c>
      <c r="M31" s="516"/>
    </row>
    <row r="32" spans="1:13" ht="21" customHeight="1">
      <c r="A32" s="579">
        <v>42718</v>
      </c>
      <c r="B32" s="593" t="s">
        <v>2204</v>
      </c>
      <c r="C32" s="255"/>
      <c r="D32" s="570">
        <v>20</v>
      </c>
      <c r="E32" s="514">
        <v>160</v>
      </c>
      <c r="F32" s="514"/>
      <c r="G32" s="514">
        <f t="shared" si="0"/>
        <v>3200</v>
      </c>
      <c r="H32" s="570"/>
      <c r="I32" s="514"/>
      <c r="J32" s="514">
        <f t="shared" si="1"/>
        <v>0</v>
      </c>
      <c r="K32" s="515"/>
      <c r="L32" s="514">
        <f t="shared" si="2"/>
        <v>13696</v>
      </c>
      <c r="M32" s="516"/>
    </row>
    <row r="33" spans="1:16140" ht="21" customHeight="1">
      <c r="A33" s="579">
        <v>42720</v>
      </c>
      <c r="B33" s="593" t="s">
        <v>2204</v>
      </c>
      <c r="C33" s="255"/>
      <c r="D33" s="570"/>
      <c r="E33" s="514"/>
      <c r="F33" s="514"/>
      <c r="G33" s="514">
        <f t="shared" si="0"/>
        <v>0</v>
      </c>
      <c r="H33" s="570">
        <v>17</v>
      </c>
      <c r="I33" s="514">
        <v>160</v>
      </c>
      <c r="J33" s="514">
        <f t="shared" si="1"/>
        <v>2720</v>
      </c>
      <c r="K33" s="515"/>
      <c r="L33" s="514">
        <f t="shared" si="2"/>
        <v>10976</v>
      </c>
      <c r="M33" s="516"/>
    </row>
    <row r="34" spans="1:16140" ht="21" customHeight="1">
      <c r="A34" s="579">
        <v>42721</v>
      </c>
      <c r="B34" s="593" t="s">
        <v>2204</v>
      </c>
      <c r="C34" s="255"/>
      <c r="D34" s="570">
        <v>20</v>
      </c>
      <c r="E34" s="514">
        <v>160</v>
      </c>
      <c r="F34" s="514"/>
      <c r="G34" s="514">
        <f t="shared" si="0"/>
        <v>3200</v>
      </c>
      <c r="H34" s="570"/>
      <c r="I34" s="514"/>
      <c r="J34" s="514">
        <f t="shared" si="1"/>
        <v>0</v>
      </c>
      <c r="K34" s="515"/>
      <c r="L34" s="514">
        <f t="shared" si="2"/>
        <v>14176</v>
      </c>
      <c r="M34" s="516"/>
    </row>
    <row r="35" spans="1:16140" ht="21" customHeight="1">
      <c r="A35" s="579">
        <v>42722</v>
      </c>
      <c r="B35" s="593" t="s">
        <v>2204</v>
      </c>
      <c r="C35" s="255"/>
      <c r="D35" s="570"/>
      <c r="E35" s="514"/>
      <c r="F35" s="514"/>
      <c r="G35" s="514">
        <f t="shared" si="0"/>
        <v>0</v>
      </c>
      <c r="H35" s="570">
        <v>32</v>
      </c>
      <c r="I35" s="514">
        <v>160</v>
      </c>
      <c r="J35" s="514">
        <f t="shared" si="1"/>
        <v>5120</v>
      </c>
      <c r="K35" s="515"/>
      <c r="L35" s="514">
        <f t="shared" si="2"/>
        <v>9056</v>
      </c>
      <c r="M35" s="516"/>
    </row>
    <row r="36" spans="1:16140" ht="21" customHeight="1">
      <c r="A36" s="579">
        <v>42725</v>
      </c>
      <c r="B36" s="593" t="s">
        <v>2204</v>
      </c>
      <c r="C36" s="255"/>
      <c r="D36" s="570">
        <v>10</v>
      </c>
      <c r="E36" s="514">
        <v>160</v>
      </c>
      <c r="F36" s="514"/>
      <c r="G36" s="514">
        <f t="shared" si="0"/>
        <v>1600</v>
      </c>
      <c r="H36" s="570"/>
      <c r="I36" s="514"/>
      <c r="J36" s="514">
        <f t="shared" si="1"/>
        <v>0</v>
      </c>
      <c r="K36" s="515"/>
      <c r="L36" s="514">
        <f t="shared" si="2"/>
        <v>10656</v>
      </c>
      <c r="M36" s="516"/>
    </row>
    <row r="37" spans="1:16140" ht="21" customHeight="1">
      <c r="A37" s="579">
        <v>42729</v>
      </c>
      <c r="B37" s="593" t="s">
        <v>2204</v>
      </c>
      <c r="C37" s="255"/>
      <c r="D37" s="570">
        <v>20</v>
      </c>
      <c r="E37" s="514">
        <v>160</v>
      </c>
      <c r="F37" s="514"/>
      <c r="G37" s="514">
        <f t="shared" si="0"/>
        <v>3200</v>
      </c>
      <c r="H37" s="570"/>
      <c r="I37" s="514"/>
      <c r="J37" s="514">
        <f t="shared" si="1"/>
        <v>0</v>
      </c>
      <c r="K37" s="515"/>
      <c r="L37" s="514">
        <f t="shared" si="2"/>
        <v>13856</v>
      </c>
      <c r="M37" s="516"/>
    </row>
    <row r="38" spans="1:16140" ht="21" customHeight="1">
      <c r="A38" s="579">
        <v>42732</v>
      </c>
      <c r="B38" s="593" t="s">
        <v>2204</v>
      </c>
      <c r="C38" s="255"/>
      <c r="D38" s="570">
        <v>22</v>
      </c>
      <c r="E38" s="514">
        <v>160</v>
      </c>
      <c r="F38" s="514"/>
      <c r="G38" s="514">
        <f t="shared" si="0"/>
        <v>3520</v>
      </c>
      <c r="H38" s="570"/>
      <c r="I38" s="514"/>
      <c r="J38" s="514">
        <f t="shared" si="1"/>
        <v>0</v>
      </c>
      <c r="K38" s="515"/>
      <c r="L38" s="514">
        <f t="shared" si="2"/>
        <v>17376</v>
      </c>
      <c r="M38" s="516"/>
    </row>
    <row r="39" spans="1:16140" s="523" customFormat="1" ht="21" customHeight="1">
      <c r="A39" s="579">
        <v>42737</v>
      </c>
      <c r="B39" s="593" t="s">
        <v>2204</v>
      </c>
      <c r="C39" s="255"/>
      <c r="D39" s="570">
        <v>30</v>
      </c>
      <c r="E39" s="514">
        <v>160</v>
      </c>
      <c r="F39" s="514"/>
      <c r="G39" s="514">
        <f t="shared" si="0"/>
        <v>4800</v>
      </c>
      <c r="H39" s="570"/>
      <c r="I39" s="514"/>
      <c r="J39" s="514">
        <f t="shared" si="1"/>
        <v>0</v>
      </c>
      <c r="K39" s="515"/>
      <c r="L39" s="514">
        <f t="shared" si="2"/>
        <v>22176</v>
      </c>
      <c r="M39" s="516"/>
      <c r="N39" s="244"/>
      <c r="O39" s="244"/>
      <c r="P39" s="244"/>
      <c r="Q39" s="244"/>
      <c r="R39" s="244"/>
      <c r="S39" s="244"/>
      <c r="T39" s="244"/>
      <c r="U39" s="244"/>
      <c r="V39" s="244"/>
      <c r="W39" s="244"/>
      <c r="X39" s="244"/>
      <c r="Y39" s="244"/>
      <c r="Z39" s="244"/>
      <c r="AA39" s="244"/>
      <c r="AB39" s="244"/>
      <c r="AC39" s="244"/>
      <c r="AD39" s="244"/>
      <c r="AE39" s="244"/>
      <c r="AF39" s="244"/>
      <c r="AG39" s="244"/>
      <c r="AH39" s="244"/>
      <c r="AI39" s="244"/>
      <c r="AJ39" s="244"/>
      <c r="AK39" s="244"/>
      <c r="AL39" s="244"/>
      <c r="AM39" s="244"/>
      <c r="AN39" s="244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44"/>
      <c r="BE39" s="244"/>
      <c r="BF39" s="244"/>
      <c r="BG39" s="244"/>
      <c r="BH39" s="244"/>
      <c r="BI39" s="244"/>
      <c r="BJ39" s="244"/>
      <c r="BK39" s="244"/>
      <c r="BL39" s="244"/>
      <c r="BM39" s="244"/>
      <c r="BN39" s="244"/>
      <c r="BO39" s="244"/>
      <c r="BP39" s="244"/>
      <c r="BQ39" s="244"/>
      <c r="BR39" s="244"/>
      <c r="BS39" s="244"/>
      <c r="BT39" s="244"/>
      <c r="BU39" s="244"/>
      <c r="BV39" s="244"/>
      <c r="BW39" s="244"/>
      <c r="BX39" s="244"/>
      <c r="BY39" s="244"/>
      <c r="BZ39" s="244"/>
      <c r="CA39" s="244"/>
      <c r="CB39" s="244"/>
      <c r="CC39" s="244"/>
      <c r="CD39" s="244"/>
      <c r="CE39" s="244"/>
      <c r="CF39" s="244"/>
      <c r="CG39" s="244"/>
      <c r="CH39" s="244"/>
      <c r="CI39" s="244"/>
      <c r="CJ39" s="244"/>
      <c r="CK39" s="244"/>
      <c r="CL39" s="244"/>
      <c r="CM39" s="244"/>
      <c r="CN39" s="244"/>
      <c r="CO39" s="244"/>
      <c r="CP39" s="244"/>
      <c r="CQ39" s="244"/>
      <c r="CR39" s="244"/>
      <c r="CS39" s="244"/>
      <c r="CT39" s="244"/>
      <c r="CU39" s="244"/>
      <c r="CV39" s="244"/>
      <c r="CW39" s="244"/>
      <c r="CX39" s="244"/>
      <c r="CY39" s="244"/>
      <c r="CZ39" s="244"/>
      <c r="DA39" s="244"/>
      <c r="DB39" s="244"/>
      <c r="DC39" s="244"/>
      <c r="DD39" s="244"/>
      <c r="DE39" s="244"/>
      <c r="DF39" s="244"/>
      <c r="DG39" s="244"/>
      <c r="DH39" s="244"/>
      <c r="DI39" s="244"/>
      <c r="DJ39" s="244"/>
      <c r="DK39" s="244"/>
      <c r="DL39" s="244"/>
      <c r="DM39" s="244"/>
      <c r="DN39" s="244"/>
      <c r="DO39" s="244"/>
      <c r="DP39" s="244"/>
      <c r="DQ39" s="244"/>
      <c r="DR39" s="244"/>
      <c r="DS39" s="244"/>
      <c r="DT39" s="244"/>
      <c r="DU39" s="244"/>
      <c r="DV39" s="244"/>
      <c r="DW39" s="244"/>
      <c r="DX39" s="244"/>
      <c r="DY39" s="244"/>
      <c r="DZ39" s="244"/>
      <c r="EA39" s="244"/>
      <c r="EB39" s="244"/>
      <c r="EC39" s="244"/>
      <c r="ED39" s="244"/>
      <c r="EE39" s="244"/>
      <c r="EF39" s="244"/>
      <c r="EG39" s="244"/>
      <c r="EH39" s="244"/>
      <c r="EI39" s="244"/>
      <c r="EJ39" s="244"/>
      <c r="EK39" s="244"/>
      <c r="EL39" s="244"/>
      <c r="EM39" s="244"/>
      <c r="EN39" s="244"/>
      <c r="EO39" s="244"/>
      <c r="EP39" s="244"/>
      <c r="EQ39" s="244"/>
      <c r="ER39" s="244"/>
      <c r="ES39" s="244"/>
      <c r="ET39" s="244"/>
      <c r="EU39" s="244"/>
      <c r="EV39" s="244"/>
      <c r="EW39" s="244"/>
      <c r="EX39" s="244"/>
      <c r="EY39" s="244"/>
      <c r="EZ39" s="244"/>
      <c r="FA39" s="244"/>
      <c r="FB39" s="244"/>
      <c r="FC39" s="244"/>
      <c r="FD39" s="244"/>
      <c r="FE39" s="244"/>
      <c r="FF39" s="244"/>
      <c r="FG39" s="244"/>
      <c r="FH39" s="244"/>
      <c r="FI39" s="244"/>
      <c r="FJ39" s="244"/>
      <c r="FK39" s="244"/>
      <c r="FL39" s="244"/>
      <c r="FM39" s="244"/>
      <c r="FN39" s="244"/>
      <c r="FO39" s="244"/>
      <c r="FP39" s="244"/>
      <c r="FQ39" s="244"/>
      <c r="FR39" s="244"/>
      <c r="FS39" s="244"/>
      <c r="FT39" s="244"/>
      <c r="FU39" s="244"/>
      <c r="FV39" s="244"/>
      <c r="FW39" s="244"/>
      <c r="FX39" s="244"/>
      <c r="FY39" s="244"/>
      <c r="FZ39" s="244"/>
      <c r="GA39" s="244"/>
      <c r="GB39" s="244"/>
      <c r="GC39" s="244"/>
      <c r="GD39" s="244"/>
      <c r="GE39" s="244"/>
      <c r="GF39" s="244"/>
      <c r="GG39" s="244"/>
      <c r="GH39" s="244"/>
      <c r="GI39" s="244"/>
      <c r="GJ39" s="244"/>
      <c r="GK39" s="244"/>
      <c r="GL39" s="244"/>
      <c r="GM39" s="244"/>
      <c r="GN39" s="244"/>
      <c r="GO39" s="244"/>
      <c r="GP39" s="244"/>
      <c r="GQ39" s="244"/>
      <c r="GR39" s="244"/>
      <c r="GS39" s="244"/>
      <c r="GT39" s="244"/>
      <c r="GU39" s="244"/>
      <c r="GV39" s="244"/>
      <c r="GW39" s="244"/>
      <c r="GX39" s="244"/>
      <c r="GY39" s="244"/>
      <c r="GZ39" s="244"/>
      <c r="HA39" s="244"/>
      <c r="HB39" s="244"/>
      <c r="HC39" s="244"/>
      <c r="HD39" s="244"/>
      <c r="HE39" s="244"/>
      <c r="HF39" s="244"/>
      <c r="HG39" s="244"/>
      <c r="HH39" s="244"/>
      <c r="HI39" s="244"/>
      <c r="HJ39" s="244"/>
      <c r="HK39" s="244"/>
      <c r="HL39" s="244"/>
      <c r="HM39" s="244"/>
      <c r="HN39" s="244"/>
      <c r="HO39" s="244"/>
      <c r="HP39" s="244"/>
      <c r="HQ39" s="244"/>
      <c r="HR39" s="244"/>
      <c r="HS39" s="244"/>
      <c r="HT39" s="244"/>
      <c r="HU39" s="244"/>
      <c r="HV39" s="244"/>
      <c r="HW39" s="244"/>
      <c r="HX39" s="244"/>
      <c r="HY39" s="244"/>
      <c r="HZ39" s="244"/>
      <c r="IA39" s="244"/>
      <c r="IB39" s="244"/>
      <c r="IC39" s="244"/>
      <c r="ID39" s="244"/>
      <c r="IE39" s="244"/>
      <c r="IF39" s="244"/>
      <c r="IG39" s="244"/>
      <c r="IH39" s="244"/>
      <c r="II39" s="244"/>
      <c r="IJ39" s="244"/>
      <c r="IK39" s="244"/>
      <c r="IL39" s="244"/>
      <c r="IM39" s="244"/>
      <c r="IN39" s="244"/>
      <c r="IO39" s="244"/>
      <c r="IP39" s="244"/>
      <c r="IQ39" s="244"/>
      <c r="IR39" s="244"/>
      <c r="IS39" s="244"/>
      <c r="IT39" s="244"/>
      <c r="IU39" s="244"/>
      <c r="IV39" s="244"/>
      <c r="IW39" s="244"/>
      <c r="IX39" s="244"/>
      <c r="IY39" s="244"/>
      <c r="IZ39" s="244"/>
      <c r="JA39" s="244"/>
      <c r="JB39" s="244"/>
      <c r="JC39" s="244"/>
      <c r="JD39" s="244"/>
      <c r="JE39" s="244"/>
      <c r="JF39" s="244"/>
      <c r="JG39" s="244"/>
      <c r="JH39" s="244"/>
      <c r="JI39" s="244"/>
      <c r="JJ39" s="244"/>
      <c r="JK39" s="244"/>
      <c r="JL39" s="244"/>
      <c r="JM39" s="244"/>
      <c r="JN39" s="244"/>
      <c r="JO39" s="244"/>
      <c r="JP39" s="244"/>
      <c r="JQ39" s="244"/>
      <c r="JR39" s="244"/>
      <c r="JS39" s="244"/>
      <c r="JT39" s="244"/>
      <c r="JU39" s="244"/>
      <c r="JV39" s="244"/>
      <c r="JW39" s="244"/>
      <c r="JX39" s="244"/>
      <c r="JY39" s="244"/>
      <c r="JZ39" s="244"/>
      <c r="KA39" s="244"/>
      <c r="KB39" s="244"/>
      <c r="KC39" s="244"/>
      <c r="KD39" s="244"/>
      <c r="KE39" s="244"/>
      <c r="KF39" s="244"/>
      <c r="KG39" s="244"/>
      <c r="KH39" s="244"/>
      <c r="KI39" s="244"/>
      <c r="KJ39" s="244"/>
      <c r="KK39" s="244"/>
      <c r="KL39" s="244"/>
      <c r="KM39" s="244"/>
      <c r="KN39" s="244"/>
      <c r="KO39" s="244"/>
      <c r="KP39" s="244"/>
      <c r="KQ39" s="244"/>
      <c r="KR39" s="244"/>
      <c r="KS39" s="244"/>
      <c r="KT39" s="244"/>
      <c r="KU39" s="244"/>
      <c r="KV39" s="244"/>
      <c r="KW39" s="244"/>
      <c r="KX39" s="244"/>
      <c r="KY39" s="244"/>
      <c r="KZ39" s="244"/>
      <c r="LA39" s="244"/>
      <c r="LB39" s="244"/>
      <c r="LC39" s="244"/>
      <c r="LD39" s="244"/>
      <c r="LE39" s="244"/>
      <c r="LF39" s="244"/>
      <c r="LG39" s="244"/>
      <c r="LH39" s="244"/>
      <c r="LI39" s="244"/>
      <c r="LJ39" s="244"/>
      <c r="LK39" s="244"/>
      <c r="LL39" s="244"/>
      <c r="LM39" s="244"/>
      <c r="LN39" s="244"/>
      <c r="LO39" s="244"/>
      <c r="LP39" s="244"/>
      <c r="LQ39" s="244"/>
      <c r="LR39" s="244"/>
      <c r="LS39" s="244"/>
      <c r="LT39" s="244"/>
      <c r="LU39" s="244"/>
      <c r="LV39" s="244"/>
      <c r="LW39" s="244"/>
      <c r="LX39" s="244"/>
      <c r="LY39" s="244"/>
      <c r="LZ39" s="244"/>
      <c r="MA39" s="244"/>
      <c r="MB39" s="244"/>
      <c r="MC39" s="244"/>
      <c r="MD39" s="244"/>
      <c r="ME39" s="244"/>
      <c r="MF39" s="244"/>
      <c r="MG39" s="244"/>
      <c r="MH39" s="244"/>
      <c r="MI39" s="244"/>
      <c r="MJ39" s="244"/>
      <c r="MK39" s="244"/>
      <c r="ML39" s="244"/>
      <c r="MM39" s="244"/>
      <c r="MN39" s="244"/>
      <c r="MO39" s="244"/>
      <c r="MP39" s="244"/>
      <c r="MQ39" s="244"/>
      <c r="MR39" s="244"/>
      <c r="MS39" s="244"/>
      <c r="MT39" s="244"/>
      <c r="MU39" s="244"/>
      <c r="MV39" s="244"/>
      <c r="MW39" s="244"/>
      <c r="MX39" s="244"/>
      <c r="MY39" s="244"/>
      <c r="MZ39" s="244"/>
      <c r="NA39" s="244"/>
      <c r="NB39" s="244"/>
      <c r="NC39" s="244"/>
      <c r="ND39" s="244"/>
      <c r="NE39" s="244"/>
      <c r="NF39" s="244"/>
      <c r="NG39" s="244"/>
      <c r="NH39" s="244"/>
      <c r="NI39" s="244"/>
      <c r="NJ39" s="244"/>
      <c r="NK39" s="244"/>
      <c r="NL39" s="244"/>
      <c r="NM39" s="244"/>
      <c r="NN39" s="244"/>
      <c r="NO39" s="244"/>
      <c r="NP39" s="244"/>
      <c r="NQ39" s="244"/>
      <c r="NR39" s="244"/>
      <c r="NS39" s="244"/>
      <c r="NT39" s="244"/>
      <c r="NU39" s="244"/>
      <c r="NV39" s="244"/>
      <c r="NW39" s="244"/>
      <c r="NX39" s="244"/>
      <c r="NY39" s="244"/>
      <c r="NZ39" s="244"/>
      <c r="OA39" s="244"/>
      <c r="OB39" s="244"/>
      <c r="OC39" s="244"/>
      <c r="OD39" s="244"/>
      <c r="OE39" s="244"/>
      <c r="OF39" s="244"/>
      <c r="OG39" s="244"/>
      <c r="OH39" s="244"/>
      <c r="OI39" s="244"/>
      <c r="OJ39" s="244"/>
      <c r="OK39" s="244"/>
      <c r="OL39" s="244"/>
      <c r="OM39" s="244"/>
      <c r="ON39" s="244"/>
      <c r="OO39" s="244"/>
      <c r="OP39" s="244"/>
      <c r="OQ39" s="244"/>
      <c r="OR39" s="244"/>
      <c r="OS39" s="244"/>
      <c r="OT39" s="244"/>
      <c r="OU39" s="244"/>
      <c r="OV39" s="244"/>
      <c r="OW39" s="244"/>
      <c r="OX39" s="244"/>
      <c r="OY39" s="244"/>
      <c r="OZ39" s="244"/>
      <c r="PA39" s="244"/>
      <c r="PB39" s="244"/>
      <c r="PC39" s="244"/>
      <c r="PD39" s="244"/>
      <c r="PE39" s="244"/>
      <c r="PF39" s="244"/>
      <c r="PG39" s="244"/>
      <c r="PH39" s="244"/>
      <c r="PI39" s="244"/>
      <c r="PJ39" s="244"/>
      <c r="PK39" s="244"/>
      <c r="PL39" s="244"/>
      <c r="PM39" s="244"/>
      <c r="PN39" s="244"/>
      <c r="PO39" s="244"/>
      <c r="PP39" s="244"/>
      <c r="PQ39" s="244"/>
      <c r="PR39" s="244"/>
      <c r="PS39" s="244"/>
      <c r="PT39" s="244"/>
      <c r="PU39" s="244"/>
      <c r="PV39" s="244"/>
      <c r="PW39" s="244"/>
      <c r="PX39" s="244"/>
      <c r="PY39" s="244"/>
      <c r="PZ39" s="244"/>
      <c r="QA39" s="244"/>
      <c r="QB39" s="244"/>
      <c r="QC39" s="244"/>
      <c r="QD39" s="244"/>
      <c r="QE39" s="244"/>
      <c r="QF39" s="244"/>
      <c r="QG39" s="244"/>
      <c r="QH39" s="244"/>
      <c r="QI39" s="244"/>
      <c r="QJ39" s="244"/>
      <c r="QK39" s="244"/>
      <c r="QL39" s="244"/>
      <c r="QM39" s="244"/>
      <c r="QN39" s="244"/>
      <c r="QO39" s="244"/>
      <c r="QP39" s="244"/>
      <c r="QQ39" s="244"/>
      <c r="QR39" s="244"/>
      <c r="QS39" s="244"/>
      <c r="QT39" s="244"/>
      <c r="QU39" s="244"/>
      <c r="QV39" s="244"/>
      <c r="QW39" s="244"/>
      <c r="QX39" s="244"/>
      <c r="QY39" s="244"/>
      <c r="QZ39" s="244"/>
      <c r="RA39" s="244"/>
      <c r="RB39" s="244"/>
      <c r="RC39" s="244"/>
      <c r="RD39" s="244"/>
      <c r="RE39" s="244"/>
      <c r="RF39" s="244"/>
      <c r="RG39" s="244"/>
      <c r="RH39" s="244"/>
      <c r="RI39" s="244"/>
      <c r="RJ39" s="244"/>
      <c r="RK39" s="244"/>
      <c r="RL39" s="244"/>
      <c r="RM39" s="244"/>
      <c r="RN39" s="244"/>
      <c r="RO39" s="244"/>
      <c r="RP39" s="244"/>
      <c r="RQ39" s="244"/>
      <c r="RR39" s="244"/>
      <c r="RS39" s="244"/>
      <c r="RT39" s="244"/>
      <c r="RU39" s="244"/>
      <c r="RV39" s="244"/>
      <c r="RW39" s="244"/>
      <c r="RX39" s="244"/>
      <c r="RY39" s="244"/>
      <c r="RZ39" s="244"/>
      <c r="SA39" s="244"/>
      <c r="SB39" s="244"/>
      <c r="SC39" s="244"/>
      <c r="SD39" s="244"/>
      <c r="SE39" s="244"/>
      <c r="SF39" s="244"/>
      <c r="SG39" s="244"/>
      <c r="SH39" s="244"/>
      <c r="SI39" s="244"/>
      <c r="SJ39" s="244"/>
      <c r="SK39" s="244"/>
      <c r="SL39" s="244"/>
      <c r="SM39" s="244"/>
      <c r="SN39" s="244"/>
      <c r="SO39" s="244"/>
      <c r="SP39" s="244"/>
      <c r="SQ39" s="244"/>
      <c r="SR39" s="244"/>
      <c r="SS39" s="244"/>
      <c r="ST39" s="244"/>
      <c r="SU39" s="244"/>
      <c r="SV39" s="244"/>
      <c r="SW39" s="244"/>
      <c r="SX39" s="244"/>
      <c r="SY39" s="244"/>
      <c r="SZ39" s="244"/>
      <c r="TA39" s="244"/>
      <c r="TB39" s="244"/>
      <c r="TC39" s="244"/>
      <c r="TD39" s="244"/>
      <c r="TE39" s="244"/>
      <c r="TF39" s="244"/>
      <c r="TG39" s="244"/>
      <c r="TH39" s="244"/>
      <c r="TI39" s="244"/>
      <c r="TJ39" s="244"/>
      <c r="TK39" s="244"/>
      <c r="TL39" s="244"/>
      <c r="TM39" s="244"/>
      <c r="TN39" s="244"/>
      <c r="TO39" s="244"/>
      <c r="TP39" s="244"/>
      <c r="TQ39" s="244"/>
      <c r="TR39" s="244"/>
      <c r="TS39" s="244"/>
      <c r="TT39" s="244"/>
      <c r="TU39" s="244"/>
      <c r="TV39" s="244"/>
      <c r="TW39" s="244"/>
      <c r="TX39" s="244"/>
      <c r="TY39" s="244"/>
      <c r="TZ39" s="244"/>
      <c r="UA39" s="244"/>
      <c r="UB39" s="244"/>
      <c r="UC39" s="244"/>
      <c r="UD39" s="244"/>
      <c r="UE39" s="244"/>
      <c r="UF39" s="244"/>
      <c r="UG39" s="244"/>
      <c r="UH39" s="244"/>
      <c r="UI39" s="244"/>
      <c r="UJ39" s="244"/>
      <c r="UK39" s="244"/>
      <c r="UL39" s="244"/>
      <c r="UM39" s="244"/>
      <c r="UN39" s="244"/>
      <c r="UO39" s="244"/>
      <c r="UP39" s="244"/>
      <c r="UQ39" s="244"/>
      <c r="UR39" s="244"/>
      <c r="US39" s="244"/>
      <c r="UT39" s="244"/>
      <c r="UU39" s="244"/>
      <c r="UV39" s="244"/>
      <c r="UW39" s="244"/>
      <c r="UX39" s="244"/>
      <c r="UY39" s="244"/>
      <c r="UZ39" s="244"/>
      <c r="VA39" s="244"/>
      <c r="VB39" s="244"/>
      <c r="VC39" s="244"/>
      <c r="VD39" s="244"/>
      <c r="VE39" s="244"/>
      <c r="VF39" s="244"/>
      <c r="VG39" s="244"/>
      <c r="VH39" s="244"/>
      <c r="VI39" s="244"/>
      <c r="VJ39" s="244"/>
      <c r="VK39" s="244"/>
      <c r="VL39" s="244"/>
      <c r="VM39" s="244"/>
      <c r="VN39" s="244"/>
      <c r="VO39" s="244"/>
      <c r="VP39" s="244"/>
      <c r="VQ39" s="244"/>
      <c r="VR39" s="244"/>
      <c r="VS39" s="244"/>
      <c r="VT39" s="244"/>
      <c r="VU39" s="244"/>
      <c r="VV39" s="244"/>
      <c r="VW39" s="244"/>
      <c r="VX39" s="244"/>
      <c r="VY39" s="244"/>
      <c r="VZ39" s="244"/>
      <c r="WA39" s="244"/>
      <c r="WB39" s="244"/>
      <c r="WC39" s="244"/>
      <c r="WD39" s="244"/>
      <c r="WE39" s="244"/>
      <c r="WF39" s="244"/>
      <c r="WG39" s="244"/>
      <c r="WH39" s="244"/>
      <c r="WI39" s="244"/>
      <c r="WJ39" s="244"/>
      <c r="WK39" s="244"/>
      <c r="WL39" s="244"/>
      <c r="WM39" s="244"/>
      <c r="WN39" s="244"/>
      <c r="WO39" s="244"/>
      <c r="WP39" s="244"/>
      <c r="WQ39" s="244"/>
      <c r="WR39" s="244"/>
      <c r="WS39" s="244"/>
      <c r="WT39" s="244"/>
      <c r="WU39" s="244"/>
      <c r="WV39" s="244"/>
      <c r="WW39" s="244"/>
      <c r="WX39" s="244"/>
      <c r="WY39" s="244"/>
      <c r="WZ39" s="244"/>
      <c r="XA39" s="244"/>
      <c r="XB39" s="244"/>
      <c r="XC39" s="244"/>
      <c r="XD39" s="244"/>
      <c r="XE39" s="244"/>
      <c r="XF39" s="244"/>
      <c r="XG39" s="244"/>
      <c r="XH39" s="244"/>
      <c r="XI39" s="244"/>
      <c r="XJ39" s="244"/>
      <c r="XK39" s="244"/>
      <c r="XL39" s="244"/>
      <c r="XM39" s="244"/>
      <c r="XN39" s="244"/>
      <c r="XO39" s="244"/>
      <c r="XP39" s="244"/>
      <c r="XQ39" s="244"/>
      <c r="XR39" s="244"/>
      <c r="XS39" s="244"/>
      <c r="XT39" s="244"/>
      <c r="XU39" s="244"/>
      <c r="XV39" s="244"/>
      <c r="XW39" s="244"/>
      <c r="XX39" s="244"/>
      <c r="XY39" s="244"/>
      <c r="XZ39" s="244"/>
      <c r="YA39" s="244"/>
      <c r="YB39" s="244"/>
      <c r="YC39" s="244"/>
      <c r="YD39" s="244"/>
      <c r="YE39" s="244"/>
      <c r="YF39" s="244"/>
      <c r="YG39" s="244"/>
      <c r="YH39" s="244"/>
      <c r="YI39" s="244"/>
      <c r="YJ39" s="244"/>
      <c r="YK39" s="244"/>
      <c r="YL39" s="244"/>
      <c r="YM39" s="244"/>
      <c r="YN39" s="244"/>
      <c r="YO39" s="244"/>
      <c r="YP39" s="244"/>
      <c r="YQ39" s="244"/>
      <c r="YR39" s="244"/>
      <c r="YS39" s="244"/>
      <c r="YT39" s="244"/>
      <c r="YU39" s="244"/>
      <c r="YV39" s="244"/>
      <c r="YW39" s="244"/>
      <c r="YX39" s="244"/>
      <c r="YY39" s="244"/>
      <c r="YZ39" s="244"/>
      <c r="ZA39" s="244"/>
      <c r="ZB39" s="244"/>
      <c r="ZC39" s="244"/>
      <c r="ZD39" s="244"/>
      <c r="ZE39" s="244"/>
      <c r="ZF39" s="244"/>
      <c r="ZG39" s="244"/>
      <c r="ZH39" s="244"/>
      <c r="ZI39" s="244"/>
      <c r="ZJ39" s="244"/>
      <c r="ZK39" s="244"/>
      <c r="ZL39" s="244"/>
      <c r="ZM39" s="244"/>
      <c r="ZN39" s="244"/>
      <c r="ZO39" s="244"/>
      <c r="ZP39" s="244"/>
      <c r="ZQ39" s="244"/>
      <c r="ZR39" s="244"/>
      <c r="ZS39" s="244"/>
      <c r="ZT39" s="244"/>
      <c r="ZU39" s="244"/>
      <c r="ZV39" s="244"/>
      <c r="ZW39" s="244"/>
      <c r="ZX39" s="244"/>
      <c r="ZY39" s="244"/>
      <c r="ZZ39" s="244"/>
      <c r="AAA39" s="244"/>
      <c r="AAB39" s="244"/>
      <c r="AAC39" s="244"/>
      <c r="AAD39" s="244"/>
      <c r="AAE39" s="244"/>
      <c r="AAF39" s="244"/>
      <c r="AAG39" s="244"/>
      <c r="AAH39" s="244"/>
      <c r="AAI39" s="244"/>
      <c r="AAJ39" s="244"/>
      <c r="AAK39" s="244"/>
      <c r="AAL39" s="244"/>
      <c r="AAM39" s="244"/>
      <c r="AAN39" s="244"/>
      <c r="AAO39" s="244"/>
      <c r="AAP39" s="244"/>
      <c r="AAQ39" s="244"/>
      <c r="AAR39" s="244"/>
      <c r="AAS39" s="244"/>
      <c r="AAT39" s="244"/>
      <c r="AAU39" s="244"/>
      <c r="AAV39" s="244"/>
      <c r="AAW39" s="244"/>
      <c r="AAX39" s="244"/>
      <c r="AAY39" s="244"/>
      <c r="AAZ39" s="244"/>
      <c r="ABA39" s="244"/>
      <c r="ABB39" s="244"/>
      <c r="ABC39" s="244"/>
      <c r="ABD39" s="244"/>
      <c r="ABE39" s="244"/>
      <c r="ABF39" s="244"/>
      <c r="ABG39" s="244"/>
      <c r="ABH39" s="244"/>
      <c r="ABI39" s="244"/>
      <c r="ABJ39" s="244"/>
      <c r="ABK39" s="244"/>
      <c r="ABL39" s="244"/>
      <c r="ABM39" s="244"/>
      <c r="ABN39" s="244"/>
      <c r="ABO39" s="244"/>
      <c r="ABP39" s="244"/>
      <c r="ABQ39" s="244"/>
      <c r="ABR39" s="244"/>
      <c r="ABS39" s="244"/>
      <c r="ABT39" s="244"/>
      <c r="ABU39" s="244"/>
      <c r="ABV39" s="244"/>
      <c r="ABW39" s="244"/>
      <c r="ABX39" s="244"/>
      <c r="ABY39" s="244"/>
      <c r="ABZ39" s="244"/>
      <c r="ACA39" s="244"/>
      <c r="ACB39" s="244"/>
      <c r="ACC39" s="244"/>
      <c r="ACD39" s="244"/>
      <c r="ACE39" s="244"/>
      <c r="ACF39" s="244"/>
      <c r="ACG39" s="244"/>
      <c r="ACH39" s="244"/>
      <c r="ACI39" s="244"/>
      <c r="ACJ39" s="244"/>
      <c r="ACK39" s="244"/>
      <c r="ACL39" s="244"/>
      <c r="ACM39" s="244"/>
      <c r="ACN39" s="244"/>
      <c r="ACO39" s="244"/>
      <c r="ACP39" s="244"/>
      <c r="ACQ39" s="244"/>
      <c r="ACR39" s="244"/>
      <c r="ACS39" s="244"/>
      <c r="ACT39" s="244"/>
      <c r="ACU39" s="244"/>
      <c r="ACV39" s="244"/>
      <c r="ACW39" s="244"/>
      <c r="ACX39" s="244"/>
      <c r="ACY39" s="244"/>
      <c r="ACZ39" s="244"/>
      <c r="ADA39" s="244"/>
      <c r="ADB39" s="244"/>
      <c r="ADC39" s="244"/>
      <c r="ADD39" s="244"/>
      <c r="ADE39" s="244"/>
      <c r="ADF39" s="244"/>
      <c r="ADG39" s="244"/>
      <c r="ADH39" s="244"/>
      <c r="ADI39" s="244"/>
      <c r="ADJ39" s="244"/>
      <c r="ADK39" s="244"/>
      <c r="ADL39" s="244"/>
      <c r="ADM39" s="244"/>
      <c r="ADN39" s="244"/>
      <c r="ADO39" s="244"/>
      <c r="ADP39" s="244"/>
      <c r="ADQ39" s="244"/>
      <c r="ADR39" s="244"/>
      <c r="ADS39" s="244"/>
      <c r="ADT39" s="244"/>
      <c r="ADU39" s="244"/>
      <c r="ADV39" s="244"/>
      <c r="ADW39" s="244"/>
      <c r="ADX39" s="244"/>
      <c r="ADY39" s="244"/>
      <c r="ADZ39" s="244"/>
      <c r="AEA39" s="244"/>
      <c r="AEB39" s="244"/>
      <c r="AEC39" s="244"/>
      <c r="AED39" s="244"/>
      <c r="AEE39" s="244"/>
      <c r="AEF39" s="244"/>
      <c r="AEG39" s="244"/>
      <c r="AEH39" s="244"/>
      <c r="AEI39" s="244"/>
      <c r="AEJ39" s="244"/>
      <c r="AEK39" s="244"/>
      <c r="AEL39" s="244"/>
      <c r="AEM39" s="244"/>
      <c r="AEN39" s="244"/>
      <c r="AEO39" s="244"/>
      <c r="AEP39" s="244"/>
      <c r="AEQ39" s="244"/>
      <c r="AER39" s="244"/>
      <c r="AES39" s="244"/>
      <c r="AET39" s="244"/>
      <c r="AEU39" s="244"/>
      <c r="AEV39" s="244"/>
      <c r="AEW39" s="244"/>
      <c r="AEX39" s="244"/>
      <c r="AEY39" s="244"/>
      <c r="AEZ39" s="244"/>
      <c r="AFA39" s="244"/>
      <c r="AFB39" s="244"/>
      <c r="AFC39" s="244"/>
      <c r="AFD39" s="244"/>
      <c r="AFE39" s="244"/>
      <c r="AFF39" s="244"/>
      <c r="AFG39" s="244"/>
      <c r="AFH39" s="244"/>
      <c r="AFI39" s="244"/>
      <c r="AFJ39" s="244"/>
      <c r="AFK39" s="244"/>
      <c r="AFL39" s="244"/>
      <c r="AFM39" s="244"/>
      <c r="AFN39" s="244"/>
      <c r="AFO39" s="244"/>
      <c r="AFP39" s="244"/>
      <c r="AFQ39" s="244"/>
      <c r="AFR39" s="244"/>
      <c r="AFS39" s="244"/>
      <c r="AFT39" s="244"/>
      <c r="AFU39" s="244"/>
      <c r="AFV39" s="244"/>
      <c r="AFW39" s="244"/>
      <c r="AFX39" s="244"/>
      <c r="AFY39" s="244"/>
      <c r="AFZ39" s="244"/>
      <c r="AGA39" s="244"/>
      <c r="AGB39" s="244"/>
      <c r="AGC39" s="244"/>
      <c r="AGD39" s="244"/>
      <c r="AGE39" s="244"/>
      <c r="AGF39" s="244"/>
      <c r="AGG39" s="244"/>
      <c r="AGH39" s="244"/>
      <c r="AGI39" s="244"/>
      <c r="AGJ39" s="244"/>
      <c r="AGK39" s="244"/>
      <c r="AGL39" s="244"/>
      <c r="AGM39" s="244"/>
      <c r="AGN39" s="244"/>
      <c r="AGO39" s="244"/>
      <c r="AGP39" s="244"/>
      <c r="AGQ39" s="244"/>
      <c r="AGR39" s="244"/>
      <c r="AGS39" s="244"/>
      <c r="AGT39" s="244"/>
      <c r="AGU39" s="244"/>
      <c r="AGV39" s="244"/>
      <c r="AGW39" s="244"/>
      <c r="AGX39" s="244"/>
      <c r="AGY39" s="244"/>
      <c r="AGZ39" s="244"/>
      <c r="AHA39" s="244"/>
      <c r="AHB39" s="244"/>
      <c r="AHC39" s="244"/>
      <c r="AHD39" s="244"/>
      <c r="AHE39" s="244"/>
      <c r="AHF39" s="244"/>
      <c r="AHG39" s="244"/>
      <c r="AHH39" s="244"/>
      <c r="AHI39" s="244"/>
      <c r="AHJ39" s="244"/>
      <c r="AHK39" s="244"/>
      <c r="AHL39" s="244"/>
      <c r="AHM39" s="244"/>
      <c r="AHN39" s="244"/>
      <c r="AHO39" s="244"/>
      <c r="AHP39" s="244"/>
      <c r="AHQ39" s="244"/>
      <c r="AHR39" s="244"/>
      <c r="AHS39" s="244"/>
      <c r="AHT39" s="244"/>
      <c r="AHU39" s="244"/>
      <c r="AHV39" s="244"/>
      <c r="AHW39" s="244"/>
      <c r="AHX39" s="244"/>
      <c r="AHY39" s="244"/>
      <c r="AHZ39" s="244"/>
      <c r="AIA39" s="244"/>
      <c r="AIB39" s="244"/>
      <c r="AIC39" s="244"/>
      <c r="AID39" s="244"/>
      <c r="AIE39" s="244"/>
      <c r="AIF39" s="244"/>
      <c r="AIG39" s="244"/>
      <c r="AIH39" s="244"/>
      <c r="AII39" s="244"/>
      <c r="AIJ39" s="244"/>
      <c r="AIK39" s="244"/>
      <c r="AIL39" s="244"/>
      <c r="AIM39" s="244"/>
      <c r="AIN39" s="244"/>
      <c r="AIO39" s="244"/>
      <c r="AIP39" s="244"/>
      <c r="AIQ39" s="244"/>
      <c r="AIR39" s="244"/>
      <c r="AIS39" s="244"/>
      <c r="AIT39" s="244"/>
      <c r="AIU39" s="244"/>
      <c r="AIV39" s="244"/>
      <c r="AIW39" s="244"/>
      <c r="AIX39" s="244"/>
      <c r="AIY39" s="244"/>
      <c r="AIZ39" s="244"/>
      <c r="AJA39" s="244"/>
      <c r="AJB39" s="244"/>
      <c r="AJC39" s="244"/>
      <c r="AJD39" s="244"/>
      <c r="AJE39" s="244"/>
      <c r="AJF39" s="244"/>
      <c r="AJG39" s="244"/>
      <c r="AJH39" s="244"/>
      <c r="AJI39" s="244"/>
      <c r="AJJ39" s="244"/>
      <c r="AJK39" s="244"/>
      <c r="AJL39" s="244"/>
      <c r="AJM39" s="244"/>
      <c r="AJN39" s="244"/>
      <c r="AJO39" s="244"/>
      <c r="AJP39" s="244"/>
      <c r="AJQ39" s="244"/>
      <c r="AJR39" s="244"/>
      <c r="AJS39" s="244"/>
      <c r="AJT39" s="244"/>
      <c r="AJU39" s="244"/>
      <c r="AJV39" s="244"/>
      <c r="AJW39" s="244"/>
      <c r="AJX39" s="244"/>
      <c r="AJY39" s="244"/>
      <c r="AJZ39" s="244"/>
      <c r="AKA39" s="244"/>
      <c r="AKB39" s="244"/>
      <c r="AKC39" s="244"/>
      <c r="AKD39" s="244"/>
      <c r="AKE39" s="244"/>
      <c r="AKF39" s="244"/>
      <c r="AKG39" s="244"/>
      <c r="AKH39" s="244"/>
      <c r="AKI39" s="244"/>
      <c r="AKJ39" s="244"/>
      <c r="AKK39" s="244"/>
      <c r="AKL39" s="244"/>
      <c r="AKM39" s="244"/>
      <c r="AKN39" s="244"/>
      <c r="AKO39" s="244"/>
      <c r="AKP39" s="244"/>
      <c r="AKQ39" s="244"/>
      <c r="AKR39" s="244"/>
      <c r="AKS39" s="244"/>
      <c r="AKT39" s="244"/>
      <c r="AKU39" s="244"/>
      <c r="AKV39" s="244"/>
      <c r="AKW39" s="244"/>
      <c r="AKX39" s="244"/>
      <c r="AKY39" s="244"/>
      <c r="AKZ39" s="244"/>
      <c r="ALA39" s="244"/>
      <c r="ALB39" s="244"/>
      <c r="ALC39" s="244"/>
      <c r="ALD39" s="244"/>
      <c r="ALE39" s="244"/>
      <c r="ALF39" s="244"/>
      <c r="ALG39" s="244"/>
      <c r="ALH39" s="244"/>
      <c r="ALI39" s="244"/>
      <c r="ALJ39" s="244"/>
      <c r="ALK39" s="244"/>
      <c r="ALL39" s="244"/>
      <c r="ALM39" s="244"/>
      <c r="ALN39" s="244"/>
      <c r="ALO39" s="244"/>
      <c r="ALP39" s="244"/>
      <c r="ALQ39" s="244"/>
      <c r="ALR39" s="244"/>
      <c r="ALS39" s="244"/>
      <c r="ALT39" s="244"/>
      <c r="ALU39" s="244"/>
      <c r="ALV39" s="244"/>
      <c r="ALW39" s="244"/>
      <c r="ALX39" s="244"/>
      <c r="ALY39" s="244"/>
      <c r="ALZ39" s="244"/>
      <c r="AMA39" s="244"/>
      <c r="AMB39" s="244"/>
      <c r="AMC39" s="244"/>
      <c r="AMD39" s="244"/>
      <c r="AME39" s="244"/>
      <c r="AMF39" s="244"/>
      <c r="AMG39" s="244"/>
      <c r="AMH39" s="244"/>
      <c r="AMI39" s="244"/>
      <c r="AMJ39" s="244"/>
      <c r="AMK39" s="244"/>
      <c r="AML39" s="244"/>
      <c r="AMM39" s="244"/>
      <c r="AMN39" s="244"/>
      <c r="AMO39" s="244"/>
      <c r="AMP39" s="244"/>
      <c r="AMQ39" s="244"/>
      <c r="AMR39" s="244"/>
      <c r="AMS39" s="244"/>
      <c r="AMT39" s="244"/>
      <c r="AMU39" s="244"/>
      <c r="AMV39" s="244"/>
      <c r="AMW39" s="244"/>
      <c r="AMX39" s="244"/>
      <c r="AMY39" s="244"/>
      <c r="AMZ39" s="244"/>
      <c r="ANA39" s="244"/>
      <c r="ANB39" s="244"/>
      <c r="ANC39" s="244"/>
      <c r="AND39" s="244"/>
      <c r="ANE39" s="244"/>
      <c r="ANF39" s="244"/>
      <c r="ANG39" s="244"/>
      <c r="ANH39" s="244"/>
      <c r="ANI39" s="244"/>
      <c r="ANJ39" s="244"/>
      <c r="ANK39" s="244"/>
      <c r="ANL39" s="244"/>
      <c r="ANM39" s="244"/>
      <c r="ANN39" s="244"/>
      <c r="ANO39" s="244"/>
      <c r="ANP39" s="244"/>
      <c r="ANQ39" s="244"/>
      <c r="ANR39" s="244"/>
      <c r="ANS39" s="244"/>
      <c r="ANT39" s="244"/>
      <c r="ANU39" s="244"/>
      <c r="ANV39" s="244"/>
      <c r="ANW39" s="244"/>
      <c r="ANX39" s="244"/>
      <c r="ANY39" s="244"/>
      <c r="ANZ39" s="244"/>
      <c r="AOA39" s="244"/>
      <c r="AOB39" s="244"/>
      <c r="AOC39" s="244"/>
      <c r="AOD39" s="244"/>
      <c r="AOE39" s="244"/>
      <c r="AOF39" s="244"/>
      <c r="AOG39" s="244"/>
      <c r="AOH39" s="244"/>
      <c r="AOI39" s="244"/>
      <c r="AOJ39" s="244"/>
      <c r="AOK39" s="244"/>
      <c r="AOL39" s="244"/>
      <c r="AOM39" s="244"/>
      <c r="AON39" s="244"/>
      <c r="AOO39" s="244"/>
      <c r="AOP39" s="244"/>
      <c r="AOQ39" s="244"/>
      <c r="AOR39" s="244"/>
      <c r="AOS39" s="244"/>
      <c r="AOT39" s="244"/>
      <c r="AOU39" s="244"/>
      <c r="AOV39" s="244"/>
      <c r="AOW39" s="244"/>
      <c r="AOX39" s="244"/>
      <c r="AOY39" s="244"/>
      <c r="AOZ39" s="244"/>
      <c r="APA39" s="244"/>
      <c r="APB39" s="244"/>
      <c r="APC39" s="244"/>
      <c r="APD39" s="244"/>
      <c r="APE39" s="244"/>
      <c r="APF39" s="244"/>
      <c r="APG39" s="244"/>
      <c r="APH39" s="244"/>
      <c r="API39" s="244"/>
      <c r="APJ39" s="244"/>
      <c r="APK39" s="244"/>
      <c r="APL39" s="244"/>
      <c r="APM39" s="244"/>
      <c r="APN39" s="244"/>
      <c r="APO39" s="244"/>
      <c r="APP39" s="244"/>
      <c r="APQ39" s="244"/>
      <c r="APR39" s="244"/>
      <c r="APS39" s="244"/>
      <c r="APT39" s="244"/>
      <c r="APU39" s="244"/>
      <c r="APV39" s="244"/>
      <c r="APW39" s="244"/>
      <c r="APX39" s="244"/>
      <c r="APY39" s="244"/>
      <c r="APZ39" s="244"/>
      <c r="AQA39" s="244"/>
      <c r="AQB39" s="244"/>
      <c r="AQC39" s="244"/>
      <c r="AQD39" s="244"/>
      <c r="AQE39" s="244"/>
      <c r="AQF39" s="244"/>
      <c r="AQG39" s="244"/>
      <c r="AQH39" s="244"/>
      <c r="AQI39" s="244"/>
      <c r="AQJ39" s="244"/>
      <c r="AQK39" s="244"/>
      <c r="AQL39" s="244"/>
      <c r="AQM39" s="244"/>
      <c r="AQN39" s="244"/>
      <c r="AQO39" s="244"/>
      <c r="AQP39" s="244"/>
      <c r="AQQ39" s="244"/>
      <c r="AQR39" s="244"/>
      <c r="AQS39" s="244"/>
      <c r="AQT39" s="244"/>
      <c r="AQU39" s="244"/>
      <c r="AQV39" s="244"/>
      <c r="AQW39" s="244"/>
      <c r="AQX39" s="244"/>
      <c r="AQY39" s="244"/>
      <c r="AQZ39" s="244"/>
      <c r="ARA39" s="244"/>
      <c r="ARB39" s="244"/>
      <c r="ARC39" s="244"/>
      <c r="ARD39" s="244"/>
      <c r="ARE39" s="244"/>
      <c r="ARF39" s="244"/>
      <c r="ARG39" s="244"/>
      <c r="ARH39" s="244"/>
      <c r="ARI39" s="244"/>
      <c r="ARJ39" s="244"/>
      <c r="ARK39" s="244"/>
      <c r="ARL39" s="244"/>
      <c r="ARM39" s="244"/>
      <c r="ARN39" s="244"/>
      <c r="ARO39" s="244"/>
      <c r="ARP39" s="244"/>
      <c r="ARQ39" s="244"/>
      <c r="ARR39" s="244"/>
      <c r="ARS39" s="244"/>
      <c r="ART39" s="244"/>
      <c r="ARU39" s="244"/>
      <c r="ARV39" s="244"/>
      <c r="ARW39" s="244"/>
      <c r="ARX39" s="244"/>
      <c r="ARY39" s="244"/>
      <c r="ARZ39" s="244"/>
      <c r="ASA39" s="244"/>
      <c r="ASB39" s="244"/>
      <c r="ASC39" s="244"/>
      <c r="ASD39" s="244"/>
      <c r="ASE39" s="244"/>
      <c r="ASF39" s="244"/>
      <c r="ASG39" s="244"/>
      <c r="ASH39" s="244"/>
      <c r="ASI39" s="244"/>
      <c r="ASJ39" s="244"/>
      <c r="ASK39" s="244"/>
      <c r="ASL39" s="244"/>
      <c r="ASM39" s="244"/>
      <c r="ASN39" s="244"/>
      <c r="ASO39" s="244"/>
      <c r="ASP39" s="244"/>
      <c r="ASQ39" s="244"/>
      <c r="ASR39" s="244"/>
      <c r="ASS39" s="244"/>
      <c r="AST39" s="244"/>
      <c r="ASU39" s="244"/>
      <c r="ASV39" s="244"/>
      <c r="ASW39" s="244"/>
      <c r="ASX39" s="244"/>
      <c r="ASY39" s="244"/>
      <c r="ASZ39" s="244"/>
      <c r="ATA39" s="244"/>
      <c r="ATB39" s="244"/>
      <c r="ATC39" s="244"/>
      <c r="ATD39" s="244"/>
      <c r="ATE39" s="244"/>
      <c r="ATF39" s="244"/>
      <c r="ATG39" s="244"/>
      <c r="ATH39" s="244"/>
      <c r="ATI39" s="244"/>
      <c r="ATJ39" s="244"/>
      <c r="ATK39" s="244"/>
      <c r="ATL39" s="244"/>
      <c r="ATM39" s="244"/>
      <c r="ATN39" s="244"/>
      <c r="ATO39" s="244"/>
      <c r="ATP39" s="244"/>
      <c r="ATQ39" s="244"/>
      <c r="ATR39" s="244"/>
      <c r="ATS39" s="244"/>
      <c r="ATT39" s="244"/>
      <c r="ATU39" s="244"/>
      <c r="ATV39" s="244"/>
      <c r="ATW39" s="244"/>
      <c r="ATX39" s="244"/>
      <c r="ATY39" s="244"/>
      <c r="ATZ39" s="244"/>
      <c r="AUA39" s="244"/>
      <c r="AUB39" s="244"/>
      <c r="AUC39" s="244"/>
      <c r="AUD39" s="244"/>
      <c r="AUE39" s="244"/>
      <c r="AUF39" s="244"/>
      <c r="AUG39" s="244"/>
      <c r="AUH39" s="244"/>
      <c r="AUI39" s="244"/>
      <c r="AUJ39" s="244"/>
      <c r="AUK39" s="244"/>
      <c r="AUL39" s="244"/>
      <c r="AUM39" s="244"/>
      <c r="AUN39" s="244"/>
      <c r="AUO39" s="244"/>
      <c r="AUP39" s="244"/>
      <c r="AUQ39" s="244"/>
      <c r="AUR39" s="244"/>
      <c r="AUS39" s="244"/>
      <c r="AUT39" s="244"/>
      <c r="AUU39" s="244"/>
      <c r="AUV39" s="244"/>
      <c r="AUW39" s="244"/>
      <c r="AUX39" s="244"/>
      <c r="AUY39" s="244"/>
      <c r="AUZ39" s="244"/>
      <c r="AVA39" s="244"/>
      <c r="AVB39" s="244"/>
      <c r="AVC39" s="244"/>
      <c r="AVD39" s="244"/>
      <c r="AVE39" s="244"/>
      <c r="AVF39" s="244"/>
      <c r="AVG39" s="244"/>
      <c r="AVH39" s="244"/>
      <c r="AVI39" s="244"/>
      <c r="AVJ39" s="244"/>
      <c r="AVK39" s="244"/>
      <c r="AVL39" s="244"/>
      <c r="AVM39" s="244"/>
      <c r="AVN39" s="244"/>
      <c r="AVO39" s="244"/>
      <c r="AVP39" s="244"/>
      <c r="AVQ39" s="244"/>
      <c r="AVR39" s="244"/>
      <c r="AVS39" s="244"/>
      <c r="AVT39" s="244"/>
      <c r="AVU39" s="244"/>
      <c r="AVV39" s="244"/>
      <c r="AVW39" s="244"/>
      <c r="AVX39" s="244"/>
      <c r="AVY39" s="244"/>
      <c r="AVZ39" s="244"/>
      <c r="AWA39" s="244"/>
      <c r="AWB39" s="244"/>
      <c r="AWC39" s="244"/>
      <c r="AWD39" s="244"/>
      <c r="AWE39" s="244"/>
      <c r="AWF39" s="244"/>
      <c r="AWG39" s="244"/>
      <c r="AWH39" s="244"/>
      <c r="AWI39" s="244"/>
      <c r="AWJ39" s="244"/>
      <c r="AWK39" s="244"/>
      <c r="AWL39" s="244"/>
      <c r="AWM39" s="244"/>
      <c r="AWN39" s="244"/>
      <c r="AWO39" s="244"/>
      <c r="AWP39" s="244"/>
      <c r="AWQ39" s="244"/>
      <c r="AWR39" s="244"/>
      <c r="AWS39" s="244"/>
      <c r="AWT39" s="244"/>
      <c r="AWU39" s="244"/>
      <c r="AWV39" s="244"/>
      <c r="AWW39" s="244"/>
      <c r="AWX39" s="244"/>
      <c r="AWY39" s="244"/>
      <c r="AWZ39" s="244"/>
      <c r="AXA39" s="244"/>
      <c r="AXB39" s="244"/>
      <c r="AXC39" s="244"/>
      <c r="AXD39" s="244"/>
      <c r="AXE39" s="244"/>
      <c r="AXF39" s="244"/>
      <c r="AXG39" s="244"/>
      <c r="AXH39" s="244"/>
      <c r="AXI39" s="244"/>
      <c r="AXJ39" s="244"/>
      <c r="AXK39" s="244"/>
      <c r="AXL39" s="244"/>
      <c r="AXM39" s="244"/>
      <c r="AXN39" s="244"/>
      <c r="AXO39" s="244"/>
      <c r="AXP39" s="244"/>
      <c r="AXQ39" s="244"/>
      <c r="AXR39" s="244"/>
      <c r="AXS39" s="244"/>
      <c r="AXT39" s="244"/>
      <c r="AXU39" s="244"/>
      <c r="AXV39" s="244"/>
      <c r="AXW39" s="244"/>
      <c r="AXX39" s="244"/>
      <c r="AXY39" s="244"/>
      <c r="AXZ39" s="244"/>
      <c r="AYA39" s="244"/>
      <c r="AYB39" s="244"/>
      <c r="AYC39" s="244"/>
      <c r="AYD39" s="244"/>
      <c r="AYE39" s="244"/>
      <c r="AYF39" s="244"/>
      <c r="AYG39" s="244"/>
      <c r="AYH39" s="244"/>
      <c r="AYI39" s="244"/>
      <c r="AYJ39" s="244"/>
      <c r="AYK39" s="244"/>
      <c r="AYL39" s="244"/>
      <c r="AYM39" s="244"/>
      <c r="AYN39" s="244"/>
      <c r="AYO39" s="244"/>
      <c r="AYP39" s="244"/>
      <c r="AYQ39" s="244"/>
      <c r="AYR39" s="244"/>
      <c r="AYS39" s="244"/>
      <c r="AYT39" s="244"/>
      <c r="AYU39" s="244"/>
      <c r="AYV39" s="244"/>
      <c r="AYW39" s="244"/>
      <c r="AYX39" s="244"/>
      <c r="AYY39" s="244"/>
      <c r="AYZ39" s="244"/>
      <c r="AZA39" s="244"/>
      <c r="AZB39" s="244"/>
      <c r="AZC39" s="244"/>
      <c r="AZD39" s="244"/>
      <c r="AZE39" s="244"/>
      <c r="AZF39" s="244"/>
      <c r="AZG39" s="244"/>
      <c r="AZH39" s="244"/>
      <c r="AZI39" s="244"/>
      <c r="AZJ39" s="244"/>
      <c r="AZK39" s="244"/>
      <c r="AZL39" s="244"/>
      <c r="AZM39" s="244"/>
      <c r="AZN39" s="244"/>
      <c r="AZO39" s="244"/>
      <c r="AZP39" s="244"/>
      <c r="AZQ39" s="244"/>
      <c r="AZR39" s="244"/>
      <c r="AZS39" s="244"/>
      <c r="AZT39" s="244"/>
      <c r="AZU39" s="244"/>
      <c r="AZV39" s="244"/>
      <c r="AZW39" s="244"/>
      <c r="AZX39" s="244"/>
      <c r="AZY39" s="244"/>
      <c r="AZZ39" s="244"/>
      <c r="BAA39" s="244"/>
      <c r="BAB39" s="244"/>
      <c r="BAC39" s="244"/>
      <c r="BAD39" s="244"/>
      <c r="BAE39" s="244"/>
      <c r="BAF39" s="244"/>
      <c r="BAG39" s="244"/>
      <c r="BAH39" s="244"/>
      <c r="BAI39" s="244"/>
      <c r="BAJ39" s="244"/>
      <c r="BAK39" s="244"/>
      <c r="BAL39" s="244"/>
      <c r="BAM39" s="244"/>
      <c r="BAN39" s="244"/>
      <c r="BAO39" s="244"/>
      <c r="BAP39" s="244"/>
      <c r="BAQ39" s="244"/>
      <c r="BAR39" s="244"/>
      <c r="BAS39" s="244"/>
      <c r="BAT39" s="244"/>
      <c r="BAU39" s="244"/>
      <c r="BAV39" s="244"/>
      <c r="BAW39" s="244"/>
      <c r="BAX39" s="244"/>
      <c r="BAY39" s="244"/>
      <c r="BAZ39" s="244"/>
      <c r="BBA39" s="244"/>
      <c r="BBB39" s="244"/>
      <c r="BBC39" s="244"/>
      <c r="BBD39" s="244"/>
      <c r="BBE39" s="244"/>
      <c r="BBF39" s="244"/>
      <c r="BBG39" s="244"/>
      <c r="BBH39" s="244"/>
      <c r="BBI39" s="244"/>
      <c r="BBJ39" s="244"/>
      <c r="BBK39" s="244"/>
      <c r="BBL39" s="244"/>
      <c r="BBM39" s="244"/>
      <c r="BBN39" s="244"/>
      <c r="BBO39" s="244"/>
      <c r="BBP39" s="244"/>
      <c r="BBQ39" s="244"/>
      <c r="BBR39" s="244"/>
      <c r="BBS39" s="244"/>
      <c r="BBT39" s="244"/>
      <c r="BBU39" s="244"/>
      <c r="BBV39" s="244"/>
      <c r="BBW39" s="244"/>
      <c r="BBX39" s="244"/>
      <c r="BBY39" s="244"/>
      <c r="BBZ39" s="244"/>
      <c r="BCA39" s="244"/>
      <c r="BCB39" s="244"/>
      <c r="BCC39" s="244"/>
      <c r="BCD39" s="244"/>
      <c r="BCE39" s="244"/>
      <c r="BCF39" s="244"/>
      <c r="BCG39" s="244"/>
      <c r="BCH39" s="244"/>
      <c r="BCI39" s="244"/>
      <c r="BCJ39" s="244"/>
      <c r="BCK39" s="244"/>
      <c r="BCL39" s="244"/>
      <c r="BCM39" s="244"/>
      <c r="BCN39" s="244"/>
      <c r="BCO39" s="244"/>
      <c r="BCP39" s="244"/>
      <c r="BCQ39" s="244"/>
      <c r="BCR39" s="244"/>
      <c r="BCS39" s="244"/>
      <c r="BCT39" s="244"/>
      <c r="BCU39" s="244"/>
      <c r="BCV39" s="244"/>
      <c r="BCW39" s="244"/>
      <c r="BCX39" s="244"/>
      <c r="BCY39" s="244"/>
      <c r="BCZ39" s="244"/>
      <c r="BDA39" s="244"/>
      <c r="BDB39" s="244"/>
      <c r="BDC39" s="244"/>
      <c r="BDD39" s="244"/>
      <c r="BDE39" s="244"/>
      <c r="BDF39" s="244"/>
      <c r="BDG39" s="244"/>
      <c r="BDH39" s="244"/>
      <c r="BDI39" s="244"/>
      <c r="BDJ39" s="244"/>
      <c r="BDK39" s="244"/>
      <c r="BDL39" s="244"/>
      <c r="BDM39" s="244"/>
      <c r="BDN39" s="244"/>
      <c r="BDO39" s="244"/>
      <c r="BDP39" s="244"/>
      <c r="BDQ39" s="244"/>
      <c r="BDR39" s="244"/>
      <c r="BDS39" s="244"/>
      <c r="BDT39" s="244"/>
      <c r="BDU39" s="244"/>
      <c r="BDV39" s="244"/>
      <c r="BDW39" s="244"/>
      <c r="BDX39" s="244"/>
      <c r="BDY39" s="244"/>
      <c r="BDZ39" s="244"/>
      <c r="BEA39" s="244"/>
      <c r="BEB39" s="244"/>
      <c r="BEC39" s="244"/>
      <c r="BED39" s="244"/>
      <c r="BEE39" s="244"/>
      <c r="BEF39" s="244"/>
      <c r="BEG39" s="244"/>
      <c r="BEH39" s="244"/>
      <c r="BEI39" s="244"/>
      <c r="BEJ39" s="244"/>
      <c r="BEK39" s="244"/>
      <c r="BEL39" s="244"/>
      <c r="BEM39" s="244"/>
      <c r="BEN39" s="244"/>
      <c r="BEO39" s="244"/>
      <c r="BEP39" s="244"/>
      <c r="BEQ39" s="244"/>
      <c r="BER39" s="244"/>
      <c r="BES39" s="244"/>
      <c r="BET39" s="244"/>
      <c r="BEU39" s="244"/>
      <c r="BEV39" s="244"/>
      <c r="BEW39" s="244"/>
      <c r="BEX39" s="244"/>
      <c r="BEY39" s="244"/>
      <c r="BEZ39" s="244"/>
      <c r="BFA39" s="244"/>
      <c r="BFB39" s="244"/>
      <c r="BFC39" s="244"/>
      <c r="BFD39" s="244"/>
      <c r="BFE39" s="244"/>
      <c r="BFF39" s="244"/>
      <c r="BFG39" s="244"/>
      <c r="BFH39" s="244"/>
      <c r="BFI39" s="244"/>
      <c r="BFJ39" s="244"/>
      <c r="BFK39" s="244"/>
      <c r="BFL39" s="244"/>
      <c r="BFM39" s="244"/>
      <c r="BFN39" s="244"/>
      <c r="BFO39" s="244"/>
      <c r="BFP39" s="244"/>
      <c r="BFQ39" s="244"/>
      <c r="BFR39" s="244"/>
      <c r="BFS39" s="244"/>
      <c r="BFT39" s="244"/>
      <c r="BFU39" s="244"/>
      <c r="BFV39" s="244"/>
      <c r="BFW39" s="244"/>
      <c r="BFX39" s="244"/>
      <c r="BFY39" s="244"/>
      <c r="BFZ39" s="244"/>
      <c r="BGA39" s="244"/>
      <c r="BGB39" s="244"/>
      <c r="BGC39" s="244"/>
      <c r="BGD39" s="244"/>
      <c r="BGE39" s="244"/>
      <c r="BGF39" s="244"/>
      <c r="BGG39" s="244"/>
      <c r="BGH39" s="244"/>
      <c r="BGI39" s="244"/>
      <c r="BGJ39" s="244"/>
      <c r="BGK39" s="244"/>
      <c r="BGL39" s="244"/>
      <c r="BGM39" s="244"/>
      <c r="BGN39" s="244"/>
      <c r="BGO39" s="244"/>
      <c r="BGP39" s="244"/>
      <c r="BGQ39" s="244"/>
      <c r="BGR39" s="244"/>
      <c r="BGS39" s="244"/>
      <c r="BGT39" s="244"/>
      <c r="BGU39" s="244"/>
      <c r="BGV39" s="244"/>
      <c r="BGW39" s="244"/>
      <c r="BGX39" s="244"/>
      <c r="BGY39" s="244"/>
      <c r="BGZ39" s="244"/>
      <c r="BHA39" s="244"/>
      <c r="BHB39" s="244"/>
      <c r="BHC39" s="244"/>
      <c r="BHD39" s="244"/>
      <c r="BHE39" s="244"/>
      <c r="BHF39" s="244"/>
      <c r="BHG39" s="244"/>
      <c r="BHH39" s="244"/>
      <c r="BHI39" s="244"/>
      <c r="BHJ39" s="244"/>
      <c r="BHK39" s="244"/>
      <c r="BHL39" s="244"/>
      <c r="BHM39" s="244"/>
      <c r="BHN39" s="244"/>
      <c r="BHO39" s="244"/>
      <c r="BHP39" s="244"/>
      <c r="BHQ39" s="244"/>
      <c r="BHR39" s="244"/>
      <c r="BHS39" s="244"/>
      <c r="BHT39" s="244"/>
      <c r="BHU39" s="244"/>
      <c r="BHV39" s="244"/>
      <c r="BHW39" s="244"/>
      <c r="BHX39" s="244"/>
      <c r="BHY39" s="244"/>
      <c r="BHZ39" s="244"/>
      <c r="BIA39" s="244"/>
      <c r="BIB39" s="244"/>
      <c r="BIC39" s="244"/>
      <c r="BID39" s="244"/>
      <c r="BIE39" s="244"/>
      <c r="BIF39" s="244"/>
      <c r="BIG39" s="244"/>
      <c r="BIH39" s="244"/>
      <c r="BII39" s="244"/>
      <c r="BIJ39" s="244"/>
      <c r="BIK39" s="244"/>
      <c r="BIL39" s="244"/>
      <c r="BIM39" s="244"/>
      <c r="BIN39" s="244"/>
      <c r="BIO39" s="244"/>
      <c r="BIP39" s="244"/>
      <c r="BIQ39" s="244"/>
      <c r="BIR39" s="244"/>
      <c r="BIS39" s="244"/>
      <c r="BIT39" s="244"/>
      <c r="BIU39" s="244"/>
      <c r="BIV39" s="244"/>
      <c r="BIW39" s="244"/>
      <c r="BIX39" s="244"/>
      <c r="BIY39" s="244"/>
      <c r="BIZ39" s="244"/>
      <c r="BJA39" s="244"/>
      <c r="BJB39" s="244"/>
      <c r="BJC39" s="244"/>
      <c r="BJD39" s="244"/>
      <c r="BJE39" s="244"/>
      <c r="BJF39" s="244"/>
      <c r="BJG39" s="244"/>
      <c r="BJH39" s="244"/>
      <c r="BJI39" s="244"/>
      <c r="BJJ39" s="244"/>
      <c r="BJK39" s="244"/>
      <c r="BJL39" s="244"/>
      <c r="BJM39" s="244"/>
      <c r="BJN39" s="244"/>
      <c r="BJO39" s="244"/>
      <c r="BJP39" s="244"/>
      <c r="BJQ39" s="244"/>
      <c r="BJR39" s="244"/>
      <c r="BJS39" s="244"/>
      <c r="BJT39" s="244"/>
      <c r="BJU39" s="244"/>
      <c r="BJV39" s="244"/>
      <c r="BJW39" s="244"/>
      <c r="BJX39" s="244"/>
      <c r="BJY39" s="244"/>
      <c r="BJZ39" s="244"/>
      <c r="BKA39" s="244"/>
      <c r="BKB39" s="244"/>
      <c r="BKC39" s="244"/>
      <c r="BKD39" s="244"/>
      <c r="BKE39" s="244"/>
      <c r="BKF39" s="244"/>
      <c r="BKG39" s="244"/>
      <c r="BKH39" s="244"/>
      <c r="BKI39" s="244"/>
      <c r="BKJ39" s="244"/>
      <c r="BKK39" s="244"/>
      <c r="BKL39" s="244"/>
      <c r="BKM39" s="244"/>
      <c r="BKN39" s="244"/>
      <c r="BKO39" s="244"/>
      <c r="BKP39" s="244"/>
      <c r="BKQ39" s="244"/>
      <c r="BKR39" s="244"/>
      <c r="BKS39" s="244"/>
      <c r="BKT39" s="244"/>
      <c r="BKU39" s="244"/>
      <c r="BKV39" s="244"/>
      <c r="BKW39" s="244"/>
      <c r="BKX39" s="244"/>
      <c r="BKY39" s="244"/>
      <c r="BKZ39" s="244"/>
      <c r="BLA39" s="244"/>
      <c r="BLB39" s="244"/>
      <c r="BLC39" s="244"/>
      <c r="BLD39" s="244"/>
      <c r="BLE39" s="244"/>
      <c r="BLF39" s="244"/>
      <c r="BLG39" s="244"/>
      <c r="BLH39" s="244"/>
      <c r="BLI39" s="244"/>
      <c r="BLJ39" s="244"/>
      <c r="BLK39" s="244"/>
      <c r="BLL39" s="244"/>
      <c r="BLM39" s="244"/>
      <c r="BLN39" s="244"/>
      <c r="BLO39" s="244"/>
      <c r="BLP39" s="244"/>
      <c r="BLQ39" s="244"/>
      <c r="BLR39" s="244"/>
      <c r="BLS39" s="244"/>
      <c r="BLT39" s="244"/>
      <c r="BLU39" s="244"/>
      <c r="BLV39" s="244"/>
      <c r="BLW39" s="244"/>
      <c r="BLX39" s="244"/>
      <c r="BLY39" s="244"/>
      <c r="BLZ39" s="244"/>
      <c r="BMA39" s="244"/>
      <c r="BMB39" s="244"/>
      <c r="BMC39" s="244"/>
      <c r="BMD39" s="244"/>
      <c r="BME39" s="244"/>
      <c r="BMF39" s="244"/>
      <c r="BMG39" s="244"/>
      <c r="BMH39" s="244"/>
      <c r="BMI39" s="244"/>
      <c r="BMJ39" s="244"/>
      <c r="BMK39" s="244"/>
      <c r="BML39" s="244"/>
      <c r="BMM39" s="244"/>
      <c r="BMN39" s="244"/>
      <c r="BMO39" s="244"/>
      <c r="BMP39" s="244"/>
      <c r="BMQ39" s="244"/>
      <c r="BMR39" s="244"/>
      <c r="BMS39" s="244"/>
      <c r="BMT39" s="244"/>
      <c r="BMU39" s="244"/>
      <c r="BMV39" s="244"/>
      <c r="BMW39" s="244"/>
      <c r="BMX39" s="244"/>
      <c r="BMY39" s="244"/>
      <c r="BMZ39" s="244"/>
      <c r="BNA39" s="244"/>
      <c r="BNB39" s="244"/>
      <c r="BNC39" s="244"/>
      <c r="BND39" s="244"/>
      <c r="BNE39" s="244"/>
      <c r="BNF39" s="244"/>
      <c r="BNG39" s="244"/>
      <c r="BNH39" s="244"/>
      <c r="BNI39" s="244"/>
      <c r="BNJ39" s="244"/>
      <c r="BNK39" s="244"/>
      <c r="BNL39" s="244"/>
      <c r="BNM39" s="244"/>
      <c r="BNN39" s="244"/>
      <c r="BNO39" s="244"/>
      <c r="BNP39" s="244"/>
      <c r="BNQ39" s="244"/>
      <c r="BNR39" s="244"/>
      <c r="BNS39" s="244"/>
      <c r="BNT39" s="244"/>
      <c r="BNU39" s="244"/>
      <c r="BNV39" s="244"/>
      <c r="BNW39" s="244"/>
      <c r="BNX39" s="244"/>
      <c r="BNY39" s="244"/>
      <c r="BNZ39" s="244"/>
      <c r="BOA39" s="244"/>
      <c r="BOB39" s="244"/>
      <c r="BOC39" s="244"/>
      <c r="BOD39" s="244"/>
      <c r="BOE39" s="244"/>
      <c r="BOF39" s="244"/>
      <c r="BOG39" s="244"/>
      <c r="BOH39" s="244"/>
      <c r="BOI39" s="244"/>
      <c r="BOJ39" s="244"/>
      <c r="BOK39" s="244"/>
      <c r="BOL39" s="244"/>
      <c r="BOM39" s="244"/>
      <c r="BON39" s="244"/>
      <c r="BOO39" s="244"/>
      <c r="BOP39" s="244"/>
      <c r="BOQ39" s="244"/>
      <c r="BOR39" s="244"/>
      <c r="BOS39" s="244"/>
      <c r="BOT39" s="244"/>
      <c r="BOU39" s="244"/>
      <c r="BOV39" s="244"/>
      <c r="BOW39" s="244"/>
      <c r="BOX39" s="244"/>
      <c r="BOY39" s="244"/>
      <c r="BOZ39" s="244"/>
      <c r="BPA39" s="244"/>
      <c r="BPB39" s="244"/>
      <c r="BPC39" s="244"/>
      <c r="BPD39" s="244"/>
      <c r="BPE39" s="244"/>
      <c r="BPF39" s="244"/>
      <c r="BPG39" s="244"/>
      <c r="BPH39" s="244"/>
      <c r="BPI39" s="244"/>
      <c r="BPJ39" s="244"/>
      <c r="BPK39" s="244"/>
      <c r="BPL39" s="244"/>
      <c r="BPM39" s="244"/>
      <c r="BPN39" s="244"/>
      <c r="BPO39" s="244"/>
      <c r="BPP39" s="244"/>
      <c r="BPQ39" s="244"/>
      <c r="BPR39" s="244"/>
      <c r="BPS39" s="244"/>
      <c r="BPT39" s="244"/>
      <c r="BPU39" s="244"/>
      <c r="BPV39" s="244"/>
      <c r="BPW39" s="244"/>
      <c r="BPX39" s="244"/>
      <c r="BPY39" s="244"/>
      <c r="BPZ39" s="244"/>
      <c r="BQA39" s="244"/>
      <c r="BQB39" s="244"/>
      <c r="BQC39" s="244"/>
      <c r="BQD39" s="244"/>
      <c r="BQE39" s="244"/>
      <c r="BQF39" s="244"/>
      <c r="BQG39" s="244"/>
      <c r="BQH39" s="244"/>
      <c r="BQI39" s="244"/>
      <c r="BQJ39" s="244"/>
      <c r="BQK39" s="244"/>
      <c r="BQL39" s="244"/>
      <c r="BQM39" s="244"/>
      <c r="BQN39" s="244"/>
      <c r="BQO39" s="244"/>
      <c r="BQP39" s="244"/>
      <c r="BQQ39" s="244"/>
      <c r="BQR39" s="244"/>
      <c r="BQS39" s="244"/>
      <c r="BQT39" s="244"/>
      <c r="BQU39" s="244"/>
      <c r="BQV39" s="244"/>
      <c r="BQW39" s="244"/>
      <c r="BQX39" s="244"/>
      <c r="BQY39" s="244"/>
      <c r="BQZ39" s="244"/>
      <c r="BRA39" s="244"/>
      <c r="BRB39" s="244"/>
      <c r="BRC39" s="244"/>
      <c r="BRD39" s="244"/>
      <c r="BRE39" s="244"/>
      <c r="BRF39" s="244"/>
      <c r="BRG39" s="244"/>
      <c r="BRH39" s="244"/>
      <c r="BRI39" s="244"/>
      <c r="BRJ39" s="244"/>
      <c r="BRK39" s="244"/>
      <c r="BRL39" s="244"/>
      <c r="BRM39" s="244"/>
      <c r="BRN39" s="244"/>
      <c r="BRO39" s="244"/>
      <c r="BRP39" s="244"/>
      <c r="BRQ39" s="244"/>
      <c r="BRR39" s="244"/>
      <c r="BRS39" s="244"/>
      <c r="BRT39" s="244"/>
      <c r="BRU39" s="244"/>
      <c r="BRV39" s="244"/>
      <c r="BRW39" s="244"/>
      <c r="BRX39" s="244"/>
      <c r="BRY39" s="244"/>
      <c r="BRZ39" s="244"/>
      <c r="BSA39" s="244"/>
      <c r="BSB39" s="244"/>
      <c r="BSC39" s="244"/>
      <c r="BSD39" s="244"/>
      <c r="BSE39" s="244"/>
      <c r="BSF39" s="244"/>
      <c r="BSG39" s="244"/>
      <c r="BSH39" s="244"/>
      <c r="BSI39" s="244"/>
      <c r="BSJ39" s="244"/>
      <c r="BSK39" s="244"/>
      <c r="BSL39" s="244"/>
      <c r="BSM39" s="244"/>
      <c r="BSN39" s="244"/>
      <c r="BSO39" s="244"/>
      <c r="BSP39" s="244"/>
      <c r="BSQ39" s="244"/>
      <c r="BSR39" s="244"/>
      <c r="BSS39" s="244"/>
      <c r="BST39" s="244"/>
      <c r="BSU39" s="244"/>
      <c r="BSV39" s="244"/>
      <c r="BSW39" s="244"/>
      <c r="BSX39" s="244"/>
      <c r="BSY39" s="244"/>
      <c r="BSZ39" s="244"/>
      <c r="BTA39" s="244"/>
      <c r="BTB39" s="244"/>
      <c r="BTC39" s="244"/>
      <c r="BTD39" s="244"/>
      <c r="BTE39" s="244"/>
      <c r="BTF39" s="244"/>
      <c r="BTG39" s="244"/>
      <c r="BTH39" s="244"/>
      <c r="BTI39" s="244"/>
      <c r="BTJ39" s="244"/>
      <c r="BTK39" s="244"/>
      <c r="BTL39" s="244"/>
      <c r="BTM39" s="244"/>
      <c r="BTN39" s="244"/>
      <c r="BTO39" s="244"/>
      <c r="BTP39" s="244"/>
      <c r="BTQ39" s="244"/>
      <c r="BTR39" s="244"/>
      <c r="BTS39" s="244"/>
      <c r="BTT39" s="244"/>
      <c r="BTU39" s="244"/>
      <c r="BTV39" s="244"/>
      <c r="BTW39" s="244"/>
      <c r="BTX39" s="244"/>
      <c r="BTY39" s="244"/>
      <c r="BTZ39" s="244"/>
      <c r="BUA39" s="244"/>
      <c r="BUB39" s="244"/>
      <c r="BUC39" s="244"/>
      <c r="BUD39" s="244"/>
      <c r="BUE39" s="244"/>
      <c r="BUF39" s="244"/>
      <c r="BUG39" s="244"/>
      <c r="BUH39" s="244"/>
      <c r="BUI39" s="244"/>
      <c r="BUJ39" s="244"/>
      <c r="BUK39" s="244"/>
      <c r="BUL39" s="244"/>
      <c r="BUM39" s="244"/>
      <c r="BUN39" s="244"/>
      <c r="BUO39" s="244"/>
      <c r="BUP39" s="244"/>
      <c r="BUQ39" s="244"/>
      <c r="BUR39" s="244"/>
      <c r="BUS39" s="244"/>
      <c r="BUT39" s="244"/>
      <c r="BUU39" s="244"/>
      <c r="BUV39" s="244"/>
      <c r="BUW39" s="244"/>
      <c r="BUX39" s="244"/>
      <c r="BUY39" s="244"/>
      <c r="BUZ39" s="244"/>
      <c r="BVA39" s="244"/>
      <c r="BVB39" s="244"/>
      <c r="BVC39" s="244"/>
      <c r="BVD39" s="244"/>
      <c r="BVE39" s="244"/>
      <c r="BVF39" s="244"/>
      <c r="BVG39" s="244"/>
      <c r="BVH39" s="244"/>
      <c r="BVI39" s="244"/>
      <c r="BVJ39" s="244"/>
      <c r="BVK39" s="244"/>
      <c r="BVL39" s="244"/>
      <c r="BVM39" s="244"/>
      <c r="BVN39" s="244"/>
      <c r="BVO39" s="244"/>
      <c r="BVP39" s="244"/>
      <c r="BVQ39" s="244"/>
      <c r="BVR39" s="244"/>
      <c r="BVS39" s="244"/>
      <c r="BVT39" s="244"/>
      <c r="BVU39" s="244"/>
      <c r="BVV39" s="244"/>
      <c r="BVW39" s="244"/>
      <c r="BVX39" s="244"/>
      <c r="BVY39" s="244"/>
      <c r="BVZ39" s="244"/>
      <c r="BWA39" s="244"/>
      <c r="BWB39" s="244"/>
      <c r="BWC39" s="244"/>
      <c r="BWD39" s="244"/>
      <c r="BWE39" s="244"/>
      <c r="BWF39" s="244"/>
      <c r="BWG39" s="244"/>
      <c r="BWH39" s="244"/>
      <c r="BWI39" s="244"/>
      <c r="BWJ39" s="244"/>
      <c r="BWK39" s="244"/>
      <c r="BWL39" s="244"/>
      <c r="BWM39" s="244"/>
      <c r="BWN39" s="244"/>
      <c r="BWO39" s="244"/>
      <c r="BWP39" s="244"/>
      <c r="BWQ39" s="244"/>
      <c r="BWR39" s="244"/>
      <c r="BWS39" s="244"/>
      <c r="BWT39" s="244"/>
      <c r="BWU39" s="244"/>
      <c r="BWV39" s="244"/>
      <c r="BWW39" s="244"/>
      <c r="BWX39" s="244"/>
      <c r="BWY39" s="244"/>
      <c r="BWZ39" s="244"/>
      <c r="BXA39" s="244"/>
      <c r="BXB39" s="244"/>
      <c r="BXC39" s="244"/>
      <c r="BXD39" s="244"/>
      <c r="BXE39" s="244"/>
      <c r="BXF39" s="244"/>
      <c r="BXG39" s="244"/>
      <c r="BXH39" s="244"/>
      <c r="BXI39" s="244"/>
      <c r="BXJ39" s="244"/>
      <c r="BXK39" s="244"/>
      <c r="BXL39" s="244"/>
      <c r="BXM39" s="244"/>
      <c r="BXN39" s="244"/>
      <c r="BXO39" s="244"/>
      <c r="BXP39" s="244"/>
      <c r="BXQ39" s="244"/>
      <c r="BXR39" s="244"/>
      <c r="BXS39" s="244"/>
      <c r="BXT39" s="244"/>
      <c r="BXU39" s="244"/>
      <c r="BXV39" s="244"/>
      <c r="BXW39" s="244"/>
      <c r="BXX39" s="244"/>
      <c r="BXY39" s="244"/>
      <c r="BXZ39" s="244"/>
      <c r="BYA39" s="244"/>
      <c r="BYB39" s="244"/>
      <c r="BYC39" s="244"/>
      <c r="BYD39" s="244"/>
      <c r="BYE39" s="244"/>
      <c r="BYF39" s="244"/>
      <c r="BYG39" s="244"/>
      <c r="BYH39" s="244"/>
      <c r="BYI39" s="244"/>
      <c r="BYJ39" s="244"/>
      <c r="BYK39" s="244"/>
      <c r="BYL39" s="244"/>
      <c r="BYM39" s="244"/>
      <c r="BYN39" s="244"/>
      <c r="BYO39" s="244"/>
      <c r="BYP39" s="244"/>
      <c r="BYQ39" s="244"/>
      <c r="BYR39" s="244"/>
      <c r="BYS39" s="244"/>
      <c r="BYT39" s="244"/>
      <c r="BYU39" s="244"/>
      <c r="BYV39" s="244"/>
      <c r="BYW39" s="244"/>
      <c r="BYX39" s="244"/>
      <c r="BYY39" s="244"/>
      <c r="BYZ39" s="244"/>
      <c r="BZA39" s="244"/>
      <c r="BZB39" s="244"/>
      <c r="BZC39" s="244"/>
      <c r="BZD39" s="244"/>
      <c r="BZE39" s="244"/>
      <c r="BZF39" s="244"/>
      <c r="BZG39" s="244"/>
      <c r="BZH39" s="244"/>
      <c r="BZI39" s="244"/>
      <c r="BZJ39" s="244"/>
      <c r="BZK39" s="244"/>
      <c r="BZL39" s="244"/>
      <c r="BZM39" s="244"/>
      <c r="BZN39" s="244"/>
      <c r="BZO39" s="244"/>
      <c r="BZP39" s="244"/>
      <c r="BZQ39" s="244"/>
      <c r="BZR39" s="244"/>
      <c r="BZS39" s="244"/>
      <c r="BZT39" s="244"/>
      <c r="BZU39" s="244"/>
      <c r="BZV39" s="244"/>
      <c r="BZW39" s="244"/>
      <c r="BZX39" s="244"/>
      <c r="BZY39" s="244"/>
      <c r="BZZ39" s="244"/>
      <c r="CAA39" s="244"/>
      <c r="CAB39" s="244"/>
      <c r="CAC39" s="244"/>
      <c r="CAD39" s="244"/>
      <c r="CAE39" s="244"/>
      <c r="CAF39" s="244"/>
      <c r="CAG39" s="244"/>
      <c r="CAH39" s="244"/>
      <c r="CAI39" s="244"/>
      <c r="CAJ39" s="244"/>
      <c r="CAK39" s="244"/>
      <c r="CAL39" s="244"/>
      <c r="CAM39" s="244"/>
      <c r="CAN39" s="244"/>
      <c r="CAO39" s="244"/>
      <c r="CAP39" s="244"/>
      <c r="CAQ39" s="244"/>
      <c r="CAR39" s="244"/>
      <c r="CAS39" s="244"/>
      <c r="CAT39" s="244"/>
      <c r="CAU39" s="244"/>
      <c r="CAV39" s="244"/>
      <c r="CAW39" s="244"/>
      <c r="CAX39" s="244"/>
      <c r="CAY39" s="244"/>
      <c r="CAZ39" s="244"/>
      <c r="CBA39" s="244"/>
      <c r="CBB39" s="244"/>
      <c r="CBC39" s="244"/>
      <c r="CBD39" s="244"/>
      <c r="CBE39" s="244"/>
      <c r="CBF39" s="244"/>
      <c r="CBG39" s="244"/>
      <c r="CBH39" s="244"/>
      <c r="CBI39" s="244"/>
      <c r="CBJ39" s="244"/>
      <c r="CBK39" s="244"/>
      <c r="CBL39" s="244"/>
      <c r="CBM39" s="244"/>
      <c r="CBN39" s="244"/>
      <c r="CBO39" s="244"/>
      <c r="CBP39" s="244"/>
      <c r="CBQ39" s="244"/>
      <c r="CBR39" s="244"/>
      <c r="CBS39" s="244"/>
      <c r="CBT39" s="244"/>
      <c r="CBU39" s="244"/>
      <c r="CBV39" s="244"/>
      <c r="CBW39" s="244"/>
      <c r="CBX39" s="244"/>
      <c r="CBY39" s="244"/>
      <c r="CBZ39" s="244"/>
      <c r="CCA39" s="244"/>
      <c r="CCB39" s="244"/>
      <c r="CCC39" s="244"/>
      <c r="CCD39" s="244"/>
      <c r="CCE39" s="244"/>
      <c r="CCF39" s="244"/>
      <c r="CCG39" s="244"/>
      <c r="CCH39" s="244"/>
      <c r="CCI39" s="244"/>
      <c r="CCJ39" s="244"/>
      <c r="CCK39" s="244"/>
      <c r="CCL39" s="244"/>
      <c r="CCM39" s="244"/>
      <c r="CCN39" s="244"/>
      <c r="CCO39" s="244"/>
      <c r="CCP39" s="244"/>
      <c r="CCQ39" s="244"/>
      <c r="CCR39" s="244"/>
      <c r="CCS39" s="244"/>
      <c r="CCT39" s="244"/>
      <c r="CCU39" s="244"/>
      <c r="CCV39" s="244"/>
      <c r="CCW39" s="244"/>
      <c r="CCX39" s="244"/>
      <c r="CCY39" s="244"/>
      <c r="CCZ39" s="244"/>
      <c r="CDA39" s="244"/>
      <c r="CDB39" s="244"/>
      <c r="CDC39" s="244"/>
      <c r="CDD39" s="244"/>
      <c r="CDE39" s="244"/>
      <c r="CDF39" s="244"/>
      <c r="CDG39" s="244"/>
      <c r="CDH39" s="244"/>
      <c r="CDI39" s="244"/>
      <c r="CDJ39" s="244"/>
      <c r="CDK39" s="244"/>
      <c r="CDL39" s="244"/>
      <c r="CDM39" s="244"/>
      <c r="CDN39" s="244"/>
      <c r="CDO39" s="244"/>
      <c r="CDP39" s="244"/>
      <c r="CDQ39" s="244"/>
      <c r="CDR39" s="244"/>
      <c r="CDS39" s="244"/>
      <c r="CDT39" s="244"/>
      <c r="CDU39" s="244"/>
      <c r="CDV39" s="244"/>
      <c r="CDW39" s="244"/>
      <c r="CDX39" s="244"/>
      <c r="CDY39" s="244"/>
      <c r="CDZ39" s="244"/>
      <c r="CEA39" s="244"/>
      <c r="CEB39" s="244"/>
      <c r="CEC39" s="244"/>
      <c r="CED39" s="244"/>
      <c r="CEE39" s="244"/>
      <c r="CEF39" s="244"/>
      <c r="CEG39" s="244"/>
      <c r="CEH39" s="244"/>
      <c r="CEI39" s="244"/>
      <c r="CEJ39" s="244"/>
      <c r="CEK39" s="244"/>
      <c r="CEL39" s="244"/>
      <c r="CEM39" s="244"/>
      <c r="CEN39" s="244"/>
      <c r="CEO39" s="244"/>
      <c r="CEP39" s="244"/>
      <c r="CEQ39" s="244"/>
      <c r="CER39" s="244"/>
      <c r="CES39" s="244"/>
      <c r="CET39" s="244"/>
      <c r="CEU39" s="244"/>
      <c r="CEV39" s="244"/>
      <c r="CEW39" s="244"/>
      <c r="CEX39" s="244"/>
      <c r="CEY39" s="244"/>
      <c r="CEZ39" s="244"/>
      <c r="CFA39" s="244"/>
      <c r="CFB39" s="244"/>
      <c r="CFC39" s="244"/>
      <c r="CFD39" s="244"/>
      <c r="CFE39" s="244"/>
      <c r="CFF39" s="244"/>
      <c r="CFG39" s="244"/>
      <c r="CFH39" s="244"/>
      <c r="CFI39" s="244"/>
      <c r="CFJ39" s="244"/>
      <c r="CFK39" s="244"/>
      <c r="CFL39" s="244"/>
      <c r="CFM39" s="244"/>
      <c r="CFN39" s="244"/>
      <c r="CFO39" s="244"/>
      <c r="CFP39" s="244"/>
      <c r="CFQ39" s="244"/>
      <c r="CFR39" s="244"/>
      <c r="CFS39" s="244"/>
      <c r="CFT39" s="244"/>
      <c r="CFU39" s="244"/>
      <c r="CFV39" s="244"/>
      <c r="CFW39" s="244"/>
      <c r="CFX39" s="244"/>
      <c r="CFY39" s="244"/>
      <c r="CFZ39" s="244"/>
      <c r="CGA39" s="244"/>
      <c r="CGB39" s="244"/>
      <c r="CGC39" s="244"/>
      <c r="CGD39" s="244"/>
      <c r="CGE39" s="244"/>
      <c r="CGF39" s="244"/>
      <c r="CGG39" s="244"/>
      <c r="CGH39" s="244"/>
      <c r="CGI39" s="244"/>
      <c r="CGJ39" s="244"/>
      <c r="CGK39" s="244"/>
      <c r="CGL39" s="244"/>
      <c r="CGM39" s="244"/>
      <c r="CGN39" s="244"/>
      <c r="CGO39" s="244"/>
      <c r="CGP39" s="244"/>
      <c r="CGQ39" s="244"/>
      <c r="CGR39" s="244"/>
      <c r="CGS39" s="244"/>
      <c r="CGT39" s="244"/>
      <c r="CGU39" s="244"/>
      <c r="CGV39" s="244"/>
      <c r="CGW39" s="244"/>
      <c r="CGX39" s="244"/>
      <c r="CGY39" s="244"/>
      <c r="CGZ39" s="244"/>
      <c r="CHA39" s="244"/>
      <c r="CHB39" s="244"/>
      <c r="CHC39" s="244"/>
      <c r="CHD39" s="244"/>
      <c r="CHE39" s="244"/>
      <c r="CHF39" s="244"/>
      <c r="CHG39" s="244"/>
      <c r="CHH39" s="244"/>
      <c r="CHI39" s="244"/>
      <c r="CHJ39" s="244"/>
      <c r="CHK39" s="244"/>
      <c r="CHL39" s="244"/>
      <c r="CHM39" s="244"/>
      <c r="CHN39" s="244"/>
      <c r="CHO39" s="244"/>
      <c r="CHP39" s="244"/>
      <c r="CHQ39" s="244"/>
      <c r="CHR39" s="244"/>
      <c r="CHS39" s="244"/>
      <c r="CHT39" s="244"/>
      <c r="CHU39" s="244"/>
      <c r="CHV39" s="244"/>
      <c r="CHW39" s="244"/>
      <c r="CHX39" s="244"/>
      <c r="CHY39" s="244"/>
      <c r="CHZ39" s="244"/>
      <c r="CIA39" s="244"/>
      <c r="CIB39" s="244"/>
      <c r="CIC39" s="244"/>
      <c r="CID39" s="244"/>
      <c r="CIE39" s="244"/>
      <c r="CIF39" s="244"/>
      <c r="CIG39" s="244"/>
      <c r="CIH39" s="244"/>
      <c r="CII39" s="244"/>
      <c r="CIJ39" s="244"/>
      <c r="CIK39" s="244"/>
      <c r="CIL39" s="244"/>
      <c r="CIM39" s="244"/>
      <c r="CIN39" s="244"/>
      <c r="CIO39" s="244"/>
      <c r="CIP39" s="244"/>
      <c r="CIQ39" s="244"/>
      <c r="CIR39" s="244"/>
      <c r="CIS39" s="244"/>
      <c r="CIT39" s="244"/>
      <c r="CIU39" s="244"/>
      <c r="CIV39" s="244"/>
      <c r="CIW39" s="244"/>
      <c r="CIX39" s="244"/>
      <c r="CIY39" s="244"/>
      <c r="CIZ39" s="244"/>
      <c r="CJA39" s="244"/>
      <c r="CJB39" s="244"/>
      <c r="CJC39" s="244"/>
      <c r="CJD39" s="244"/>
      <c r="CJE39" s="244"/>
      <c r="CJF39" s="244"/>
      <c r="CJG39" s="244"/>
      <c r="CJH39" s="244"/>
      <c r="CJI39" s="244"/>
      <c r="CJJ39" s="244"/>
      <c r="CJK39" s="244"/>
      <c r="CJL39" s="244"/>
      <c r="CJM39" s="244"/>
      <c r="CJN39" s="244"/>
      <c r="CJO39" s="244"/>
      <c r="CJP39" s="244"/>
      <c r="CJQ39" s="244"/>
      <c r="CJR39" s="244"/>
      <c r="CJS39" s="244"/>
      <c r="CJT39" s="244"/>
      <c r="CJU39" s="244"/>
      <c r="CJV39" s="244"/>
      <c r="CJW39" s="244"/>
      <c r="CJX39" s="244"/>
      <c r="CJY39" s="244"/>
      <c r="CJZ39" s="244"/>
      <c r="CKA39" s="244"/>
      <c r="CKB39" s="244"/>
      <c r="CKC39" s="244"/>
      <c r="CKD39" s="244"/>
      <c r="CKE39" s="244"/>
      <c r="CKF39" s="244"/>
      <c r="CKG39" s="244"/>
      <c r="CKH39" s="244"/>
      <c r="CKI39" s="244"/>
      <c r="CKJ39" s="244"/>
      <c r="CKK39" s="244"/>
      <c r="CKL39" s="244"/>
      <c r="CKM39" s="244"/>
      <c r="CKN39" s="244"/>
      <c r="CKO39" s="244"/>
      <c r="CKP39" s="244"/>
      <c r="CKQ39" s="244"/>
      <c r="CKR39" s="244"/>
      <c r="CKS39" s="244"/>
      <c r="CKT39" s="244"/>
      <c r="CKU39" s="244"/>
      <c r="CKV39" s="244"/>
      <c r="CKW39" s="244"/>
      <c r="CKX39" s="244"/>
      <c r="CKY39" s="244"/>
      <c r="CKZ39" s="244"/>
      <c r="CLA39" s="244"/>
      <c r="CLB39" s="244"/>
      <c r="CLC39" s="244"/>
      <c r="CLD39" s="244"/>
      <c r="CLE39" s="244"/>
      <c r="CLF39" s="244"/>
      <c r="CLG39" s="244"/>
      <c r="CLH39" s="244"/>
      <c r="CLI39" s="244"/>
      <c r="CLJ39" s="244"/>
      <c r="CLK39" s="244"/>
      <c r="CLL39" s="244"/>
      <c r="CLM39" s="244"/>
      <c r="CLN39" s="244"/>
      <c r="CLO39" s="244"/>
      <c r="CLP39" s="244"/>
      <c r="CLQ39" s="244"/>
      <c r="CLR39" s="244"/>
      <c r="CLS39" s="244"/>
      <c r="CLT39" s="244"/>
      <c r="CLU39" s="244"/>
      <c r="CLV39" s="244"/>
      <c r="CLW39" s="244"/>
      <c r="CLX39" s="244"/>
      <c r="CLY39" s="244"/>
      <c r="CLZ39" s="244"/>
      <c r="CMA39" s="244"/>
      <c r="CMB39" s="244"/>
      <c r="CMC39" s="244"/>
      <c r="CMD39" s="244"/>
      <c r="CME39" s="244"/>
      <c r="CMF39" s="244"/>
      <c r="CMG39" s="244"/>
      <c r="CMH39" s="244"/>
      <c r="CMI39" s="244"/>
      <c r="CMJ39" s="244"/>
      <c r="CMK39" s="244"/>
      <c r="CML39" s="244"/>
      <c r="CMM39" s="244"/>
      <c r="CMN39" s="244"/>
      <c r="CMO39" s="244"/>
      <c r="CMP39" s="244"/>
      <c r="CMQ39" s="244"/>
      <c r="CMR39" s="244"/>
      <c r="CMS39" s="244"/>
      <c r="CMT39" s="244"/>
      <c r="CMU39" s="244"/>
      <c r="CMV39" s="244"/>
      <c r="CMW39" s="244"/>
      <c r="CMX39" s="244"/>
      <c r="CMY39" s="244"/>
      <c r="CMZ39" s="244"/>
      <c r="CNA39" s="244"/>
      <c r="CNB39" s="244"/>
      <c r="CNC39" s="244"/>
      <c r="CND39" s="244"/>
      <c r="CNE39" s="244"/>
      <c r="CNF39" s="244"/>
      <c r="CNG39" s="244"/>
      <c r="CNH39" s="244"/>
      <c r="CNI39" s="244"/>
      <c r="CNJ39" s="244"/>
      <c r="CNK39" s="244"/>
      <c r="CNL39" s="244"/>
      <c r="CNM39" s="244"/>
      <c r="CNN39" s="244"/>
      <c r="CNO39" s="244"/>
      <c r="CNP39" s="244"/>
      <c r="CNQ39" s="244"/>
      <c r="CNR39" s="244"/>
      <c r="CNS39" s="244"/>
      <c r="CNT39" s="244"/>
      <c r="CNU39" s="244"/>
      <c r="CNV39" s="244"/>
      <c r="CNW39" s="244"/>
      <c r="CNX39" s="244"/>
      <c r="CNY39" s="244"/>
      <c r="CNZ39" s="244"/>
      <c r="COA39" s="244"/>
      <c r="COB39" s="244"/>
      <c r="COC39" s="244"/>
      <c r="COD39" s="244"/>
      <c r="COE39" s="244"/>
      <c r="COF39" s="244"/>
      <c r="COG39" s="244"/>
      <c r="COH39" s="244"/>
      <c r="COI39" s="244"/>
      <c r="COJ39" s="244"/>
      <c r="COK39" s="244"/>
      <c r="COL39" s="244"/>
      <c r="COM39" s="244"/>
      <c r="CON39" s="244"/>
      <c r="COO39" s="244"/>
      <c r="COP39" s="244"/>
      <c r="COQ39" s="244"/>
      <c r="COR39" s="244"/>
      <c r="COS39" s="244"/>
      <c r="COT39" s="244"/>
      <c r="COU39" s="244"/>
      <c r="COV39" s="244"/>
      <c r="COW39" s="244"/>
      <c r="COX39" s="244"/>
      <c r="COY39" s="244"/>
      <c r="COZ39" s="244"/>
      <c r="CPA39" s="244"/>
      <c r="CPB39" s="244"/>
      <c r="CPC39" s="244"/>
      <c r="CPD39" s="244"/>
      <c r="CPE39" s="244"/>
      <c r="CPF39" s="244"/>
      <c r="CPG39" s="244"/>
      <c r="CPH39" s="244"/>
      <c r="CPI39" s="244"/>
      <c r="CPJ39" s="244"/>
      <c r="CPK39" s="244"/>
      <c r="CPL39" s="244"/>
      <c r="CPM39" s="244"/>
      <c r="CPN39" s="244"/>
      <c r="CPO39" s="244"/>
      <c r="CPP39" s="244"/>
      <c r="CPQ39" s="244"/>
      <c r="CPR39" s="244"/>
      <c r="CPS39" s="244"/>
      <c r="CPT39" s="244"/>
      <c r="CPU39" s="244"/>
      <c r="CPV39" s="244"/>
      <c r="CPW39" s="244"/>
      <c r="CPX39" s="244"/>
      <c r="CPY39" s="244"/>
      <c r="CPZ39" s="244"/>
      <c r="CQA39" s="244"/>
      <c r="CQB39" s="244"/>
      <c r="CQC39" s="244"/>
      <c r="CQD39" s="244"/>
      <c r="CQE39" s="244"/>
      <c r="CQF39" s="244"/>
      <c r="CQG39" s="244"/>
      <c r="CQH39" s="244"/>
      <c r="CQI39" s="244"/>
      <c r="CQJ39" s="244"/>
      <c r="CQK39" s="244"/>
      <c r="CQL39" s="244"/>
      <c r="CQM39" s="244"/>
      <c r="CQN39" s="244"/>
      <c r="CQO39" s="244"/>
      <c r="CQP39" s="244"/>
      <c r="CQQ39" s="244"/>
      <c r="CQR39" s="244"/>
      <c r="CQS39" s="244"/>
      <c r="CQT39" s="244"/>
      <c r="CQU39" s="244"/>
      <c r="CQV39" s="244"/>
      <c r="CQW39" s="244"/>
      <c r="CQX39" s="244"/>
      <c r="CQY39" s="244"/>
      <c r="CQZ39" s="244"/>
      <c r="CRA39" s="244"/>
      <c r="CRB39" s="244"/>
      <c r="CRC39" s="244"/>
      <c r="CRD39" s="244"/>
      <c r="CRE39" s="244"/>
      <c r="CRF39" s="244"/>
      <c r="CRG39" s="244"/>
      <c r="CRH39" s="244"/>
      <c r="CRI39" s="244"/>
      <c r="CRJ39" s="244"/>
      <c r="CRK39" s="244"/>
      <c r="CRL39" s="244"/>
      <c r="CRM39" s="244"/>
      <c r="CRN39" s="244"/>
      <c r="CRO39" s="244"/>
      <c r="CRP39" s="244"/>
      <c r="CRQ39" s="244"/>
      <c r="CRR39" s="244"/>
      <c r="CRS39" s="244"/>
      <c r="CRT39" s="244"/>
      <c r="CRU39" s="244"/>
      <c r="CRV39" s="244"/>
      <c r="CRW39" s="244"/>
      <c r="CRX39" s="244"/>
      <c r="CRY39" s="244"/>
      <c r="CRZ39" s="244"/>
      <c r="CSA39" s="244"/>
      <c r="CSB39" s="244"/>
      <c r="CSC39" s="244"/>
      <c r="CSD39" s="244"/>
      <c r="CSE39" s="244"/>
      <c r="CSF39" s="244"/>
      <c r="CSG39" s="244"/>
      <c r="CSH39" s="244"/>
      <c r="CSI39" s="244"/>
      <c r="CSJ39" s="244"/>
      <c r="CSK39" s="244"/>
      <c r="CSL39" s="244"/>
      <c r="CSM39" s="244"/>
      <c r="CSN39" s="244"/>
      <c r="CSO39" s="244"/>
      <c r="CSP39" s="244"/>
      <c r="CSQ39" s="244"/>
      <c r="CSR39" s="244"/>
      <c r="CSS39" s="244"/>
      <c r="CST39" s="244"/>
      <c r="CSU39" s="244"/>
      <c r="CSV39" s="244"/>
      <c r="CSW39" s="244"/>
      <c r="CSX39" s="244"/>
      <c r="CSY39" s="244"/>
      <c r="CSZ39" s="244"/>
      <c r="CTA39" s="244"/>
      <c r="CTB39" s="244"/>
      <c r="CTC39" s="244"/>
      <c r="CTD39" s="244"/>
      <c r="CTE39" s="244"/>
      <c r="CTF39" s="244"/>
      <c r="CTG39" s="244"/>
      <c r="CTH39" s="244"/>
      <c r="CTI39" s="244"/>
      <c r="CTJ39" s="244"/>
      <c r="CTK39" s="244"/>
      <c r="CTL39" s="244"/>
      <c r="CTM39" s="244"/>
      <c r="CTN39" s="244"/>
      <c r="CTO39" s="244"/>
      <c r="CTP39" s="244"/>
      <c r="CTQ39" s="244"/>
      <c r="CTR39" s="244"/>
      <c r="CTS39" s="244"/>
      <c r="CTT39" s="244"/>
      <c r="CTU39" s="244"/>
      <c r="CTV39" s="244"/>
      <c r="CTW39" s="244"/>
      <c r="CTX39" s="244"/>
      <c r="CTY39" s="244"/>
      <c r="CTZ39" s="244"/>
      <c r="CUA39" s="244"/>
      <c r="CUB39" s="244"/>
      <c r="CUC39" s="244"/>
      <c r="CUD39" s="244"/>
      <c r="CUE39" s="244"/>
      <c r="CUF39" s="244"/>
      <c r="CUG39" s="244"/>
      <c r="CUH39" s="244"/>
      <c r="CUI39" s="244"/>
      <c r="CUJ39" s="244"/>
      <c r="CUK39" s="244"/>
      <c r="CUL39" s="244"/>
      <c r="CUM39" s="244"/>
      <c r="CUN39" s="244"/>
      <c r="CUO39" s="244"/>
      <c r="CUP39" s="244"/>
      <c r="CUQ39" s="244"/>
      <c r="CUR39" s="244"/>
      <c r="CUS39" s="244"/>
      <c r="CUT39" s="244"/>
      <c r="CUU39" s="244"/>
      <c r="CUV39" s="244"/>
      <c r="CUW39" s="244"/>
      <c r="CUX39" s="244"/>
      <c r="CUY39" s="244"/>
      <c r="CUZ39" s="244"/>
      <c r="CVA39" s="244"/>
      <c r="CVB39" s="244"/>
      <c r="CVC39" s="244"/>
      <c r="CVD39" s="244"/>
      <c r="CVE39" s="244"/>
      <c r="CVF39" s="244"/>
      <c r="CVG39" s="244"/>
      <c r="CVH39" s="244"/>
      <c r="CVI39" s="244"/>
      <c r="CVJ39" s="244"/>
      <c r="CVK39" s="244"/>
      <c r="CVL39" s="244"/>
      <c r="CVM39" s="244"/>
      <c r="CVN39" s="244"/>
      <c r="CVO39" s="244"/>
      <c r="CVP39" s="244"/>
      <c r="CVQ39" s="244"/>
      <c r="CVR39" s="244"/>
      <c r="CVS39" s="244"/>
      <c r="CVT39" s="244"/>
      <c r="CVU39" s="244"/>
      <c r="CVV39" s="244"/>
      <c r="CVW39" s="244"/>
      <c r="CVX39" s="244"/>
      <c r="CVY39" s="244"/>
      <c r="CVZ39" s="244"/>
      <c r="CWA39" s="244"/>
      <c r="CWB39" s="244"/>
      <c r="CWC39" s="244"/>
      <c r="CWD39" s="244"/>
      <c r="CWE39" s="244"/>
      <c r="CWF39" s="244"/>
      <c r="CWG39" s="244"/>
      <c r="CWH39" s="244"/>
      <c r="CWI39" s="244"/>
      <c r="CWJ39" s="244"/>
      <c r="CWK39" s="244"/>
      <c r="CWL39" s="244"/>
      <c r="CWM39" s="244"/>
      <c r="CWN39" s="244"/>
      <c r="CWO39" s="244"/>
      <c r="CWP39" s="244"/>
      <c r="CWQ39" s="244"/>
      <c r="CWR39" s="244"/>
      <c r="CWS39" s="244"/>
      <c r="CWT39" s="244"/>
      <c r="CWU39" s="244"/>
      <c r="CWV39" s="244"/>
      <c r="CWW39" s="244"/>
      <c r="CWX39" s="244"/>
      <c r="CWY39" s="244"/>
      <c r="CWZ39" s="244"/>
      <c r="CXA39" s="244"/>
      <c r="CXB39" s="244"/>
      <c r="CXC39" s="244"/>
      <c r="CXD39" s="244"/>
      <c r="CXE39" s="244"/>
      <c r="CXF39" s="244"/>
      <c r="CXG39" s="244"/>
      <c r="CXH39" s="244"/>
      <c r="CXI39" s="244"/>
      <c r="CXJ39" s="244"/>
      <c r="CXK39" s="244"/>
      <c r="CXL39" s="244"/>
      <c r="CXM39" s="244"/>
      <c r="CXN39" s="244"/>
      <c r="CXO39" s="244"/>
      <c r="CXP39" s="244"/>
      <c r="CXQ39" s="244"/>
      <c r="CXR39" s="244"/>
      <c r="CXS39" s="244"/>
      <c r="CXT39" s="244"/>
      <c r="CXU39" s="244"/>
      <c r="CXV39" s="244"/>
      <c r="CXW39" s="244"/>
      <c r="CXX39" s="244"/>
      <c r="CXY39" s="244"/>
      <c r="CXZ39" s="244"/>
      <c r="CYA39" s="244"/>
      <c r="CYB39" s="244"/>
      <c r="CYC39" s="244"/>
      <c r="CYD39" s="244"/>
      <c r="CYE39" s="244"/>
      <c r="CYF39" s="244"/>
      <c r="CYG39" s="244"/>
      <c r="CYH39" s="244"/>
      <c r="CYI39" s="244"/>
      <c r="CYJ39" s="244"/>
      <c r="CYK39" s="244"/>
      <c r="CYL39" s="244"/>
      <c r="CYM39" s="244"/>
      <c r="CYN39" s="244"/>
      <c r="CYO39" s="244"/>
      <c r="CYP39" s="244"/>
      <c r="CYQ39" s="244"/>
      <c r="CYR39" s="244"/>
      <c r="CYS39" s="244"/>
      <c r="CYT39" s="244"/>
      <c r="CYU39" s="244"/>
      <c r="CYV39" s="244"/>
      <c r="CYW39" s="244"/>
      <c r="CYX39" s="244"/>
      <c r="CYY39" s="244"/>
      <c r="CYZ39" s="244"/>
      <c r="CZA39" s="244"/>
      <c r="CZB39" s="244"/>
      <c r="CZC39" s="244"/>
      <c r="CZD39" s="244"/>
      <c r="CZE39" s="244"/>
      <c r="CZF39" s="244"/>
      <c r="CZG39" s="244"/>
      <c r="CZH39" s="244"/>
      <c r="CZI39" s="244"/>
      <c r="CZJ39" s="244"/>
      <c r="CZK39" s="244"/>
      <c r="CZL39" s="244"/>
      <c r="CZM39" s="244"/>
      <c r="CZN39" s="244"/>
      <c r="CZO39" s="244"/>
      <c r="CZP39" s="244"/>
      <c r="CZQ39" s="244"/>
      <c r="CZR39" s="244"/>
      <c r="CZS39" s="244"/>
      <c r="CZT39" s="244"/>
      <c r="CZU39" s="244"/>
      <c r="CZV39" s="244"/>
      <c r="CZW39" s="244"/>
      <c r="CZX39" s="244"/>
      <c r="CZY39" s="244"/>
      <c r="CZZ39" s="244"/>
      <c r="DAA39" s="244"/>
      <c r="DAB39" s="244"/>
      <c r="DAC39" s="244"/>
      <c r="DAD39" s="244"/>
      <c r="DAE39" s="244"/>
      <c r="DAF39" s="244"/>
      <c r="DAG39" s="244"/>
      <c r="DAH39" s="244"/>
      <c r="DAI39" s="244"/>
      <c r="DAJ39" s="244"/>
      <c r="DAK39" s="244"/>
      <c r="DAL39" s="244"/>
      <c r="DAM39" s="244"/>
      <c r="DAN39" s="244"/>
      <c r="DAO39" s="244"/>
      <c r="DAP39" s="244"/>
      <c r="DAQ39" s="244"/>
      <c r="DAR39" s="244"/>
      <c r="DAS39" s="244"/>
      <c r="DAT39" s="244"/>
      <c r="DAU39" s="244"/>
      <c r="DAV39" s="244"/>
      <c r="DAW39" s="244"/>
      <c r="DAX39" s="244"/>
      <c r="DAY39" s="244"/>
      <c r="DAZ39" s="244"/>
      <c r="DBA39" s="244"/>
      <c r="DBB39" s="244"/>
      <c r="DBC39" s="244"/>
      <c r="DBD39" s="244"/>
      <c r="DBE39" s="244"/>
      <c r="DBF39" s="244"/>
      <c r="DBG39" s="244"/>
      <c r="DBH39" s="244"/>
      <c r="DBI39" s="244"/>
      <c r="DBJ39" s="244"/>
      <c r="DBK39" s="244"/>
      <c r="DBL39" s="244"/>
      <c r="DBM39" s="244"/>
      <c r="DBN39" s="244"/>
      <c r="DBO39" s="244"/>
      <c r="DBP39" s="244"/>
      <c r="DBQ39" s="244"/>
      <c r="DBR39" s="244"/>
      <c r="DBS39" s="244"/>
      <c r="DBT39" s="244"/>
      <c r="DBU39" s="244"/>
      <c r="DBV39" s="244"/>
      <c r="DBW39" s="244"/>
      <c r="DBX39" s="244"/>
      <c r="DBY39" s="244"/>
      <c r="DBZ39" s="244"/>
      <c r="DCA39" s="244"/>
      <c r="DCB39" s="244"/>
      <c r="DCC39" s="244"/>
      <c r="DCD39" s="244"/>
      <c r="DCE39" s="244"/>
      <c r="DCF39" s="244"/>
      <c r="DCG39" s="244"/>
      <c r="DCH39" s="244"/>
      <c r="DCI39" s="244"/>
      <c r="DCJ39" s="244"/>
      <c r="DCK39" s="244"/>
      <c r="DCL39" s="244"/>
      <c r="DCM39" s="244"/>
      <c r="DCN39" s="244"/>
      <c r="DCO39" s="244"/>
      <c r="DCP39" s="244"/>
      <c r="DCQ39" s="244"/>
      <c r="DCR39" s="244"/>
      <c r="DCS39" s="244"/>
      <c r="DCT39" s="244"/>
      <c r="DCU39" s="244"/>
      <c r="DCV39" s="244"/>
      <c r="DCW39" s="244"/>
      <c r="DCX39" s="244"/>
      <c r="DCY39" s="244"/>
      <c r="DCZ39" s="244"/>
      <c r="DDA39" s="244"/>
      <c r="DDB39" s="244"/>
      <c r="DDC39" s="244"/>
      <c r="DDD39" s="244"/>
      <c r="DDE39" s="244"/>
      <c r="DDF39" s="244"/>
      <c r="DDG39" s="244"/>
      <c r="DDH39" s="244"/>
      <c r="DDI39" s="244"/>
      <c r="DDJ39" s="244"/>
      <c r="DDK39" s="244"/>
      <c r="DDL39" s="244"/>
      <c r="DDM39" s="244"/>
      <c r="DDN39" s="244"/>
      <c r="DDO39" s="244"/>
      <c r="DDP39" s="244"/>
      <c r="DDQ39" s="244"/>
      <c r="DDR39" s="244"/>
      <c r="DDS39" s="244"/>
      <c r="DDT39" s="244"/>
      <c r="DDU39" s="244"/>
      <c r="DDV39" s="244"/>
      <c r="DDW39" s="244"/>
      <c r="DDX39" s="244"/>
      <c r="DDY39" s="244"/>
      <c r="DDZ39" s="244"/>
      <c r="DEA39" s="244"/>
      <c r="DEB39" s="244"/>
      <c r="DEC39" s="244"/>
      <c r="DED39" s="244"/>
      <c r="DEE39" s="244"/>
      <c r="DEF39" s="244"/>
      <c r="DEG39" s="244"/>
      <c r="DEH39" s="244"/>
      <c r="DEI39" s="244"/>
      <c r="DEJ39" s="244"/>
      <c r="DEK39" s="244"/>
      <c r="DEL39" s="244"/>
      <c r="DEM39" s="244"/>
      <c r="DEN39" s="244"/>
      <c r="DEO39" s="244"/>
      <c r="DEP39" s="244"/>
      <c r="DEQ39" s="244"/>
      <c r="DER39" s="244"/>
      <c r="DES39" s="244"/>
      <c r="DET39" s="244"/>
      <c r="DEU39" s="244"/>
      <c r="DEV39" s="244"/>
      <c r="DEW39" s="244"/>
      <c r="DEX39" s="244"/>
      <c r="DEY39" s="244"/>
      <c r="DEZ39" s="244"/>
      <c r="DFA39" s="244"/>
      <c r="DFB39" s="244"/>
      <c r="DFC39" s="244"/>
      <c r="DFD39" s="244"/>
      <c r="DFE39" s="244"/>
      <c r="DFF39" s="244"/>
      <c r="DFG39" s="244"/>
      <c r="DFH39" s="244"/>
      <c r="DFI39" s="244"/>
      <c r="DFJ39" s="244"/>
      <c r="DFK39" s="244"/>
      <c r="DFL39" s="244"/>
      <c r="DFM39" s="244"/>
      <c r="DFN39" s="244"/>
      <c r="DFO39" s="244"/>
      <c r="DFP39" s="244"/>
      <c r="DFQ39" s="244"/>
      <c r="DFR39" s="244"/>
      <c r="DFS39" s="244"/>
      <c r="DFT39" s="244"/>
      <c r="DFU39" s="244"/>
      <c r="DFV39" s="244"/>
      <c r="DFW39" s="244"/>
      <c r="DFX39" s="244"/>
      <c r="DFY39" s="244"/>
      <c r="DFZ39" s="244"/>
      <c r="DGA39" s="244"/>
      <c r="DGB39" s="244"/>
      <c r="DGC39" s="244"/>
      <c r="DGD39" s="244"/>
      <c r="DGE39" s="244"/>
      <c r="DGF39" s="244"/>
      <c r="DGG39" s="244"/>
      <c r="DGH39" s="244"/>
      <c r="DGI39" s="244"/>
      <c r="DGJ39" s="244"/>
      <c r="DGK39" s="244"/>
      <c r="DGL39" s="244"/>
      <c r="DGM39" s="244"/>
      <c r="DGN39" s="244"/>
      <c r="DGO39" s="244"/>
      <c r="DGP39" s="244"/>
      <c r="DGQ39" s="244"/>
      <c r="DGR39" s="244"/>
      <c r="DGS39" s="244"/>
      <c r="DGT39" s="244"/>
      <c r="DGU39" s="244"/>
      <c r="DGV39" s="244"/>
      <c r="DGW39" s="244"/>
      <c r="DGX39" s="244"/>
      <c r="DGY39" s="244"/>
      <c r="DGZ39" s="244"/>
      <c r="DHA39" s="244"/>
      <c r="DHB39" s="244"/>
      <c r="DHC39" s="244"/>
      <c r="DHD39" s="244"/>
      <c r="DHE39" s="244"/>
      <c r="DHF39" s="244"/>
      <c r="DHG39" s="244"/>
      <c r="DHH39" s="244"/>
      <c r="DHI39" s="244"/>
      <c r="DHJ39" s="244"/>
      <c r="DHK39" s="244"/>
      <c r="DHL39" s="244"/>
      <c r="DHM39" s="244"/>
      <c r="DHN39" s="244"/>
      <c r="DHO39" s="244"/>
      <c r="DHP39" s="244"/>
      <c r="DHQ39" s="244"/>
      <c r="DHR39" s="244"/>
      <c r="DHS39" s="244"/>
      <c r="DHT39" s="244"/>
      <c r="DHU39" s="244"/>
      <c r="DHV39" s="244"/>
      <c r="DHW39" s="244"/>
      <c r="DHX39" s="244"/>
      <c r="DHY39" s="244"/>
      <c r="DHZ39" s="244"/>
      <c r="DIA39" s="244"/>
      <c r="DIB39" s="244"/>
      <c r="DIC39" s="244"/>
      <c r="DID39" s="244"/>
      <c r="DIE39" s="244"/>
      <c r="DIF39" s="244"/>
      <c r="DIG39" s="244"/>
      <c r="DIH39" s="244"/>
      <c r="DII39" s="244"/>
      <c r="DIJ39" s="244"/>
      <c r="DIK39" s="244"/>
      <c r="DIL39" s="244"/>
      <c r="DIM39" s="244"/>
      <c r="DIN39" s="244"/>
      <c r="DIO39" s="244"/>
      <c r="DIP39" s="244"/>
      <c r="DIQ39" s="244"/>
      <c r="DIR39" s="244"/>
      <c r="DIS39" s="244"/>
      <c r="DIT39" s="244"/>
      <c r="DIU39" s="244"/>
      <c r="DIV39" s="244"/>
      <c r="DIW39" s="244"/>
      <c r="DIX39" s="244"/>
      <c r="DIY39" s="244"/>
      <c r="DIZ39" s="244"/>
      <c r="DJA39" s="244"/>
      <c r="DJB39" s="244"/>
      <c r="DJC39" s="244"/>
      <c r="DJD39" s="244"/>
      <c r="DJE39" s="244"/>
      <c r="DJF39" s="244"/>
      <c r="DJG39" s="244"/>
      <c r="DJH39" s="244"/>
      <c r="DJI39" s="244"/>
      <c r="DJJ39" s="244"/>
      <c r="DJK39" s="244"/>
      <c r="DJL39" s="244"/>
      <c r="DJM39" s="244"/>
      <c r="DJN39" s="244"/>
      <c r="DJO39" s="244"/>
      <c r="DJP39" s="244"/>
      <c r="DJQ39" s="244"/>
      <c r="DJR39" s="244"/>
      <c r="DJS39" s="244"/>
      <c r="DJT39" s="244"/>
      <c r="DJU39" s="244"/>
      <c r="DJV39" s="244"/>
      <c r="DJW39" s="244"/>
      <c r="DJX39" s="244"/>
      <c r="DJY39" s="244"/>
      <c r="DJZ39" s="244"/>
      <c r="DKA39" s="244"/>
      <c r="DKB39" s="244"/>
      <c r="DKC39" s="244"/>
      <c r="DKD39" s="244"/>
      <c r="DKE39" s="244"/>
      <c r="DKF39" s="244"/>
      <c r="DKG39" s="244"/>
      <c r="DKH39" s="244"/>
      <c r="DKI39" s="244"/>
      <c r="DKJ39" s="244"/>
      <c r="DKK39" s="244"/>
      <c r="DKL39" s="244"/>
      <c r="DKM39" s="244"/>
      <c r="DKN39" s="244"/>
      <c r="DKO39" s="244"/>
      <c r="DKP39" s="244"/>
      <c r="DKQ39" s="244"/>
      <c r="DKR39" s="244"/>
      <c r="DKS39" s="244"/>
      <c r="DKT39" s="244"/>
      <c r="DKU39" s="244"/>
      <c r="DKV39" s="244"/>
      <c r="DKW39" s="244"/>
      <c r="DKX39" s="244"/>
      <c r="DKY39" s="244"/>
      <c r="DKZ39" s="244"/>
      <c r="DLA39" s="244"/>
      <c r="DLB39" s="244"/>
      <c r="DLC39" s="244"/>
      <c r="DLD39" s="244"/>
      <c r="DLE39" s="244"/>
      <c r="DLF39" s="244"/>
      <c r="DLG39" s="244"/>
      <c r="DLH39" s="244"/>
      <c r="DLI39" s="244"/>
      <c r="DLJ39" s="244"/>
      <c r="DLK39" s="244"/>
      <c r="DLL39" s="244"/>
      <c r="DLM39" s="244"/>
      <c r="DLN39" s="244"/>
      <c r="DLO39" s="244"/>
      <c r="DLP39" s="244"/>
      <c r="DLQ39" s="244"/>
      <c r="DLR39" s="244"/>
      <c r="DLS39" s="244"/>
      <c r="DLT39" s="244"/>
      <c r="DLU39" s="244"/>
      <c r="DLV39" s="244"/>
      <c r="DLW39" s="244"/>
      <c r="DLX39" s="244"/>
      <c r="DLY39" s="244"/>
      <c r="DLZ39" s="244"/>
      <c r="DMA39" s="244"/>
      <c r="DMB39" s="244"/>
      <c r="DMC39" s="244"/>
      <c r="DMD39" s="244"/>
      <c r="DME39" s="244"/>
      <c r="DMF39" s="244"/>
      <c r="DMG39" s="244"/>
      <c r="DMH39" s="244"/>
      <c r="DMI39" s="244"/>
      <c r="DMJ39" s="244"/>
      <c r="DMK39" s="244"/>
      <c r="DML39" s="244"/>
      <c r="DMM39" s="244"/>
      <c r="DMN39" s="244"/>
      <c r="DMO39" s="244"/>
      <c r="DMP39" s="244"/>
      <c r="DMQ39" s="244"/>
      <c r="DMR39" s="244"/>
      <c r="DMS39" s="244"/>
      <c r="DMT39" s="244"/>
      <c r="DMU39" s="244"/>
      <c r="DMV39" s="244"/>
      <c r="DMW39" s="244"/>
      <c r="DMX39" s="244"/>
      <c r="DMY39" s="244"/>
      <c r="DMZ39" s="244"/>
      <c r="DNA39" s="244"/>
      <c r="DNB39" s="244"/>
      <c r="DNC39" s="244"/>
      <c r="DND39" s="244"/>
      <c r="DNE39" s="244"/>
      <c r="DNF39" s="244"/>
      <c r="DNG39" s="244"/>
      <c r="DNH39" s="244"/>
      <c r="DNI39" s="244"/>
      <c r="DNJ39" s="244"/>
      <c r="DNK39" s="244"/>
      <c r="DNL39" s="244"/>
      <c r="DNM39" s="244"/>
      <c r="DNN39" s="244"/>
      <c r="DNO39" s="244"/>
      <c r="DNP39" s="244"/>
      <c r="DNQ39" s="244"/>
      <c r="DNR39" s="244"/>
      <c r="DNS39" s="244"/>
      <c r="DNT39" s="244"/>
      <c r="DNU39" s="244"/>
      <c r="DNV39" s="244"/>
      <c r="DNW39" s="244"/>
      <c r="DNX39" s="244"/>
      <c r="DNY39" s="244"/>
      <c r="DNZ39" s="244"/>
      <c r="DOA39" s="244"/>
      <c r="DOB39" s="244"/>
      <c r="DOC39" s="244"/>
      <c r="DOD39" s="244"/>
      <c r="DOE39" s="244"/>
      <c r="DOF39" s="244"/>
      <c r="DOG39" s="244"/>
      <c r="DOH39" s="244"/>
      <c r="DOI39" s="244"/>
      <c r="DOJ39" s="244"/>
      <c r="DOK39" s="244"/>
      <c r="DOL39" s="244"/>
      <c r="DOM39" s="244"/>
      <c r="DON39" s="244"/>
      <c r="DOO39" s="244"/>
      <c r="DOP39" s="244"/>
      <c r="DOQ39" s="244"/>
      <c r="DOR39" s="244"/>
      <c r="DOS39" s="244"/>
      <c r="DOT39" s="244"/>
      <c r="DOU39" s="244"/>
      <c r="DOV39" s="244"/>
      <c r="DOW39" s="244"/>
      <c r="DOX39" s="244"/>
      <c r="DOY39" s="244"/>
      <c r="DOZ39" s="244"/>
      <c r="DPA39" s="244"/>
      <c r="DPB39" s="244"/>
      <c r="DPC39" s="244"/>
      <c r="DPD39" s="244"/>
      <c r="DPE39" s="244"/>
      <c r="DPF39" s="244"/>
      <c r="DPG39" s="244"/>
      <c r="DPH39" s="244"/>
      <c r="DPI39" s="244"/>
      <c r="DPJ39" s="244"/>
      <c r="DPK39" s="244"/>
      <c r="DPL39" s="244"/>
      <c r="DPM39" s="244"/>
      <c r="DPN39" s="244"/>
      <c r="DPO39" s="244"/>
      <c r="DPP39" s="244"/>
      <c r="DPQ39" s="244"/>
      <c r="DPR39" s="244"/>
      <c r="DPS39" s="244"/>
      <c r="DPT39" s="244"/>
      <c r="DPU39" s="244"/>
      <c r="DPV39" s="244"/>
      <c r="DPW39" s="244"/>
      <c r="DPX39" s="244"/>
      <c r="DPY39" s="244"/>
      <c r="DPZ39" s="244"/>
      <c r="DQA39" s="244"/>
      <c r="DQB39" s="244"/>
      <c r="DQC39" s="244"/>
      <c r="DQD39" s="244"/>
      <c r="DQE39" s="244"/>
      <c r="DQF39" s="244"/>
      <c r="DQG39" s="244"/>
      <c r="DQH39" s="244"/>
      <c r="DQI39" s="244"/>
      <c r="DQJ39" s="244"/>
      <c r="DQK39" s="244"/>
      <c r="DQL39" s="244"/>
      <c r="DQM39" s="244"/>
      <c r="DQN39" s="244"/>
      <c r="DQO39" s="244"/>
      <c r="DQP39" s="244"/>
      <c r="DQQ39" s="244"/>
      <c r="DQR39" s="244"/>
      <c r="DQS39" s="244"/>
      <c r="DQT39" s="244"/>
      <c r="DQU39" s="244"/>
      <c r="DQV39" s="244"/>
      <c r="DQW39" s="244"/>
      <c r="DQX39" s="244"/>
      <c r="DQY39" s="244"/>
      <c r="DQZ39" s="244"/>
      <c r="DRA39" s="244"/>
      <c r="DRB39" s="244"/>
      <c r="DRC39" s="244"/>
      <c r="DRD39" s="244"/>
      <c r="DRE39" s="244"/>
      <c r="DRF39" s="244"/>
      <c r="DRG39" s="244"/>
      <c r="DRH39" s="244"/>
      <c r="DRI39" s="244"/>
      <c r="DRJ39" s="244"/>
      <c r="DRK39" s="244"/>
      <c r="DRL39" s="244"/>
      <c r="DRM39" s="244"/>
      <c r="DRN39" s="244"/>
      <c r="DRO39" s="244"/>
      <c r="DRP39" s="244"/>
      <c r="DRQ39" s="244"/>
      <c r="DRR39" s="244"/>
      <c r="DRS39" s="244"/>
      <c r="DRT39" s="244"/>
      <c r="DRU39" s="244"/>
      <c r="DRV39" s="244"/>
      <c r="DRW39" s="244"/>
      <c r="DRX39" s="244"/>
      <c r="DRY39" s="244"/>
      <c r="DRZ39" s="244"/>
      <c r="DSA39" s="244"/>
      <c r="DSB39" s="244"/>
      <c r="DSC39" s="244"/>
      <c r="DSD39" s="244"/>
      <c r="DSE39" s="244"/>
      <c r="DSF39" s="244"/>
      <c r="DSG39" s="244"/>
      <c r="DSH39" s="244"/>
      <c r="DSI39" s="244"/>
      <c r="DSJ39" s="244"/>
      <c r="DSK39" s="244"/>
      <c r="DSL39" s="244"/>
      <c r="DSM39" s="244"/>
      <c r="DSN39" s="244"/>
      <c r="DSO39" s="244"/>
      <c r="DSP39" s="244"/>
      <c r="DSQ39" s="244"/>
      <c r="DSR39" s="244"/>
      <c r="DSS39" s="244"/>
      <c r="DST39" s="244"/>
      <c r="DSU39" s="244"/>
      <c r="DSV39" s="244"/>
      <c r="DSW39" s="244"/>
      <c r="DSX39" s="244"/>
      <c r="DSY39" s="244"/>
      <c r="DSZ39" s="244"/>
      <c r="DTA39" s="244"/>
      <c r="DTB39" s="244"/>
      <c r="DTC39" s="244"/>
      <c r="DTD39" s="244"/>
      <c r="DTE39" s="244"/>
      <c r="DTF39" s="244"/>
      <c r="DTG39" s="244"/>
      <c r="DTH39" s="244"/>
      <c r="DTI39" s="244"/>
      <c r="DTJ39" s="244"/>
      <c r="DTK39" s="244"/>
      <c r="DTL39" s="244"/>
      <c r="DTM39" s="244"/>
      <c r="DTN39" s="244"/>
      <c r="DTO39" s="244"/>
      <c r="DTP39" s="244"/>
      <c r="DTQ39" s="244"/>
      <c r="DTR39" s="244"/>
      <c r="DTS39" s="244"/>
      <c r="DTT39" s="244"/>
      <c r="DTU39" s="244"/>
      <c r="DTV39" s="244"/>
      <c r="DTW39" s="244"/>
      <c r="DTX39" s="244"/>
      <c r="DTY39" s="244"/>
      <c r="DTZ39" s="244"/>
      <c r="DUA39" s="244"/>
      <c r="DUB39" s="244"/>
      <c r="DUC39" s="244"/>
      <c r="DUD39" s="244"/>
      <c r="DUE39" s="244"/>
      <c r="DUF39" s="244"/>
      <c r="DUG39" s="244"/>
      <c r="DUH39" s="244"/>
      <c r="DUI39" s="244"/>
      <c r="DUJ39" s="244"/>
      <c r="DUK39" s="244"/>
      <c r="DUL39" s="244"/>
      <c r="DUM39" s="244"/>
      <c r="DUN39" s="244"/>
      <c r="DUO39" s="244"/>
      <c r="DUP39" s="244"/>
      <c r="DUQ39" s="244"/>
      <c r="DUR39" s="244"/>
      <c r="DUS39" s="244"/>
      <c r="DUT39" s="244"/>
      <c r="DUU39" s="244"/>
      <c r="DUV39" s="244"/>
      <c r="DUW39" s="244"/>
      <c r="DUX39" s="244"/>
      <c r="DUY39" s="244"/>
      <c r="DUZ39" s="244"/>
      <c r="DVA39" s="244"/>
      <c r="DVB39" s="244"/>
      <c r="DVC39" s="244"/>
      <c r="DVD39" s="244"/>
      <c r="DVE39" s="244"/>
      <c r="DVF39" s="244"/>
      <c r="DVG39" s="244"/>
      <c r="DVH39" s="244"/>
      <c r="DVI39" s="244"/>
      <c r="DVJ39" s="244"/>
      <c r="DVK39" s="244"/>
      <c r="DVL39" s="244"/>
      <c r="DVM39" s="244"/>
      <c r="DVN39" s="244"/>
      <c r="DVO39" s="244"/>
      <c r="DVP39" s="244"/>
      <c r="DVQ39" s="244"/>
      <c r="DVR39" s="244"/>
      <c r="DVS39" s="244"/>
      <c r="DVT39" s="244"/>
      <c r="DVU39" s="244"/>
      <c r="DVV39" s="244"/>
      <c r="DVW39" s="244"/>
      <c r="DVX39" s="244"/>
      <c r="DVY39" s="244"/>
      <c r="DVZ39" s="244"/>
      <c r="DWA39" s="244"/>
      <c r="DWB39" s="244"/>
      <c r="DWC39" s="244"/>
      <c r="DWD39" s="244"/>
      <c r="DWE39" s="244"/>
      <c r="DWF39" s="244"/>
      <c r="DWG39" s="244"/>
      <c r="DWH39" s="244"/>
      <c r="DWI39" s="244"/>
      <c r="DWJ39" s="244"/>
      <c r="DWK39" s="244"/>
      <c r="DWL39" s="244"/>
      <c r="DWM39" s="244"/>
      <c r="DWN39" s="244"/>
      <c r="DWO39" s="244"/>
      <c r="DWP39" s="244"/>
      <c r="DWQ39" s="244"/>
      <c r="DWR39" s="244"/>
      <c r="DWS39" s="244"/>
      <c r="DWT39" s="244"/>
      <c r="DWU39" s="244"/>
      <c r="DWV39" s="244"/>
      <c r="DWW39" s="244"/>
      <c r="DWX39" s="244"/>
      <c r="DWY39" s="244"/>
      <c r="DWZ39" s="244"/>
      <c r="DXA39" s="244"/>
      <c r="DXB39" s="244"/>
      <c r="DXC39" s="244"/>
      <c r="DXD39" s="244"/>
      <c r="DXE39" s="244"/>
      <c r="DXF39" s="244"/>
      <c r="DXG39" s="244"/>
      <c r="DXH39" s="244"/>
      <c r="DXI39" s="244"/>
      <c r="DXJ39" s="244"/>
      <c r="DXK39" s="244"/>
      <c r="DXL39" s="244"/>
      <c r="DXM39" s="244"/>
      <c r="DXN39" s="244"/>
      <c r="DXO39" s="244"/>
      <c r="DXP39" s="244"/>
      <c r="DXQ39" s="244"/>
      <c r="DXR39" s="244"/>
      <c r="DXS39" s="244"/>
      <c r="DXT39" s="244"/>
      <c r="DXU39" s="244"/>
      <c r="DXV39" s="244"/>
      <c r="DXW39" s="244"/>
      <c r="DXX39" s="244"/>
      <c r="DXY39" s="244"/>
      <c r="DXZ39" s="244"/>
      <c r="DYA39" s="244"/>
      <c r="DYB39" s="244"/>
      <c r="DYC39" s="244"/>
      <c r="DYD39" s="244"/>
      <c r="DYE39" s="244"/>
      <c r="DYF39" s="244"/>
      <c r="DYG39" s="244"/>
      <c r="DYH39" s="244"/>
      <c r="DYI39" s="244"/>
      <c r="DYJ39" s="244"/>
      <c r="DYK39" s="244"/>
      <c r="DYL39" s="244"/>
      <c r="DYM39" s="244"/>
      <c r="DYN39" s="244"/>
      <c r="DYO39" s="244"/>
      <c r="DYP39" s="244"/>
      <c r="DYQ39" s="244"/>
      <c r="DYR39" s="244"/>
      <c r="DYS39" s="244"/>
      <c r="DYT39" s="244"/>
      <c r="DYU39" s="244"/>
      <c r="DYV39" s="244"/>
      <c r="DYW39" s="244"/>
      <c r="DYX39" s="244"/>
      <c r="DYY39" s="244"/>
      <c r="DYZ39" s="244"/>
      <c r="DZA39" s="244"/>
      <c r="DZB39" s="244"/>
      <c r="DZC39" s="244"/>
      <c r="DZD39" s="244"/>
      <c r="DZE39" s="244"/>
      <c r="DZF39" s="244"/>
      <c r="DZG39" s="244"/>
      <c r="DZH39" s="244"/>
      <c r="DZI39" s="244"/>
      <c r="DZJ39" s="244"/>
      <c r="DZK39" s="244"/>
      <c r="DZL39" s="244"/>
      <c r="DZM39" s="244"/>
      <c r="DZN39" s="244"/>
      <c r="DZO39" s="244"/>
      <c r="DZP39" s="244"/>
      <c r="DZQ39" s="244"/>
      <c r="DZR39" s="244"/>
      <c r="DZS39" s="244"/>
      <c r="DZT39" s="244"/>
      <c r="DZU39" s="244"/>
      <c r="DZV39" s="244"/>
      <c r="DZW39" s="244"/>
      <c r="DZX39" s="244"/>
      <c r="DZY39" s="244"/>
      <c r="DZZ39" s="244"/>
      <c r="EAA39" s="244"/>
      <c r="EAB39" s="244"/>
      <c r="EAC39" s="244"/>
      <c r="EAD39" s="244"/>
      <c r="EAE39" s="244"/>
      <c r="EAF39" s="244"/>
      <c r="EAG39" s="244"/>
      <c r="EAH39" s="244"/>
      <c r="EAI39" s="244"/>
      <c r="EAJ39" s="244"/>
      <c r="EAK39" s="244"/>
      <c r="EAL39" s="244"/>
      <c r="EAM39" s="244"/>
      <c r="EAN39" s="244"/>
      <c r="EAO39" s="244"/>
      <c r="EAP39" s="244"/>
      <c r="EAQ39" s="244"/>
      <c r="EAR39" s="244"/>
      <c r="EAS39" s="244"/>
      <c r="EAT39" s="244"/>
      <c r="EAU39" s="244"/>
      <c r="EAV39" s="244"/>
      <c r="EAW39" s="244"/>
      <c r="EAX39" s="244"/>
      <c r="EAY39" s="244"/>
      <c r="EAZ39" s="244"/>
      <c r="EBA39" s="244"/>
      <c r="EBB39" s="244"/>
      <c r="EBC39" s="244"/>
      <c r="EBD39" s="244"/>
      <c r="EBE39" s="244"/>
      <c r="EBF39" s="244"/>
      <c r="EBG39" s="244"/>
      <c r="EBH39" s="244"/>
      <c r="EBI39" s="244"/>
      <c r="EBJ39" s="244"/>
      <c r="EBK39" s="244"/>
      <c r="EBL39" s="244"/>
      <c r="EBM39" s="244"/>
      <c r="EBN39" s="244"/>
      <c r="EBO39" s="244"/>
      <c r="EBP39" s="244"/>
      <c r="EBQ39" s="244"/>
      <c r="EBR39" s="244"/>
      <c r="EBS39" s="244"/>
      <c r="EBT39" s="244"/>
      <c r="EBU39" s="244"/>
      <c r="EBV39" s="244"/>
      <c r="EBW39" s="244"/>
      <c r="EBX39" s="244"/>
      <c r="EBY39" s="244"/>
      <c r="EBZ39" s="244"/>
      <c r="ECA39" s="244"/>
      <c r="ECB39" s="244"/>
      <c r="ECC39" s="244"/>
      <c r="ECD39" s="244"/>
      <c r="ECE39" s="244"/>
      <c r="ECF39" s="244"/>
      <c r="ECG39" s="244"/>
      <c r="ECH39" s="244"/>
      <c r="ECI39" s="244"/>
      <c r="ECJ39" s="244"/>
      <c r="ECK39" s="244"/>
      <c r="ECL39" s="244"/>
      <c r="ECM39" s="244"/>
      <c r="ECN39" s="244"/>
      <c r="ECO39" s="244"/>
      <c r="ECP39" s="244"/>
      <c r="ECQ39" s="244"/>
      <c r="ECR39" s="244"/>
      <c r="ECS39" s="244"/>
      <c r="ECT39" s="244"/>
      <c r="ECU39" s="244"/>
      <c r="ECV39" s="244"/>
      <c r="ECW39" s="244"/>
      <c r="ECX39" s="244"/>
      <c r="ECY39" s="244"/>
      <c r="ECZ39" s="244"/>
      <c r="EDA39" s="244"/>
      <c r="EDB39" s="244"/>
      <c r="EDC39" s="244"/>
      <c r="EDD39" s="244"/>
      <c r="EDE39" s="244"/>
      <c r="EDF39" s="244"/>
      <c r="EDG39" s="244"/>
      <c r="EDH39" s="244"/>
      <c r="EDI39" s="244"/>
      <c r="EDJ39" s="244"/>
      <c r="EDK39" s="244"/>
      <c r="EDL39" s="244"/>
      <c r="EDM39" s="244"/>
      <c r="EDN39" s="244"/>
      <c r="EDO39" s="244"/>
      <c r="EDP39" s="244"/>
      <c r="EDQ39" s="244"/>
      <c r="EDR39" s="244"/>
      <c r="EDS39" s="244"/>
      <c r="EDT39" s="244"/>
      <c r="EDU39" s="244"/>
      <c r="EDV39" s="244"/>
      <c r="EDW39" s="244"/>
      <c r="EDX39" s="244"/>
      <c r="EDY39" s="244"/>
      <c r="EDZ39" s="244"/>
      <c r="EEA39" s="244"/>
      <c r="EEB39" s="244"/>
      <c r="EEC39" s="244"/>
      <c r="EED39" s="244"/>
      <c r="EEE39" s="244"/>
      <c r="EEF39" s="244"/>
      <c r="EEG39" s="244"/>
      <c r="EEH39" s="244"/>
      <c r="EEI39" s="244"/>
      <c r="EEJ39" s="244"/>
      <c r="EEK39" s="244"/>
      <c r="EEL39" s="244"/>
      <c r="EEM39" s="244"/>
      <c r="EEN39" s="244"/>
      <c r="EEO39" s="244"/>
      <c r="EEP39" s="244"/>
      <c r="EEQ39" s="244"/>
      <c r="EER39" s="244"/>
      <c r="EES39" s="244"/>
      <c r="EET39" s="244"/>
      <c r="EEU39" s="244"/>
      <c r="EEV39" s="244"/>
      <c r="EEW39" s="244"/>
      <c r="EEX39" s="244"/>
      <c r="EEY39" s="244"/>
      <c r="EEZ39" s="244"/>
      <c r="EFA39" s="244"/>
      <c r="EFB39" s="244"/>
      <c r="EFC39" s="244"/>
      <c r="EFD39" s="244"/>
      <c r="EFE39" s="244"/>
      <c r="EFF39" s="244"/>
      <c r="EFG39" s="244"/>
      <c r="EFH39" s="244"/>
      <c r="EFI39" s="244"/>
      <c r="EFJ39" s="244"/>
      <c r="EFK39" s="244"/>
      <c r="EFL39" s="244"/>
      <c r="EFM39" s="244"/>
      <c r="EFN39" s="244"/>
      <c r="EFO39" s="244"/>
      <c r="EFP39" s="244"/>
      <c r="EFQ39" s="244"/>
      <c r="EFR39" s="244"/>
      <c r="EFS39" s="244"/>
      <c r="EFT39" s="244"/>
      <c r="EFU39" s="244"/>
      <c r="EFV39" s="244"/>
      <c r="EFW39" s="244"/>
      <c r="EFX39" s="244"/>
      <c r="EFY39" s="244"/>
      <c r="EFZ39" s="244"/>
      <c r="EGA39" s="244"/>
      <c r="EGB39" s="244"/>
      <c r="EGC39" s="244"/>
      <c r="EGD39" s="244"/>
      <c r="EGE39" s="244"/>
      <c r="EGF39" s="244"/>
      <c r="EGG39" s="244"/>
      <c r="EGH39" s="244"/>
      <c r="EGI39" s="244"/>
      <c r="EGJ39" s="244"/>
      <c r="EGK39" s="244"/>
      <c r="EGL39" s="244"/>
      <c r="EGM39" s="244"/>
      <c r="EGN39" s="244"/>
      <c r="EGO39" s="244"/>
      <c r="EGP39" s="244"/>
      <c r="EGQ39" s="244"/>
      <c r="EGR39" s="244"/>
      <c r="EGS39" s="244"/>
      <c r="EGT39" s="244"/>
      <c r="EGU39" s="244"/>
      <c r="EGV39" s="244"/>
      <c r="EGW39" s="244"/>
      <c r="EGX39" s="244"/>
      <c r="EGY39" s="244"/>
      <c r="EGZ39" s="244"/>
      <c r="EHA39" s="244"/>
      <c r="EHB39" s="244"/>
      <c r="EHC39" s="244"/>
      <c r="EHD39" s="244"/>
      <c r="EHE39" s="244"/>
      <c r="EHF39" s="244"/>
      <c r="EHG39" s="244"/>
      <c r="EHH39" s="244"/>
      <c r="EHI39" s="244"/>
      <c r="EHJ39" s="244"/>
      <c r="EHK39" s="244"/>
      <c r="EHL39" s="244"/>
      <c r="EHM39" s="244"/>
      <c r="EHN39" s="244"/>
      <c r="EHO39" s="244"/>
      <c r="EHP39" s="244"/>
      <c r="EHQ39" s="244"/>
      <c r="EHR39" s="244"/>
      <c r="EHS39" s="244"/>
      <c r="EHT39" s="244"/>
      <c r="EHU39" s="244"/>
      <c r="EHV39" s="244"/>
      <c r="EHW39" s="244"/>
      <c r="EHX39" s="244"/>
      <c r="EHY39" s="244"/>
      <c r="EHZ39" s="244"/>
      <c r="EIA39" s="244"/>
      <c r="EIB39" s="244"/>
      <c r="EIC39" s="244"/>
      <c r="EID39" s="244"/>
      <c r="EIE39" s="244"/>
      <c r="EIF39" s="244"/>
      <c r="EIG39" s="244"/>
      <c r="EIH39" s="244"/>
      <c r="EII39" s="244"/>
      <c r="EIJ39" s="244"/>
      <c r="EIK39" s="244"/>
      <c r="EIL39" s="244"/>
      <c r="EIM39" s="244"/>
      <c r="EIN39" s="244"/>
      <c r="EIO39" s="244"/>
      <c r="EIP39" s="244"/>
      <c r="EIQ39" s="244"/>
      <c r="EIR39" s="244"/>
      <c r="EIS39" s="244"/>
      <c r="EIT39" s="244"/>
      <c r="EIU39" s="244"/>
      <c r="EIV39" s="244"/>
      <c r="EIW39" s="244"/>
      <c r="EIX39" s="244"/>
      <c r="EIY39" s="244"/>
      <c r="EIZ39" s="244"/>
      <c r="EJA39" s="244"/>
      <c r="EJB39" s="244"/>
      <c r="EJC39" s="244"/>
      <c r="EJD39" s="244"/>
      <c r="EJE39" s="244"/>
      <c r="EJF39" s="244"/>
      <c r="EJG39" s="244"/>
      <c r="EJH39" s="244"/>
      <c r="EJI39" s="244"/>
      <c r="EJJ39" s="244"/>
      <c r="EJK39" s="244"/>
      <c r="EJL39" s="244"/>
      <c r="EJM39" s="244"/>
      <c r="EJN39" s="244"/>
      <c r="EJO39" s="244"/>
      <c r="EJP39" s="244"/>
      <c r="EJQ39" s="244"/>
      <c r="EJR39" s="244"/>
      <c r="EJS39" s="244"/>
      <c r="EJT39" s="244"/>
      <c r="EJU39" s="244"/>
      <c r="EJV39" s="244"/>
      <c r="EJW39" s="244"/>
      <c r="EJX39" s="244"/>
      <c r="EJY39" s="244"/>
      <c r="EJZ39" s="244"/>
      <c r="EKA39" s="244"/>
      <c r="EKB39" s="244"/>
      <c r="EKC39" s="244"/>
      <c r="EKD39" s="244"/>
      <c r="EKE39" s="244"/>
      <c r="EKF39" s="244"/>
      <c r="EKG39" s="244"/>
      <c r="EKH39" s="244"/>
      <c r="EKI39" s="244"/>
      <c r="EKJ39" s="244"/>
      <c r="EKK39" s="244"/>
      <c r="EKL39" s="244"/>
      <c r="EKM39" s="244"/>
      <c r="EKN39" s="244"/>
      <c r="EKO39" s="244"/>
      <c r="EKP39" s="244"/>
      <c r="EKQ39" s="244"/>
      <c r="EKR39" s="244"/>
      <c r="EKS39" s="244"/>
      <c r="EKT39" s="244"/>
      <c r="EKU39" s="244"/>
      <c r="EKV39" s="244"/>
      <c r="EKW39" s="244"/>
      <c r="EKX39" s="244"/>
      <c r="EKY39" s="244"/>
      <c r="EKZ39" s="244"/>
      <c r="ELA39" s="244"/>
      <c r="ELB39" s="244"/>
      <c r="ELC39" s="244"/>
      <c r="ELD39" s="244"/>
      <c r="ELE39" s="244"/>
      <c r="ELF39" s="244"/>
      <c r="ELG39" s="244"/>
      <c r="ELH39" s="244"/>
      <c r="ELI39" s="244"/>
      <c r="ELJ39" s="244"/>
      <c r="ELK39" s="244"/>
      <c r="ELL39" s="244"/>
      <c r="ELM39" s="244"/>
      <c r="ELN39" s="244"/>
      <c r="ELO39" s="244"/>
      <c r="ELP39" s="244"/>
      <c r="ELQ39" s="244"/>
      <c r="ELR39" s="244"/>
      <c r="ELS39" s="244"/>
      <c r="ELT39" s="244"/>
      <c r="ELU39" s="244"/>
      <c r="ELV39" s="244"/>
      <c r="ELW39" s="244"/>
      <c r="ELX39" s="244"/>
      <c r="ELY39" s="244"/>
      <c r="ELZ39" s="244"/>
      <c r="EMA39" s="244"/>
      <c r="EMB39" s="244"/>
      <c r="EMC39" s="244"/>
      <c r="EMD39" s="244"/>
      <c r="EME39" s="244"/>
      <c r="EMF39" s="244"/>
      <c r="EMG39" s="244"/>
      <c r="EMH39" s="244"/>
      <c r="EMI39" s="244"/>
      <c r="EMJ39" s="244"/>
      <c r="EMK39" s="244"/>
      <c r="EML39" s="244"/>
      <c r="EMM39" s="244"/>
      <c r="EMN39" s="244"/>
      <c r="EMO39" s="244"/>
      <c r="EMP39" s="244"/>
      <c r="EMQ39" s="244"/>
      <c r="EMR39" s="244"/>
      <c r="EMS39" s="244"/>
      <c r="EMT39" s="244"/>
      <c r="EMU39" s="244"/>
      <c r="EMV39" s="244"/>
      <c r="EMW39" s="244"/>
      <c r="EMX39" s="244"/>
      <c r="EMY39" s="244"/>
      <c r="EMZ39" s="244"/>
      <c r="ENA39" s="244"/>
      <c r="ENB39" s="244"/>
      <c r="ENC39" s="244"/>
      <c r="END39" s="244"/>
      <c r="ENE39" s="244"/>
      <c r="ENF39" s="244"/>
      <c r="ENG39" s="244"/>
      <c r="ENH39" s="244"/>
      <c r="ENI39" s="244"/>
      <c r="ENJ39" s="244"/>
      <c r="ENK39" s="244"/>
      <c r="ENL39" s="244"/>
      <c r="ENM39" s="244"/>
      <c r="ENN39" s="244"/>
      <c r="ENO39" s="244"/>
      <c r="ENP39" s="244"/>
      <c r="ENQ39" s="244"/>
      <c r="ENR39" s="244"/>
      <c r="ENS39" s="244"/>
      <c r="ENT39" s="244"/>
      <c r="ENU39" s="244"/>
      <c r="ENV39" s="244"/>
      <c r="ENW39" s="244"/>
      <c r="ENX39" s="244"/>
      <c r="ENY39" s="244"/>
      <c r="ENZ39" s="244"/>
      <c r="EOA39" s="244"/>
      <c r="EOB39" s="244"/>
      <c r="EOC39" s="244"/>
      <c r="EOD39" s="244"/>
      <c r="EOE39" s="244"/>
      <c r="EOF39" s="244"/>
      <c r="EOG39" s="244"/>
      <c r="EOH39" s="244"/>
      <c r="EOI39" s="244"/>
      <c r="EOJ39" s="244"/>
      <c r="EOK39" s="244"/>
      <c r="EOL39" s="244"/>
      <c r="EOM39" s="244"/>
      <c r="EON39" s="244"/>
      <c r="EOO39" s="244"/>
      <c r="EOP39" s="244"/>
      <c r="EOQ39" s="244"/>
      <c r="EOR39" s="244"/>
      <c r="EOS39" s="244"/>
      <c r="EOT39" s="244"/>
      <c r="EOU39" s="244"/>
      <c r="EOV39" s="244"/>
      <c r="EOW39" s="244"/>
      <c r="EOX39" s="244"/>
      <c r="EOY39" s="244"/>
      <c r="EOZ39" s="244"/>
      <c r="EPA39" s="244"/>
      <c r="EPB39" s="244"/>
      <c r="EPC39" s="244"/>
      <c r="EPD39" s="244"/>
      <c r="EPE39" s="244"/>
      <c r="EPF39" s="244"/>
      <c r="EPG39" s="244"/>
      <c r="EPH39" s="244"/>
      <c r="EPI39" s="244"/>
      <c r="EPJ39" s="244"/>
      <c r="EPK39" s="244"/>
      <c r="EPL39" s="244"/>
      <c r="EPM39" s="244"/>
      <c r="EPN39" s="244"/>
      <c r="EPO39" s="244"/>
      <c r="EPP39" s="244"/>
      <c r="EPQ39" s="244"/>
      <c r="EPR39" s="244"/>
      <c r="EPS39" s="244"/>
      <c r="EPT39" s="244"/>
      <c r="EPU39" s="244"/>
      <c r="EPV39" s="244"/>
      <c r="EPW39" s="244"/>
      <c r="EPX39" s="244"/>
      <c r="EPY39" s="244"/>
      <c r="EPZ39" s="244"/>
      <c r="EQA39" s="244"/>
      <c r="EQB39" s="244"/>
      <c r="EQC39" s="244"/>
      <c r="EQD39" s="244"/>
      <c r="EQE39" s="244"/>
      <c r="EQF39" s="244"/>
      <c r="EQG39" s="244"/>
      <c r="EQH39" s="244"/>
      <c r="EQI39" s="244"/>
      <c r="EQJ39" s="244"/>
      <c r="EQK39" s="244"/>
      <c r="EQL39" s="244"/>
      <c r="EQM39" s="244"/>
      <c r="EQN39" s="244"/>
      <c r="EQO39" s="244"/>
      <c r="EQP39" s="244"/>
      <c r="EQQ39" s="244"/>
      <c r="EQR39" s="244"/>
      <c r="EQS39" s="244"/>
      <c r="EQT39" s="244"/>
      <c r="EQU39" s="244"/>
      <c r="EQV39" s="244"/>
      <c r="EQW39" s="244"/>
      <c r="EQX39" s="244"/>
      <c r="EQY39" s="244"/>
      <c r="EQZ39" s="244"/>
      <c r="ERA39" s="244"/>
      <c r="ERB39" s="244"/>
      <c r="ERC39" s="244"/>
      <c r="ERD39" s="244"/>
      <c r="ERE39" s="244"/>
      <c r="ERF39" s="244"/>
      <c r="ERG39" s="244"/>
      <c r="ERH39" s="244"/>
      <c r="ERI39" s="244"/>
      <c r="ERJ39" s="244"/>
      <c r="ERK39" s="244"/>
      <c r="ERL39" s="244"/>
      <c r="ERM39" s="244"/>
      <c r="ERN39" s="244"/>
      <c r="ERO39" s="244"/>
      <c r="ERP39" s="244"/>
      <c r="ERQ39" s="244"/>
      <c r="ERR39" s="244"/>
      <c r="ERS39" s="244"/>
      <c r="ERT39" s="244"/>
      <c r="ERU39" s="244"/>
      <c r="ERV39" s="244"/>
      <c r="ERW39" s="244"/>
      <c r="ERX39" s="244"/>
      <c r="ERY39" s="244"/>
      <c r="ERZ39" s="244"/>
      <c r="ESA39" s="244"/>
      <c r="ESB39" s="244"/>
      <c r="ESC39" s="244"/>
      <c r="ESD39" s="244"/>
      <c r="ESE39" s="244"/>
      <c r="ESF39" s="244"/>
      <c r="ESG39" s="244"/>
      <c r="ESH39" s="244"/>
      <c r="ESI39" s="244"/>
      <c r="ESJ39" s="244"/>
      <c r="ESK39" s="244"/>
      <c r="ESL39" s="244"/>
      <c r="ESM39" s="244"/>
      <c r="ESN39" s="244"/>
      <c r="ESO39" s="244"/>
      <c r="ESP39" s="244"/>
      <c r="ESQ39" s="244"/>
      <c r="ESR39" s="244"/>
      <c r="ESS39" s="244"/>
      <c r="EST39" s="244"/>
      <c r="ESU39" s="244"/>
      <c r="ESV39" s="244"/>
      <c r="ESW39" s="244"/>
      <c r="ESX39" s="244"/>
      <c r="ESY39" s="244"/>
      <c r="ESZ39" s="244"/>
      <c r="ETA39" s="244"/>
      <c r="ETB39" s="244"/>
      <c r="ETC39" s="244"/>
      <c r="ETD39" s="244"/>
      <c r="ETE39" s="244"/>
      <c r="ETF39" s="244"/>
      <c r="ETG39" s="244"/>
      <c r="ETH39" s="244"/>
      <c r="ETI39" s="244"/>
      <c r="ETJ39" s="244"/>
      <c r="ETK39" s="244"/>
      <c r="ETL39" s="244"/>
      <c r="ETM39" s="244"/>
      <c r="ETN39" s="244"/>
      <c r="ETO39" s="244"/>
      <c r="ETP39" s="244"/>
      <c r="ETQ39" s="244"/>
      <c r="ETR39" s="244"/>
      <c r="ETS39" s="244"/>
      <c r="ETT39" s="244"/>
      <c r="ETU39" s="244"/>
      <c r="ETV39" s="244"/>
      <c r="ETW39" s="244"/>
      <c r="ETX39" s="244"/>
      <c r="ETY39" s="244"/>
      <c r="ETZ39" s="244"/>
      <c r="EUA39" s="244"/>
      <c r="EUB39" s="244"/>
      <c r="EUC39" s="244"/>
      <c r="EUD39" s="244"/>
      <c r="EUE39" s="244"/>
      <c r="EUF39" s="244"/>
      <c r="EUG39" s="244"/>
      <c r="EUH39" s="244"/>
      <c r="EUI39" s="244"/>
      <c r="EUJ39" s="244"/>
      <c r="EUK39" s="244"/>
      <c r="EUL39" s="244"/>
      <c r="EUM39" s="244"/>
      <c r="EUN39" s="244"/>
      <c r="EUO39" s="244"/>
      <c r="EUP39" s="244"/>
      <c r="EUQ39" s="244"/>
      <c r="EUR39" s="244"/>
      <c r="EUS39" s="244"/>
      <c r="EUT39" s="244"/>
      <c r="EUU39" s="244"/>
      <c r="EUV39" s="244"/>
      <c r="EUW39" s="244"/>
      <c r="EUX39" s="244"/>
      <c r="EUY39" s="244"/>
      <c r="EUZ39" s="244"/>
      <c r="EVA39" s="244"/>
      <c r="EVB39" s="244"/>
      <c r="EVC39" s="244"/>
      <c r="EVD39" s="244"/>
      <c r="EVE39" s="244"/>
      <c r="EVF39" s="244"/>
      <c r="EVG39" s="244"/>
      <c r="EVH39" s="244"/>
      <c r="EVI39" s="244"/>
      <c r="EVJ39" s="244"/>
      <c r="EVK39" s="244"/>
      <c r="EVL39" s="244"/>
      <c r="EVM39" s="244"/>
      <c r="EVN39" s="244"/>
      <c r="EVO39" s="244"/>
      <c r="EVP39" s="244"/>
      <c r="EVQ39" s="244"/>
      <c r="EVR39" s="244"/>
      <c r="EVS39" s="244"/>
      <c r="EVT39" s="244"/>
      <c r="EVU39" s="244"/>
      <c r="EVV39" s="244"/>
      <c r="EVW39" s="244"/>
      <c r="EVX39" s="244"/>
      <c r="EVY39" s="244"/>
      <c r="EVZ39" s="244"/>
      <c r="EWA39" s="244"/>
      <c r="EWB39" s="244"/>
      <c r="EWC39" s="244"/>
      <c r="EWD39" s="244"/>
      <c r="EWE39" s="244"/>
      <c r="EWF39" s="244"/>
      <c r="EWG39" s="244"/>
      <c r="EWH39" s="244"/>
      <c r="EWI39" s="244"/>
      <c r="EWJ39" s="244"/>
      <c r="EWK39" s="244"/>
      <c r="EWL39" s="244"/>
      <c r="EWM39" s="244"/>
      <c r="EWN39" s="244"/>
      <c r="EWO39" s="244"/>
      <c r="EWP39" s="244"/>
      <c r="EWQ39" s="244"/>
      <c r="EWR39" s="244"/>
      <c r="EWS39" s="244"/>
      <c r="EWT39" s="244"/>
      <c r="EWU39" s="244"/>
      <c r="EWV39" s="244"/>
      <c r="EWW39" s="244"/>
      <c r="EWX39" s="244"/>
      <c r="EWY39" s="244"/>
      <c r="EWZ39" s="244"/>
      <c r="EXA39" s="244"/>
      <c r="EXB39" s="244"/>
      <c r="EXC39" s="244"/>
      <c r="EXD39" s="244"/>
      <c r="EXE39" s="244"/>
      <c r="EXF39" s="244"/>
      <c r="EXG39" s="244"/>
      <c r="EXH39" s="244"/>
      <c r="EXI39" s="244"/>
      <c r="EXJ39" s="244"/>
      <c r="EXK39" s="244"/>
      <c r="EXL39" s="244"/>
      <c r="EXM39" s="244"/>
      <c r="EXN39" s="244"/>
      <c r="EXO39" s="244"/>
      <c r="EXP39" s="244"/>
      <c r="EXQ39" s="244"/>
      <c r="EXR39" s="244"/>
      <c r="EXS39" s="244"/>
      <c r="EXT39" s="244"/>
      <c r="EXU39" s="244"/>
      <c r="EXV39" s="244"/>
      <c r="EXW39" s="244"/>
      <c r="EXX39" s="244"/>
      <c r="EXY39" s="244"/>
      <c r="EXZ39" s="244"/>
      <c r="EYA39" s="244"/>
      <c r="EYB39" s="244"/>
      <c r="EYC39" s="244"/>
      <c r="EYD39" s="244"/>
      <c r="EYE39" s="244"/>
      <c r="EYF39" s="244"/>
      <c r="EYG39" s="244"/>
      <c r="EYH39" s="244"/>
      <c r="EYI39" s="244"/>
      <c r="EYJ39" s="244"/>
      <c r="EYK39" s="244"/>
      <c r="EYL39" s="244"/>
      <c r="EYM39" s="244"/>
      <c r="EYN39" s="244"/>
      <c r="EYO39" s="244"/>
      <c r="EYP39" s="244"/>
      <c r="EYQ39" s="244"/>
      <c r="EYR39" s="244"/>
      <c r="EYS39" s="244"/>
      <c r="EYT39" s="244"/>
      <c r="EYU39" s="244"/>
      <c r="EYV39" s="244"/>
      <c r="EYW39" s="244"/>
      <c r="EYX39" s="244"/>
      <c r="EYY39" s="244"/>
      <c r="EYZ39" s="244"/>
      <c r="EZA39" s="244"/>
      <c r="EZB39" s="244"/>
      <c r="EZC39" s="244"/>
      <c r="EZD39" s="244"/>
      <c r="EZE39" s="244"/>
      <c r="EZF39" s="244"/>
      <c r="EZG39" s="244"/>
      <c r="EZH39" s="244"/>
      <c r="EZI39" s="244"/>
      <c r="EZJ39" s="244"/>
      <c r="EZK39" s="244"/>
      <c r="EZL39" s="244"/>
      <c r="EZM39" s="244"/>
      <c r="EZN39" s="244"/>
      <c r="EZO39" s="244"/>
      <c r="EZP39" s="244"/>
      <c r="EZQ39" s="244"/>
      <c r="EZR39" s="244"/>
      <c r="EZS39" s="244"/>
      <c r="EZT39" s="244"/>
      <c r="EZU39" s="244"/>
      <c r="EZV39" s="244"/>
      <c r="EZW39" s="244"/>
      <c r="EZX39" s="244"/>
      <c r="EZY39" s="244"/>
      <c r="EZZ39" s="244"/>
      <c r="FAA39" s="244"/>
      <c r="FAB39" s="244"/>
      <c r="FAC39" s="244"/>
      <c r="FAD39" s="244"/>
      <c r="FAE39" s="244"/>
      <c r="FAF39" s="244"/>
      <c r="FAG39" s="244"/>
      <c r="FAH39" s="244"/>
      <c r="FAI39" s="244"/>
      <c r="FAJ39" s="244"/>
      <c r="FAK39" s="244"/>
      <c r="FAL39" s="244"/>
      <c r="FAM39" s="244"/>
      <c r="FAN39" s="244"/>
      <c r="FAO39" s="244"/>
      <c r="FAP39" s="244"/>
      <c r="FAQ39" s="244"/>
      <c r="FAR39" s="244"/>
      <c r="FAS39" s="244"/>
      <c r="FAT39" s="244"/>
      <c r="FAU39" s="244"/>
      <c r="FAV39" s="244"/>
      <c r="FAW39" s="244"/>
      <c r="FAX39" s="244"/>
      <c r="FAY39" s="244"/>
      <c r="FAZ39" s="244"/>
      <c r="FBA39" s="244"/>
      <c r="FBB39" s="244"/>
      <c r="FBC39" s="244"/>
      <c r="FBD39" s="244"/>
      <c r="FBE39" s="244"/>
      <c r="FBF39" s="244"/>
      <c r="FBG39" s="244"/>
      <c r="FBH39" s="244"/>
      <c r="FBI39" s="244"/>
      <c r="FBJ39" s="244"/>
      <c r="FBK39" s="244"/>
      <c r="FBL39" s="244"/>
      <c r="FBM39" s="244"/>
      <c r="FBN39" s="244"/>
      <c r="FBO39" s="244"/>
      <c r="FBP39" s="244"/>
      <c r="FBQ39" s="244"/>
      <c r="FBR39" s="244"/>
      <c r="FBS39" s="244"/>
      <c r="FBT39" s="244"/>
      <c r="FBU39" s="244"/>
      <c r="FBV39" s="244"/>
      <c r="FBW39" s="244"/>
      <c r="FBX39" s="244"/>
      <c r="FBY39" s="244"/>
      <c r="FBZ39" s="244"/>
      <c r="FCA39" s="244"/>
      <c r="FCB39" s="244"/>
      <c r="FCC39" s="244"/>
      <c r="FCD39" s="244"/>
      <c r="FCE39" s="244"/>
      <c r="FCF39" s="244"/>
      <c r="FCG39" s="244"/>
      <c r="FCH39" s="244"/>
      <c r="FCI39" s="244"/>
      <c r="FCJ39" s="244"/>
      <c r="FCK39" s="244"/>
      <c r="FCL39" s="244"/>
      <c r="FCM39" s="244"/>
      <c r="FCN39" s="244"/>
      <c r="FCO39" s="244"/>
      <c r="FCP39" s="244"/>
      <c r="FCQ39" s="244"/>
      <c r="FCR39" s="244"/>
      <c r="FCS39" s="244"/>
      <c r="FCT39" s="244"/>
      <c r="FCU39" s="244"/>
      <c r="FCV39" s="244"/>
      <c r="FCW39" s="244"/>
      <c r="FCX39" s="244"/>
      <c r="FCY39" s="244"/>
      <c r="FCZ39" s="244"/>
      <c r="FDA39" s="244"/>
      <c r="FDB39" s="244"/>
      <c r="FDC39" s="244"/>
      <c r="FDD39" s="244"/>
      <c r="FDE39" s="244"/>
      <c r="FDF39" s="244"/>
      <c r="FDG39" s="244"/>
      <c r="FDH39" s="244"/>
      <c r="FDI39" s="244"/>
      <c r="FDJ39" s="244"/>
      <c r="FDK39" s="244"/>
      <c r="FDL39" s="244"/>
      <c r="FDM39" s="244"/>
      <c r="FDN39" s="244"/>
      <c r="FDO39" s="244"/>
      <c r="FDP39" s="244"/>
      <c r="FDQ39" s="244"/>
      <c r="FDR39" s="244"/>
      <c r="FDS39" s="244"/>
      <c r="FDT39" s="244"/>
      <c r="FDU39" s="244"/>
      <c r="FDV39" s="244"/>
      <c r="FDW39" s="244"/>
      <c r="FDX39" s="244"/>
      <c r="FDY39" s="244"/>
      <c r="FDZ39" s="244"/>
      <c r="FEA39" s="244"/>
      <c r="FEB39" s="244"/>
      <c r="FEC39" s="244"/>
      <c r="FED39" s="244"/>
      <c r="FEE39" s="244"/>
      <c r="FEF39" s="244"/>
      <c r="FEG39" s="244"/>
      <c r="FEH39" s="244"/>
      <c r="FEI39" s="244"/>
      <c r="FEJ39" s="244"/>
      <c r="FEK39" s="244"/>
      <c r="FEL39" s="244"/>
      <c r="FEM39" s="244"/>
      <c r="FEN39" s="244"/>
      <c r="FEO39" s="244"/>
      <c r="FEP39" s="244"/>
      <c r="FEQ39" s="244"/>
      <c r="FER39" s="244"/>
      <c r="FES39" s="244"/>
      <c r="FET39" s="244"/>
      <c r="FEU39" s="244"/>
      <c r="FEV39" s="244"/>
      <c r="FEW39" s="244"/>
      <c r="FEX39" s="244"/>
      <c r="FEY39" s="244"/>
      <c r="FEZ39" s="244"/>
      <c r="FFA39" s="244"/>
      <c r="FFB39" s="244"/>
      <c r="FFC39" s="244"/>
      <c r="FFD39" s="244"/>
      <c r="FFE39" s="244"/>
      <c r="FFF39" s="244"/>
      <c r="FFG39" s="244"/>
      <c r="FFH39" s="244"/>
      <c r="FFI39" s="244"/>
      <c r="FFJ39" s="244"/>
      <c r="FFK39" s="244"/>
      <c r="FFL39" s="244"/>
      <c r="FFM39" s="244"/>
      <c r="FFN39" s="244"/>
      <c r="FFO39" s="244"/>
      <c r="FFP39" s="244"/>
      <c r="FFQ39" s="244"/>
      <c r="FFR39" s="244"/>
      <c r="FFS39" s="244"/>
      <c r="FFT39" s="244"/>
      <c r="FFU39" s="244"/>
      <c r="FFV39" s="244"/>
      <c r="FFW39" s="244"/>
      <c r="FFX39" s="244"/>
      <c r="FFY39" s="244"/>
      <c r="FFZ39" s="244"/>
      <c r="FGA39" s="244"/>
      <c r="FGB39" s="244"/>
      <c r="FGC39" s="244"/>
      <c r="FGD39" s="244"/>
      <c r="FGE39" s="244"/>
      <c r="FGF39" s="244"/>
      <c r="FGG39" s="244"/>
      <c r="FGH39" s="244"/>
      <c r="FGI39" s="244"/>
      <c r="FGJ39" s="244"/>
      <c r="FGK39" s="244"/>
      <c r="FGL39" s="244"/>
      <c r="FGM39" s="244"/>
      <c r="FGN39" s="244"/>
      <c r="FGO39" s="244"/>
      <c r="FGP39" s="244"/>
      <c r="FGQ39" s="244"/>
      <c r="FGR39" s="244"/>
      <c r="FGS39" s="244"/>
      <c r="FGT39" s="244"/>
      <c r="FGU39" s="244"/>
      <c r="FGV39" s="244"/>
      <c r="FGW39" s="244"/>
      <c r="FGX39" s="244"/>
      <c r="FGY39" s="244"/>
      <c r="FGZ39" s="244"/>
      <c r="FHA39" s="244"/>
      <c r="FHB39" s="244"/>
      <c r="FHC39" s="244"/>
      <c r="FHD39" s="244"/>
      <c r="FHE39" s="244"/>
      <c r="FHF39" s="244"/>
      <c r="FHG39" s="244"/>
      <c r="FHH39" s="244"/>
      <c r="FHI39" s="244"/>
      <c r="FHJ39" s="244"/>
      <c r="FHK39" s="244"/>
      <c r="FHL39" s="244"/>
      <c r="FHM39" s="244"/>
      <c r="FHN39" s="244"/>
      <c r="FHO39" s="244"/>
      <c r="FHP39" s="244"/>
      <c r="FHQ39" s="244"/>
      <c r="FHR39" s="244"/>
      <c r="FHS39" s="244"/>
      <c r="FHT39" s="244"/>
      <c r="FHU39" s="244"/>
      <c r="FHV39" s="244"/>
      <c r="FHW39" s="244"/>
      <c r="FHX39" s="244"/>
      <c r="FHY39" s="244"/>
      <c r="FHZ39" s="244"/>
      <c r="FIA39" s="244"/>
      <c r="FIB39" s="244"/>
      <c r="FIC39" s="244"/>
      <c r="FID39" s="244"/>
      <c r="FIE39" s="244"/>
      <c r="FIF39" s="244"/>
      <c r="FIG39" s="244"/>
      <c r="FIH39" s="244"/>
      <c r="FII39" s="244"/>
      <c r="FIJ39" s="244"/>
      <c r="FIK39" s="244"/>
      <c r="FIL39" s="244"/>
      <c r="FIM39" s="244"/>
      <c r="FIN39" s="244"/>
      <c r="FIO39" s="244"/>
      <c r="FIP39" s="244"/>
      <c r="FIQ39" s="244"/>
      <c r="FIR39" s="244"/>
      <c r="FIS39" s="244"/>
      <c r="FIT39" s="244"/>
      <c r="FIU39" s="244"/>
      <c r="FIV39" s="244"/>
      <c r="FIW39" s="244"/>
      <c r="FIX39" s="244"/>
      <c r="FIY39" s="244"/>
      <c r="FIZ39" s="244"/>
      <c r="FJA39" s="244"/>
      <c r="FJB39" s="244"/>
      <c r="FJC39" s="244"/>
      <c r="FJD39" s="244"/>
      <c r="FJE39" s="244"/>
      <c r="FJF39" s="244"/>
      <c r="FJG39" s="244"/>
      <c r="FJH39" s="244"/>
      <c r="FJI39" s="244"/>
      <c r="FJJ39" s="244"/>
      <c r="FJK39" s="244"/>
      <c r="FJL39" s="244"/>
      <c r="FJM39" s="244"/>
      <c r="FJN39" s="244"/>
      <c r="FJO39" s="244"/>
      <c r="FJP39" s="244"/>
      <c r="FJQ39" s="244"/>
      <c r="FJR39" s="244"/>
      <c r="FJS39" s="244"/>
      <c r="FJT39" s="244"/>
      <c r="FJU39" s="244"/>
      <c r="FJV39" s="244"/>
      <c r="FJW39" s="244"/>
      <c r="FJX39" s="244"/>
      <c r="FJY39" s="244"/>
      <c r="FJZ39" s="244"/>
      <c r="FKA39" s="244"/>
      <c r="FKB39" s="244"/>
      <c r="FKC39" s="244"/>
      <c r="FKD39" s="244"/>
      <c r="FKE39" s="244"/>
      <c r="FKF39" s="244"/>
      <c r="FKG39" s="244"/>
      <c r="FKH39" s="244"/>
      <c r="FKI39" s="244"/>
      <c r="FKJ39" s="244"/>
      <c r="FKK39" s="244"/>
      <c r="FKL39" s="244"/>
      <c r="FKM39" s="244"/>
      <c r="FKN39" s="244"/>
      <c r="FKO39" s="244"/>
      <c r="FKP39" s="244"/>
      <c r="FKQ39" s="244"/>
      <c r="FKR39" s="244"/>
      <c r="FKS39" s="244"/>
      <c r="FKT39" s="244"/>
      <c r="FKU39" s="244"/>
      <c r="FKV39" s="244"/>
      <c r="FKW39" s="244"/>
      <c r="FKX39" s="244"/>
      <c r="FKY39" s="244"/>
      <c r="FKZ39" s="244"/>
      <c r="FLA39" s="244"/>
      <c r="FLB39" s="244"/>
      <c r="FLC39" s="244"/>
      <c r="FLD39" s="244"/>
      <c r="FLE39" s="244"/>
      <c r="FLF39" s="244"/>
      <c r="FLG39" s="244"/>
      <c r="FLH39" s="244"/>
      <c r="FLI39" s="244"/>
      <c r="FLJ39" s="244"/>
      <c r="FLK39" s="244"/>
      <c r="FLL39" s="244"/>
      <c r="FLM39" s="244"/>
      <c r="FLN39" s="244"/>
      <c r="FLO39" s="244"/>
      <c r="FLP39" s="244"/>
      <c r="FLQ39" s="244"/>
      <c r="FLR39" s="244"/>
      <c r="FLS39" s="244"/>
      <c r="FLT39" s="244"/>
      <c r="FLU39" s="244"/>
      <c r="FLV39" s="244"/>
      <c r="FLW39" s="244"/>
      <c r="FLX39" s="244"/>
      <c r="FLY39" s="244"/>
      <c r="FLZ39" s="244"/>
      <c r="FMA39" s="244"/>
      <c r="FMB39" s="244"/>
      <c r="FMC39" s="244"/>
      <c r="FMD39" s="244"/>
      <c r="FME39" s="244"/>
      <c r="FMF39" s="244"/>
      <c r="FMG39" s="244"/>
      <c r="FMH39" s="244"/>
      <c r="FMI39" s="244"/>
      <c r="FMJ39" s="244"/>
      <c r="FMK39" s="244"/>
      <c r="FML39" s="244"/>
      <c r="FMM39" s="244"/>
      <c r="FMN39" s="244"/>
      <c r="FMO39" s="244"/>
      <c r="FMP39" s="244"/>
      <c r="FMQ39" s="244"/>
      <c r="FMR39" s="244"/>
      <c r="FMS39" s="244"/>
      <c r="FMT39" s="244"/>
      <c r="FMU39" s="244"/>
      <c r="FMV39" s="244"/>
      <c r="FMW39" s="244"/>
      <c r="FMX39" s="244"/>
      <c r="FMY39" s="244"/>
      <c r="FMZ39" s="244"/>
      <c r="FNA39" s="244"/>
      <c r="FNB39" s="244"/>
      <c r="FNC39" s="244"/>
      <c r="FND39" s="244"/>
      <c r="FNE39" s="244"/>
      <c r="FNF39" s="244"/>
      <c r="FNG39" s="244"/>
      <c r="FNH39" s="244"/>
      <c r="FNI39" s="244"/>
      <c r="FNJ39" s="244"/>
      <c r="FNK39" s="244"/>
      <c r="FNL39" s="244"/>
      <c r="FNM39" s="244"/>
      <c r="FNN39" s="244"/>
      <c r="FNO39" s="244"/>
      <c r="FNP39" s="244"/>
      <c r="FNQ39" s="244"/>
      <c r="FNR39" s="244"/>
      <c r="FNS39" s="244"/>
      <c r="FNT39" s="244"/>
      <c r="FNU39" s="244"/>
      <c r="FNV39" s="244"/>
      <c r="FNW39" s="244"/>
      <c r="FNX39" s="244"/>
      <c r="FNY39" s="244"/>
      <c r="FNZ39" s="244"/>
      <c r="FOA39" s="244"/>
      <c r="FOB39" s="244"/>
      <c r="FOC39" s="244"/>
      <c r="FOD39" s="244"/>
      <c r="FOE39" s="244"/>
      <c r="FOF39" s="244"/>
      <c r="FOG39" s="244"/>
      <c r="FOH39" s="244"/>
      <c r="FOI39" s="244"/>
      <c r="FOJ39" s="244"/>
      <c r="FOK39" s="244"/>
      <c r="FOL39" s="244"/>
      <c r="FOM39" s="244"/>
      <c r="FON39" s="244"/>
      <c r="FOO39" s="244"/>
      <c r="FOP39" s="244"/>
      <c r="FOQ39" s="244"/>
      <c r="FOR39" s="244"/>
      <c r="FOS39" s="244"/>
      <c r="FOT39" s="244"/>
      <c r="FOU39" s="244"/>
      <c r="FOV39" s="244"/>
      <c r="FOW39" s="244"/>
      <c r="FOX39" s="244"/>
      <c r="FOY39" s="244"/>
      <c r="FOZ39" s="244"/>
      <c r="FPA39" s="244"/>
      <c r="FPB39" s="244"/>
      <c r="FPC39" s="244"/>
      <c r="FPD39" s="244"/>
      <c r="FPE39" s="244"/>
      <c r="FPF39" s="244"/>
      <c r="FPG39" s="244"/>
      <c r="FPH39" s="244"/>
      <c r="FPI39" s="244"/>
      <c r="FPJ39" s="244"/>
      <c r="FPK39" s="244"/>
      <c r="FPL39" s="244"/>
      <c r="FPM39" s="244"/>
      <c r="FPN39" s="244"/>
      <c r="FPO39" s="244"/>
      <c r="FPP39" s="244"/>
      <c r="FPQ39" s="244"/>
      <c r="FPR39" s="244"/>
      <c r="FPS39" s="244"/>
      <c r="FPT39" s="244"/>
      <c r="FPU39" s="244"/>
      <c r="FPV39" s="244"/>
      <c r="FPW39" s="244"/>
      <c r="FPX39" s="244"/>
      <c r="FPY39" s="244"/>
      <c r="FPZ39" s="244"/>
      <c r="FQA39" s="244"/>
      <c r="FQB39" s="244"/>
      <c r="FQC39" s="244"/>
      <c r="FQD39" s="244"/>
      <c r="FQE39" s="244"/>
      <c r="FQF39" s="244"/>
      <c r="FQG39" s="244"/>
      <c r="FQH39" s="244"/>
      <c r="FQI39" s="244"/>
      <c r="FQJ39" s="244"/>
      <c r="FQK39" s="244"/>
      <c r="FQL39" s="244"/>
      <c r="FQM39" s="244"/>
      <c r="FQN39" s="244"/>
      <c r="FQO39" s="244"/>
      <c r="FQP39" s="244"/>
      <c r="FQQ39" s="244"/>
      <c r="FQR39" s="244"/>
      <c r="FQS39" s="244"/>
      <c r="FQT39" s="244"/>
      <c r="FQU39" s="244"/>
      <c r="FQV39" s="244"/>
      <c r="FQW39" s="244"/>
      <c r="FQX39" s="244"/>
      <c r="FQY39" s="244"/>
      <c r="FQZ39" s="244"/>
      <c r="FRA39" s="244"/>
      <c r="FRB39" s="244"/>
      <c r="FRC39" s="244"/>
      <c r="FRD39" s="244"/>
      <c r="FRE39" s="244"/>
      <c r="FRF39" s="244"/>
      <c r="FRG39" s="244"/>
      <c r="FRH39" s="244"/>
      <c r="FRI39" s="244"/>
      <c r="FRJ39" s="244"/>
      <c r="FRK39" s="244"/>
      <c r="FRL39" s="244"/>
      <c r="FRM39" s="244"/>
      <c r="FRN39" s="244"/>
      <c r="FRO39" s="244"/>
      <c r="FRP39" s="244"/>
      <c r="FRQ39" s="244"/>
      <c r="FRR39" s="244"/>
      <c r="FRS39" s="244"/>
      <c r="FRT39" s="244"/>
      <c r="FRU39" s="244"/>
      <c r="FRV39" s="244"/>
      <c r="FRW39" s="244"/>
      <c r="FRX39" s="244"/>
      <c r="FRY39" s="244"/>
      <c r="FRZ39" s="244"/>
      <c r="FSA39" s="244"/>
      <c r="FSB39" s="244"/>
      <c r="FSC39" s="244"/>
      <c r="FSD39" s="244"/>
      <c r="FSE39" s="244"/>
      <c r="FSF39" s="244"/>
      <c r="FSG39" s="244"/>
      <c r="FSH39" s="244"/>
      <c r="FSI39" s="244"/>
      <c r="FSJ39" s="244"/>
      <c r="FSK39" s="244"/>
      <c r="FSL39" s="244"/>
      <c r="FSM39" s="244"/>
      <c r="FSN39" s="244"/>
      <c r="FSO39" s="244"/>
      <c r="FSP39" s="244"/>
      <c r="FSQ39" s="244"/>
      <c r="FSR39" s="244"/>
      <c r="FSS39" s="244"/>
      <c r="FST39" s="244"/>
      <c r="FSU39" s="244"/>
      <c r="FSV39" s="244"/>
      <c r="FSW39" s="244"/>
      <c r="FSX39" s="244"/>
      <c r="FSY39" s="244"/>
      <c r="FSZ39" s="244"/>
      <c r="FTA39" s="244"/>
      <c r="FTB39" s="244"/>
      <c r="FTC39" s="244"/>
      <c r="FTD39" s="244"/>
      <c r="FTE39" s="244"/>
      <c r="FTF39" s="244"/>
      <c r="FTG39" s="244"/>
      <c r="FTH39" s="244"/>
      <c r="FTI39" s="244"/>
      <c r="FTJ39" s="244"/>
      <c r="FTK39" s="244"/>
      <c r="FTL39" s="244"/>
      <c r="FTM39" s="244"/>
      <c r="FTN39" s="244"/>
      <c r="FTO39" s="244"/>
      <c r="FTP39" s="244"/>
      <c r="FTQ39" s="244"/>
      <c r="FTR39" s="244"/>
      <c r="FTS39" s="244"/>
      <c r="FTT39" s="244"/>
      <c r="FTU39" s="244"/>
      <c r="FTV39" s="244"/>
      <c r="FTW39" s="244"/>
      <c r="FTX39" s="244"/>
      <c r="FTY39" s="244"/>
      <c r="FTZ39" s="244"/>
      <c r="FUA39" s="244"/>
      <c r="FUB39" s="244"/>
      <c r="FUC39" s="244"/>
      <c r="FUD39" s="244"/>
      <c r="FUE39" s="244"/>
      <c r="FUF39" s="244"/>
      <c r="FUG39" s="244"/>
      <c r="FUH39" s="244"/>
      <c r="FUI39" s="244"/>
      <c r="FUJ39" s="244"/>
      <c r="FUK39" s="244"/>
      <c r="FUL39" s="244"/>
      <c r="FUM39" s="244"/>
      <c r="FUN39" s="244"/>
      <c r="FUO39" s="244"/>
      <c r="FUP39" s="244"/>
      <c r="FUQ39" s="244"/>
      <c r="FUR39" s="244"/>
      <c r="FUS39" s="244"/>
      <c r="FUT39" s="244"/>
      <c r="FUU39" s="244"/>
      <c r="FUV39" s="244"/>
      <c r="FUW39" s="244"/>
      <c r="FUX39" s="244"/>
      <c r="FUY39" s="244"/>
      <c r="FUZ39" s="244"/>
      <c r="FVA39" s="244"/>
      <c r="FVB39" s="244"/>
      <c r="FVC39" s="244"/>
      <c r="FVD39" s="244"/>
      <c r="FVE39" s="244"/>
      <c r="FVF39" s="244"/>
      <c r="FVG39" s="244"/>
      <c r="FVH39" s="244"/>
      <c r="FVI39" s="244"/>
      <c r="FVJ39" s="244"/>
      <c r="FVK39" s="244"/>
      <c r="FVL39" s="244"/>
      <c r="FVM39" s="244"/>
      <c r="FVN39" s="244"/>
      <c r="FVO39" s="244"/>
      <c r="FVP39" s="244"/>
      <c r="FVQ39" s="244"/>
      <c r="FVR39" s="244"/>
      <c r="FVS39" s="244"/>
      <c r="FVT39" s="244"/>
      <c r="FVU39" s="244"/>
      <c r="FVV39" s="244"/>
      <c r="FVW39" s="244"/>
      <c r="FVX39" s="244"/>
      <c r="FVY39" s="244"/>
      <c r="FVZ39" s="244"/>
      <c r="FWA39" s="244"/>
      <c r="FWB39" s="244"/>
      <c r="FWC39" s="244"/>
      <c r="FWD39" s="244"/>
      <c r="FWE39" s="244"/>
      <c r="FWF39" s="244"/>
      <c r="FWG39" s="244"/>
      <c r="FWH39" s="244"/>
      <c r="FWI39" s="244"/>
      <c r="FWJ39" s="244"/>
      <c r="FWK39" s="244"/>
      <c r="FWL39" s="244"/>
      <c r="FWM39" s="244"/>
      <c r="FWN39" s="244"/>
      <c r="FWO39" s="244"/>
      <c r="FWP39" s="244"/>
      <c r="FWQ39" s="244"/>
      <c r="FWR39" s="244"/>
      <c r="FWS39" s="244"/>
      <c r="FWT39" s="244"/>
      <c r="FWU39" s="244"/>
      <c r="FWV39" s="244"/>
      <c r="FWW39" s="244"/>
      <c r="FWX39" s="244"/>
      <c r="FWY39" s="244"/>
      <c r="FWZ39" s="244"/>
      <c r="FXA39" s="244"/>
      <c r="FXB39" s="244"/>
      <c r="FXC39" s="244"/>
      <c r="FXD39" s="244"/>
      <c r="FXE39" s="244"/>
      <c r="FXF39" s="244"/>
      <c r="FXG39" s="244"/>
      <c r="FXH39" s="244"/>
      <c r="FXI39" s="244"/>
      <c r="FXJ39" s="244"/>
      <c r="FXK39" s="244"/>
      <c r="FXL39" s="244"/>
      <c r="FXM39" s="244"/>
      <c r="FXN39" s="244"/>
      <c r="FXO39" s="244"/>
      <c r="FXP39" s="244"/>
      <c r="FXQ39" s="244"/>
      <c r="FXR39" s="244"/>
      <c r="FXS39" s="244"/>
      <c r="FXT39" s="244"/>
      <c r="FXU39" s="244"/>
      <c r="FXV39" s="244"/>
      <c r="FXW39" s="244"/>
      <c r="FXX39" s="244"/>
      <c r="FXY39" s="244"/>
      <c r="FXZ39" s="244"/>
      <c r="FYA39" s="244"/>
      <c r="FYB39" s="244"/>
      <c r="FYC39" s="244"/>
      <c r="FYD39" s="244"/>
      <c r="FYE39" s="244"/>
      <c r="FYF39" s="244"/>
      <c r="FYG39" s="244"/>
      <c r="FYH39" s="244"/>
      <c r="FYI39" s="244"/>
      <c r="FYJ39" s="244"/>
      <c r="FYK39" s="244"/>
      <c r="FYL39" s="244"/>
      <c r="FYM39" s="244"/>
      <c r="FYN39" s="244"/>
      <c r="FYO39" s="244"/>
      <c r="FYP39" s="244"/>
      <c r="FYQ39" s="244"/>
      <c r="FYR39" s="244"/>
      <c r="FYS39" s="244"/>
      <c r="FYT39" s="244"/>
      <c r="FYU39" s="244"/>
      <c r="FYV39" s="244"/>
      <c r="FYW39" s="244"/>
      <c r="FYX39" s="244"/>
      <c r="FYY39" s="244"/>
      <c r="FYZ39" s="244"/>
      <c r="FZA39" s="244"/>
      <c r="FZB39" s="244"/>
      <c r="FZC39" s="244"/>
      <c r="FZD39" s="244"/>
      <c r="FZE39" s="244"/>
      <c r="FZF39" s="244"/>
      <c r="FZG39" s="244"/>
      <c r="FZH39" s="244"/>
      <c r="FZI39" s="244"/>
      <c r="FZJ39" s="244"/>
      <c r="FZK39" s="244"/>
      <c r="FZL39" s="244"/>
      <c r="FZM39" s="244"/>
      <c r="FZN39" s="244"/>
      <c r="FZO39" s="244"/>
      <c r="FZP39" s="244"/>
      <c r="FZQ39" s="244"/>
      <c r="FZR39" s="244"/>
      <c r="FZS39" s="244"/>
      <c r="FZT39" s="244"/>
      <c r="FZU39" s="244"/>
      <c r="FZV39" s="244"/>
      <c r="FZW39" s="244"/>
      <c r="FZX39" s="244"/>
      <c r="FZY39" s="244"/>
      <c r="FZZ39" s="244"/>
      <c r="GAA39" s="244"/>
      <c r="GAB39" s="244"/>
      <c r="GAC39" s="244"/>
      <c r="GAD39" s="244"/>
      <c r="GAE39" s="244"/>
      <c r="GAF39" s="244"/>
      <c r="GAG39" s="244"/>
      <c r="GAH39" s="244"/>
      <c r="GAI39" s="244"/>
      <c r="GAJ39" s="244"/>
      <c r="GAK39" s="244"/>
      <c r="GAL39" s="244"/>
      <c r="GAM39" s="244"/>
      <c r="GAN39" s="244"/>
      <c r="GAO39" s="244"/>
      <c r="GAP39" s="244"/>
      <c r="GAQ39" s="244"/>
      <c r="GAR39" s="244"/>
      <c r="GAS39" s="244"/>
      <c r="GAT39" s="244"/>
      <c r="GAU39" s="244"/>
      <c r="GAV39" s="244"/>
      <c r="GAW39" s="244"/>
      <c r="GAX39" s="244"/>
      <c r="GAY39" s="244"/>
      <c r="GAZ39" s="244"/>
      <c r="GBA39" s="244"/>
      <c r="GBB39" s="244"/>
      <c r="GBC39" s="244"/>
      <c r="GBD39" s="244"/>
      <c r="GBE39" s="244"/>
      <c r="GBF39" s="244"/>
      <c r="GBG39" s="244"/>
      <c r="GBH39" s="244"/>
      <c r="GBI39" s="244"/>
      <c r="GBJ39" s="244"/>
      <c r="GBK39" s="244"/>
      <c r="GBL39" s="244"/>
      <c r="GBM39" s="244"/>
      <c r="GBN39" s="244"/>
      <c r="GBO39" s="244"/>
      <c r="GBP39" s="244"/>
      <c r="GBQ39" s="244"/>
      <c r="GBR39" s="244"/>
      <c r="GBS39" s="244"/>
      <c r="GBT39" s="244"/>
      <c r="GBU39" s="244"/>
      <c r="GBV39" s="244"/>
      <c r="GBW39" s="244"/>
      <c r="GBX39" s="244"/>
      <c r="GBY39" s="244"/>
      <c r="GBZ39" s="244"/>
      <c r="GCA39" s="244"/>
      <c r="GCB39" s="244"/>
      <c r="GCC39" s="244"/>
      <c r="GCD39" s="244"/>
      <c r="GCE39" s="244"/>
      <c r="GCF39" s="244"/>
      <c r="GCG39" s="244"/>
      <c r="GCH39" s="244"/>
      <c r="GCI39" s="244"/>
      <c r="GCJ39" s="244"/>
      <c r="GCK39" s="244"/>
      <c r="GCL39" s="244"/>
      <c r="GCM39" s="244"/>
      <c r="GCN39" s="244"/>
      <c r="GCO39" s="244"/>
      <c r="GCP39" s="244"/>
      <c r="GCQ39" s="244"/>
      <c r="GCR39" s="244"/>
      <c r="GCS39" s="244"/>
      <c r="GCT39" s="244"/>
      <c r="GCU39" s="244"/>
      <c r="GCV39" s="244"/>
      <c r="GCW39" s="244"/>
      <c r="GCX39" s="244"/>
      <c r="GCY39" s="244"/>
      <c r="GCZ39" s="244"/>
      <c r="GDA39" s="244"/>
      <c r="GDB39" s="244"/>
      <c r="GDC39" s="244"/>
      <c r="GDD39" s="244"/>
      <c r="GDE39" s="244"/>
      <c r="GDF39" s="244"/>
      <c r="GDG39" s="244"/>
      <c r="GDH39" s="244"/>
      <c r="GDI39" s="244"/>
      <c r="GDJ39" s="244"/>
      <c r="GDK39" s="244"/>
      <c r="GDL39" s="244"/>
      <c r="GDM39" s="244"/>
      <c r="GDN39" s="244"/>
      <c r="GDO39" s="244"/>
      <c r="GDP39" s="244"/>
      <c r="GDQ39" s="244"/>
      <c r="GDR39" s="244"/>
      <c r="GDS39" s="244"/>
      <c r="GDT39" s="244"/>
      <c r="GDU39" s="244"/>
      <c r="GDV39" s="244"/>
      <c r="GDW39" s="244"/>
      <c r="GDX39" s="244"/>
      <c r="GDY39" s="244"/>
      <c r="GDZ39" s="244"/>
      <c r="GEA39" s="244"/>
      <c r="GEB39" s="244"/>
      <c r="GEC39" s="244"/>
      <c r="GED39" s="244"/>
      <c r="GEE39" s="244"/>
      <c r="GEF39" s="244"/>
      <c r="GEG39" s="244"/>
      <c r="GEH39" s="244"/>
      <c r="GEI39" s="244"/>
      <c r="GEJ39" s="244"/>
      <c r="GEK39" s="244"/>
      <c r="GEL39" s="244"/>
      <c r="GEM39" s="244"/>
      <c r="GEN39" s="244"/>
      <c r="GEO39" s="244"/>
      <c r="GEP39" s="244"/>
      <c r="GEQ39" s="244"/>
      <c r="GER39" s="244"/>
      <c r="GES39" s="244"/>
      <c r="GET39" s="244"/>
      <c r="GEU39" s="244"/>
      <c r="GEV39" s="244"/>
      <c r="GEW39" s="244"/>
      <c r="GEX39" s="244"/>
      <c r="GEY39" s="244"/>
      <c r="GEZ39" s="244"/>
      <c r="GFA39" s="244"/>
      <c r="GFB39" s="244"/>
      <c r="GFC39" s="244"/>
      <c r="GFD39" s="244"/>
      <c r="GFE39" s="244"/>
      <c r="GFF39" s="244"/>
      <c r="GFG39" s="244"/>
      <c r="GFH39" s="244"/>
      <c r="GFI39" s="244"/>
      <c r="GFJ39" s="244"/>
      <c r="GFK39" s="244"/>
      <c r="GFL39" s="244"/>
      <c r="GFM39" s="244"/>
      <c r="GFN39" s="244"/>
      <c r="GFO39" s="244"/>
      <c r="GFP39" s="244"/>
      <c r="GFQ39" s="244"/>
      <c r="GFR39" s="244"/>
      <c r="GFS39" s="244"/>
      <c r="GFT39" s="244"/>
      <c r="GFU39" s="244"/>
      <c r="GFV39" s="244"/>
      <c r="GFW39" s="244"/>
      <c r="GFX39" s="244"/>
      <c r="GFY39" s="244"/>
      <c r="GFZ39" s="244"/>
      <c r="GGA39" s="244"/>
      <c r="GGB39" s="244"/>
      <c r="GGC39" s="244"/>
      <c r="GGD39" s="244"/>
      <c r="GGE39" s="244"/>
      <c r="GGF39" s="244"/>
      <c r="GGG39" s="244"/>
      <c r="GGH39" s="244"/>
      <c r="GGI39" s="244"/>
      <c r="GGJ39" s="244"/>
      <c r="GGK39" s="244"/>
      <c r="GGL39" s="244"/>
      <c r="GGM39" s="244"/>
      <c r="GGN39" s="244"/>
      <c r="GGO39" s="244"/>
      <c r="GGP39" s="244"/>
      <c r="GGQ39" s="244"/>
      <c r="GGR39" s="244"/>
      <c r="GGS39" s="244"/>
      <c r="GGT39" s="244"/>
      <c r="GGU39" s="244"/>
      <c r="GGV39" s="244"/>
      <c r="GGW39" s="244"/>
      <c r="GGX39" s="244"/>
      <c r="GGY39" s="244"/>
      <c r="GGZ39" s="244"/>
      <c r="GHA39" s="244"/>
      <c r="GHB39" s="244"/>
      <c r="GHC39" s="244"/>
      <c r="GHD39" s="244"/>
      <c r="GHE39" s="244"/>
      <c r="GHF39" s="244"/>
      <c r="GHG39" s="244"/>
      <c r="GHH39" s="244"/>
      <c r="GHI39" s="244"/>
      <c r="GHJ39" s="244"/>
      <c r="GHK39" s="244"/>
      <c r="GHL39" s="244"/>
      <c r="GHM39" s="244"/>
      <c r="GHN39" s="244"/>
      <c r="GHO39" s="244"/>
      <c r="GHP39" s="244"/>
      <c r="GHQ39" s="244"/>
      <c r="GHR39" s="244"/>
      <c r="GHS39" s="244"/>
      <c r="GHT39" s="244"/>
      <c r="GHU39" s="244"/>
      <c r="GHV39" s="244"/>
      <c r="GHW39" s="244"/>
      <c r="GHX39" s="244"/>
      <c r="GHY39" s="244"/>
      <c r="GHZ39" s="244"/>
      <c r="GIA39" s="244"/>
      <c r="GIB39" s="244"/>
      <c r="GIC39" s="244"/>
      <c r="GID39" s="244"/>
      <c r="GIE39" s="244"/>
      <c r="GIF39" s="244"/>
      <c r="GIG39" s="244"/>
      <c r="GIH39" s="244"/>
      <c r="GII39" s="244"/>
      <c r="GIJ39" s="244"/>
      <c r="GIK39" s="244"/>
      <c r="GIL39" s="244"/>
      <c r="GIM39" s="244"/>
      <c r="GIN39" s="244"/>
      <c r="GIO39" s="244"/>
      <c r="GIP39" s="244"/>
      <c r="GIQ39" s="244"/>
      <c r="GIR39" s="244"/>
      <c r="GIS39" s="244"/>
      <c r="GIT39" s="244"/>
      <c r="GIU39" s="244"/>
      <c r="GIV39" s="244"/>
      <c r="GIW39" s="244"/>
      <c r="GIX39" s="244"/>
      <c r="GIY39" s="244"/>
      <c r="GIZ39" s="244"/>
      <c r="GJA39" s="244"/>
      <c r="GJB39" s="244"/>
      <c r="GJC39" s="244"/>
      <c r="GJD39" s="244"/>
      <c r="GJE39" s="244"/>
      <c r="GJF39" s="244"/>
      <c r="GJG39" s="244"/>
      <c r="GJH39" s="244"/>
      <c r="GJI39" s="244"/>
      <c r="GJJ39" s="244"/>
      <c r="GJK39" s="244"/>
      <c r="GJL39" s="244"/>
      <c r="GJM39" s="244"/>
      <c r="GJN39" s="244"/>
      <c r="GJO39" s="244"/>
      <c r="GJP39" s="244"/>
      <c r="GJQ39" s="244"/>
      <c r="GJR39" s="244"/>
      <c r="GJS39" s="244"/>
      <c r="GJT39" s="244"/>
      <c r="GJU39" s="244"/>
      <c r="GJV39" s="244"/>
      <c r="GJW39" s="244"/>
      <c r="GJX39" s="244"/>
      <c r="GJY39" s="244"/>
      <c r="GJZ39" s="244"/>
      <c r="GKA39" s="244"/>
      <c r="GKB39" s="244"/>
      <c r="GKC39" s="244"/>
      <c r="GKD39" s="244"/>
      <c r="GKE39" s="244"/>
      <c r="GKF39" s="244"/>
      <c r="GKG39" s="244"/>
      <c r="GKH39" s="244"/>
      <c r="GKI39" s="244"/>
      <c r="GKJ39" s="244"/>
      <c r="GKK39" s="244"/>
      <c r="GKL39" s="244"/>
      <c r="GKM39" s="244"/>
      <c r="GKN39" s="244"/>
      <c r="GKO39" s="244"/>
      <c r="GKP39" s="244"/>
      <c r="GKQ39" s="244"/>
      <c r="GKR39" s="244"/>
      <c r="GKS39" s="244"/>
      <c r="GKT39" s="244"/>
      <c r="GKU39" s="244"/>
      <c r="GKV39" s="244"/>
      <c r="GKW39" s="244"/>
      <c r="GKX39" s="244"/>
      <c r="GKY39" s="244"/>
      <c r="GKZ39" s="244"/>
      <c r="GLA39" s="244"/>
      <c r="GLB39" s="244"/>
      <c r="GLC39" s="244"/>
      <c r="GLD39" s="244"/>
      <c r="GLE39" s="244"/>
      <c r="GLF39" s="244"/>
      <c r="GLG39" s="244"/>
      <c r="GLH39" s="244"/>
      <c r="GLI39" s="244"/>
      <c r="GLJ39" s="244"/>
      <c r="GLK39" s="244"/>
      <c r="GLL39" s="244"/>
      <c r="GLM39" s="244"/>
      <c r="GLN39" s="244"/>
      <c r="GLO39" s="244"/>
      <c r="GLP39" s="244"/>
      <c r="GLQ39" s="244"/>
      <c r="GLR39" s="244"/>
      <c r="GLS39" s="244"/>
      <c r="GLT39" s="244"/>
      <c r="GLU39" s="244"/>
      <c r="GLV39" s="244"/>
      <c r="GLW39" s="244"/>
      <c r="GLX39" s="244"/>
      <c r="GLY39" s="244"/>
      <c r="GLZ39" s="244"/>
      <c r="GMA39" s="244"/>
      <c r="GMB39" s="244"/>
      <c r="GMC39" s="244"/>
      <c r="GMD39" s="244"/>
      <c r="GME39" s="244"/>
      <c r="GMF39" s="244"/>
      <c r="GMG39" s="244"/>
      <c r="GMH39" s="244"/>
      <c r="GMI39" s="244"/>
      <c r="GMJ39" s="244"/>
      <c r="GMK39" s="244"/>
      <c r="GML39" s="244"/>
      <c r="GMM39" s="244"/>
      <c r="GMN39" s="244"/>
      <c r="GMO39" s="244"/>
      <c r="GMP39" s="244"/>
      <c r="GMQ39" s="244"/>
      <c r="GMR39" s="244"/>
      <c r="GMS39" s="244"/>
      <c r="GMT39" s="244"/>
      <c r="GMU39" s="244"/>
      <c r="GMV39" s="244"/>
      <c r="GMW39" s="244"/>
      <c r="GMX39" s="244"/>
      <c r="GMY39" s="244"/>
      <c r="GMZ39" s="244"/>
      <c r="GNA39" s="244"/>
      <c r="GNB39" s="244"/>
      <c r="GNC39" s="244"/>
      <c r="GND39" s="244"/>
      <c r="GNE39" s="244"/>
      <c r="GNF39" s="244"/>
      <c r="GNG39" s="244"/>
      <c r="GNH39" s="244"/>
      <c r="GNI39" s="244"/>
      <c r="GNJ39" s="244"/>
      <c r="GNK39" s="244"/>
      <c r="GNL39" s="244"/>
      <c r="GNM39" s="244"/>
      <c r="GNN39" s="244"/>
      <c r="GNO39" s="244"/>
      <c r="GNP39" s="244"/>
      <c r="GNQ39" s="244"/>
      <c r="GNR39" s="244"/>
      <c r="GNS39" s="244"/>
      <c r="GNT39" s="244"/>
      <c r="GNU39" s="244"/>
      <c r="GNV39" s="244"/>
      <c r="GNW39" s="244"/>
      <c r="GNX39" s="244"/>
      <c r="GNY39" s="244"/>
      <c r="GNZ39" s="244"/>
      <c r="GOA39" s="244"/>
      <c r="GOB39" s="244"/>
      <c r="GOC39" s="244"/>
      <c r="GOD39" s="244"/>
      <c r="GOE39" s="244"/>
      <c r="GOF39" s="244"/>
      <c r="GOG39" s="244"/>
      <c r="GOH39" s="244"/>
      <c r="GOI39" s="244"/>
      <c r="GOJ39" s="244"/>
      <c r="GOK39" s="244"/>
      <c r="GOL39" s="244"/>
      <c r="GOM39" s="244"/>
      <c r="GON39" s="244"/>
      <c r="GOO39" s="244"/>
      <c r="GOP39" s="244"/>
      <c r="GOQ39" s="244"/>
      <c r="GOR39" s="244"/>
      <c r="GOS39" s="244"/>
      <c r="GOT39" s="244"/>
      <c r="GOU39" s="244"/>
      <c r="GOV39" s="244"/>
      <c r="GOW39" s="244"/>
      <c r="GOX39" s="244"/>
      <c r="GOY39" s="244"/>
      <c r="GOZ39" s="244"/>
      <c r="GPA39" s="244"/>
      <c r="GPB39" s="244"/>
      <c r="GPC39" s="244"/>
      <c r="GPD39" s="244"/>
      <c r="GPE39" s="244"/>
      <c r="GPF39" s="244"/>
      <c r="GPG39" s="244"/>
      <c r="GPH39" s="244"/>
      <c r="GPI39" s="244"/>
      <c r="GPJ39" s="244"/>
      <c r="GPK39" s="244"/>
      <c r="GPL39" s="244"/>
      <c r="GPM39" s="244"/>
      <c r="GPN39" s="244"/>
      <c r="GPO39" s="244"/>
      <c r="GPP39" s="244"/>
      <c r="GPQ39" s="244"/>
      <c r="GPR39" s="244"/>
      <c r="GPS39" s="244"/>
      <c r="GPT39" s="244"/>
      <c r="GPU39" s="244"/>
      <c r="GPV39" s="244"/>
      <c r="GPW39" s="244"/>
      <c r="GPX39" s="244"/>
      <c r="GPY39" s="244"/>
      <c r="GPZ39" s="244"/>
      <c r="GQA39" s="244"/>
      <c r="GQB39" s="244"/>
      <c r="GQC39" s="244"/>
      <c r="GQD39" s="244"/>
      <c r="GQE39" s="244"/>
      <c r="GQF39" s="244"/>
      <c r="GQG39" s="244"/>
      <c r="GQH39" s="244"/>
      <c r="GQI39" s="244"/>
      <c r="GQJ39" s="244"/>
      <c r="GQK39" s="244"/>
      <c r="GQL39" s="244"/>
      <c r="GQM39" s="244"/>
      <c r="GQN39" s="244"/>
      <c r="GQO39" s="244"/>
      <c r="GQP39" s="244"/>
      <c r="GQQ39" s="244"/>
      <c r="GQR39" s="244"/>
      <c r="GQS39" s="244"/>
      <c r="GQT39" s="244"/>
      <c r="GQU39" s="244"/>
      <c r="GQV39" s="244"/>
      <c r="GQW39" s="244"/>
      <c r="GQX39" s="244"/>
      <c r="GQY39" s="244"/>
      <c r="GQZ39" s="244"/>
      <c r="GRA39" s="244"/>
      <c r="GRB39" s="244"/>
      <c r="GRC39" s="244"/>
      <c r="GRD39" s="244"/>
      <c r="GRE39" s="244"/>
      <c r="GRF39" s="244"/>
      <c r="GRG39" s="244"/>
      <c r="GRH39" s="244"/>
      <c r="GRI39" s="244"/>
      <c r="GRJ39" s="244"/>
      <c r="GRK39" s="244"/>
      <c r="GRL39" s="244"/>
      <c r="GRM39" s="244"/>
      <c r="GRN39" s="244"/>
      <c r="GRO39" s="244"/>
      <c r="GRP39" s="244"/>
      <c r="GRQ39" s="244"/>
      <c r="GRR39" s="244"/>
      <c r="GRS39" s="244"/>
      <c r="GRT39" s="244"/>
      <c r="GRU39" s="244"/>
      <c r="GRV39" s="244"/>
      <c r="GRW39" s="244"/>
      <c r="GRX39" s="244"/>
      <c r="GRY39" s="244"/>
      <c r="GRZ39" s="244"/>
      <c r="GSA39" s="244"/>
      <c r="GSB39" s="244"/>
      <c r="GSC39" s="244"/>
      <c r="GSD39" s="244"/>
      <c r="GSE39" s="244"/>
      <c r="GSF39" s="244"/>
      <c r="GSG39" s="244"/>
      <c r="GSH39" s="244"/>
      <c r="GSI39" s="244"/>
      <c r="GSJ39" s="244"/>
      <c r="GSK39" s="244"/>
      <c r="GSL39" s="244"/>
      <c r="GSM39" s="244"/>
      <c r="GSN39" s="244"/>
      <c r="GSO39" s="244"/>
      <c r="GSP39" s="244"/>
      <c r="GSQ39" s="244"/>
      <c r="GSR39" s="244"/>
      <c r="GSS39" s="244"/>
      <c r="GST39" s="244"/>
      <c r="GSU39" s="244"/>
      <c r="GSV39" s="244"/>
      <c r="GSW39" s="244"/>
      <c r="GSX39" s="244"/>
      <c r="GSY39" s="244"/>
      <c r="GSZ39" s="244"/>
      <c r="GTA39" s="244"/>
      <c r="GTB39" s="244"/>
      <c r="GTC39" s="244"/>
      <c r="GTD39" s="244"/>
      <c r="GTE39" s="244"/>
      <c r="GTF39" s="244"/>
      <c r="GTG39" s="244"/>
      <c r="GTH39" s="244"/>
      <c r="GTI39" s="244"/>
      <c r="GTJ39" s="244"/>
      <c r="GTK39" s="244"/>
      <c r="GTL39" s="244"/>
      <c r="GTM39" s="244"/>
      <c r="GTN39" s="244"/>
      <c r="GTO39" s="244"/>
      <c r="GTP39" s="244"/>
      <c r="GTQ39" s="244"/>
      <c r="GTR39" s="244"/>
      <c r="GTS39" s="244"/>
      <c r="GTT39" s="244"/>
      <c r="GTU39" s="244"/>
      <c r="GTV39" s="244"/>
      <c r="GTW39" s="244"/>
      <c r="GTX39" s="244"/>
      <c r="GTY39" s="244"/>
      <c r="GTZ39" s="244"/>
      <c r="GUA39" s="244"/>
      <c r="GUB39" s="244"/>
      <c r="GUC39" s="244"/>
      <c r="GUD39" s="244"/>
      <c r="GUE39" s="244"/>
      <c r="GUF39" s="244"/>
      <c r="GUG39" s="244"/>
      <c r="GUH39" s="244"/>
      <c r="GUI39" s="244"/>
      <c r="GUJ39" s="244"/>
      <c r="GUK39" s="244"/>
      <c r="GUL39" s="244"/>
      <c r="GUM39" s="244"/>
      <c r="GUN39" s="244"/>
      <c r="GUO39" s="244"/>
      <c r="GUP39" s="244"/>
      <c r="GUQ39" s="244"/>
      <c r="GUR39" s="244"/>
      <c r="GUS39" s="244"/>
      <c r="GUT39" s="244"/>
      <c r="GUU39" s="244"/>
      <c r="GUV39" s="244"/>
      <c r="GUW39" s="244"/>
      <c r="GUX39" s="244"/>
      <c r="GUY39" s="244"/>
      <c r="GUZ39" s="244"/>
      <c r="GVA39" s="244"/>
      <c r="GVB39" s="244"/>
      <c r="GVC39" s="244"/>
      <c r="GVD39" s="244"/>
      <c r="GVE39" s="244"/>
      <c r="GVF39" s="244"/>
      <c r="GVG39" s="244"/>
      <c r="GVH39" s="244"/>
      <c r="GVI39" s="244"/>
      <c r="GVJ39" s="244"/>
      <c r="GVK39" s="244"/>
      <c r="GVL39" s="244"/>
      <c r="GVM39" s="244"/>
      <c r="GVN39" s="244"/>
      <c r="GVO39" s="244"/>
      <c r="GVP39" s="244"/>
      <c r="GVQ39" s="244"/>
      <c r="GVR39" s="244"/>
      <c r="GVS39" s="244"/>
      <c r="GVT39" s="244"/>
      <c r="GVU39" s="244"/>
      <c r="GVV39" s="244"/>
      <c r="GVW39" s="244"/>
      <c r="GVX39" s="244"/>
      <c r="GVY39" s="244"/>
      <c r="GVZ39" s="244"/>
      <c r="GWA39" s="244"/>
      <c r="GWB39" s="244"/>
      <c r="GWC39" s="244"/>
      <c r="GWD39" s="244"/>
      <c r="GWE39" s="244"/>
      <c r="GWF39" s="244"/>
      <c r="GWG39" s="244"/>
      <c r="GWH39" s="244"/>
      <c r="GWI39" s="244"/>
      <c r="GWJ39" s="244"/>
      <c r="GWK39" s="244"/>
      <c r="GWL39" s="244"/>
      <c r="GWM39" s="244"/>
      <c r="GWN39" s="244"/>
      <c r="GWO39" s="244"/>
      <c r="GWP39" s="244"/>
      <c r="GWQ39" s="244"/>
      <c r="GWR39" s="244"/>
      <c r="GWS39" s="244"/>
      <c r="GWT39" s="244"/>
      <c r="GWU39" s="244"/>
      <c r="GWV39" s="244"/>
      <c r="GWW39" s="244"/>
      <c r="GWX39" s="244"/>
      <c r="GWY39" s="244"/>
      <c r="GWZ39" s="244"/>
      <c r="GXA39" s="244"/>
      <c r="GXB39" s="244"/>
      <c r="GXC39" s="244"/>
      <c r="GXD39" s="244"/>
      <c r="GXE39" s="244"/>
      <c r="GXF39" s="244"/>
      <c r="GXG39" s="244"/>
      <c r="GXH39" s="244"/>
      <c r="GXI39" s="244"/>
      <c r="GXJ39" s="244"/>
      <c r="GXK39" s="244"/>
      <c r="GXL39" s="244"/>
      <c r="GXM39" s="244"/>
      <c r="GXN39" s="244"/>
      <c r="GXO39" s="244"/>
      <c r="GXP39" s="244"/>
      <c r="GXQ39" s="244"/>
      <c r="GXR39" s="244"/>
      <c r="GXS39" s="244"/>
      <c r="GXT39" s="244"/>
      <c r="GXU39" s="244"/>
      <c r="GXV39" s="244"/>
      <c r="GXW39" s="244"/>
      <c r="GXX39" s="244"/>
      <c r="GXY39" s="244"/>
      <c r="GXZ39" s="244"/>
      <c r="GYA39" s="244"/>
      <c r="GYB39" s="244"/>
      <c r="GYC39" s="244"/>
      <c r="GYD39" s="244"/>
      <c r="GYE39" s="244"/>
      <c r="GYF39" s="244"/>
      <c r="GYG39" s="244"/>
      <c r="GYH39" s="244"/>
      <c r="GYI39" s="244"/>
      <c r="GYJ39" s="244"/>
      <c r="GYK39" s="244"/>
      <c r="GYL39" s="244"/>
      <c r="GYM39" s="244"/>
      <c r="GYN39" s="244"/>
      <c r="GYO39" s="244"/>
      <c r="GYP39" s="244"/>
      <c r="GYQ39" s="244"/>
      <c r="GYR39" s="244"/>
      <c r="GYS39" s="244"/>
      <c r="GYT39" s="244"/>
      <c r="GYU39" s="244"/>
      <c r="GYV39" s="244"/>
      <c r="GYW39" s="244"/>
      <c r="GYX39" s="244"/>
      <c r="GYY39" s="244"/>
      <c r="GYZ39" s="244"/>
      <c r="GZA39" s="244"/>
      <c r="GZB39" s="244"/>
      <c r="GZC39" s="244"/>
      <c r="GZD39" s="244"/>
      <c r="GZE39" s="244"/>
      <c r="GZF39" s="244"/>
      <c r="GZG39" s="244"/>
      <c r="GZH39" s="244"/>
      <c r="GZI39" s="244"/>
      <c r="GZJ39" s="244"/>
      <c r="GZK39" s="244"/>
      <c r="GZL39" s="244"/>
      <c r="GZM39" s="244"/>
      <c r="GZN39" s="244"/>
      <c r="GZO39" s="244"/>
      <c r="GZP39" s="244"/>
      <c r="GZQ39" s="244"/>
      <c r="GZR39" s="244"/>
      <c r="GZS39" s="244"/>
      <c r="GZT39" s="244"/>
      <c r="GZU39" s="244"/>
      <c r="GZV39" s="244"/>
      <c r="GZW39" s="244"/>
      <c r="GZX39" s="244"/>
      <c r="GZY39" s="244"/>
      <c r="GZZ39" s="244"/>
      <c r="HAA39" s="244"/>
      <c r="HAB39" s="244"/>
      <c r="HAC39" s="244"/>
      <c r="HAD39" s="244"/>
      <c r="HAE39" s="244"/>
      <c r="HAF39" s="244"/>
      <c r="HAG39" s="244"/>
      <c r="HAH39" s="244"/>
      <c r="HAI39" s="244"/>
      <c r="HAJ39" s="244"/>
      <c r="HAK39" s="244"/>
      <c r="HAL39" s="244"/>
      <c r="HAM39" s="244"/>
      <c r="HAN39" s="244"/>
      <c r="HAO39" s="244"/>
      <c r="HAP39" s="244"/>
      <c r="HAQ39" s="244"/>
      <c r="HAR39" s="244"/>
      <c r="HAS39" s="244"/>
      <c r="HAT39" s="244"/>
      <c r="HAU39" s="244"/>
      <c r="HAV39" s="244"/>
      <c r="HAW39" s="244"/>
      <c r="HAX39" s="244"/>
      <c r="HAY39" s="244"/>
      <c r="HAZ39" s="244"/>
      <c r="HBA39" s="244"/>
      <c r="HBB39" s="244"/>
      <c r="HBC39" s="244"/>
      <c r="HBD39" s="244"/>
      <c r="HBE39" s="244"/>
      <c r="HBF39" s="244"/>
      <c r="HBG39" s="244"/>
      <c r="HBH39" s="244"/>
      <c r="HBI39" s="244"/>
      <c r="HBJ39" s="244"/>
      <c r="HBK39" s="244"/>
      <c r="HBL39" s="244"/>
      <c r="HBM39" s="244"/>
      <c r="HBN39" s="244"/>
      <c r="HBO39" s="244"/>
      <c r="HBP39" s="244"/>
      <c r="HBQ39" s="244"/>
      <c r="HBR39" s="244"/>
      <c r="HBS39" s="244"/>
      <c r="HBT39" s="244"/>
      <c r="HBU39" s="244"/>
      <c r="HBV39" s="244"/>
      <c r="HBW39" s="244"/>
      <c r="HBX39" s="244"/>
      <c r="HBY39" s="244"/>
      <c r="HBZ39" s="244"/>
      <c r="HCA39" s="244"/>
      <c r="HCB39" s="244"/>
      <c r="HCC39" s="244"/>
      <c r="HCD39" s="244"/>
      <c r="HCE39" s="244"/>
      <c r="HCF39" s="244"/>
      <c r="HCG39" s="244"/>
      <c r="HCH39" s="244"/>
      <c r="HCI39" s="244"/>
      <c r="HCJ39" s="244"/>
      <c r="HCK39" s="244"/>
      <c r="HCL39" s="244"/>
      <c r="HCM39" s="244"/>
      <c r="HCN39" s="244"/>
      <c r="HCO39" s="244"/>
      <c r="HCP39" s="244"/>
      <c r="HCQ39" s="244"/>
      <c r="HCR39" s="244"/>
      <c r="HCS39" s="244"/>
      <c r="HCT39" s="244"/>
      <c r="HCU39" s="244"/>
      <c r="HCV39" s="244"/>
      <c r="HCW39" s="244"/>
      <c r="HCX39" s="244"/>
      <c r="HCY39" s="244"/>
      <c r="HCZ39" s="244"/>
      <c r="HDA39" s="244"/>
      <c r="HDB39" s="244"/>
      <c r="HDC39" s="244"/>
      <c r="HDD39" s="244"/>
      <c r="HDE39" s="244"/>
      <c r="HDF39" s="244"/>
      <c r="HDG39" s="244"/>
      <c r="HDH39" s="244"/>
      <c r="HDI39" s="244"/>
      <c r="HDJ39" s="244"/>
      <c r="HDK39" s="244"/>
      <c r="HDL39" s="244"/>
      <c r="HDM39" s="244"/>
      <c r="HDN39" s="244"/>
      <c r="HDO39" s="244"/>
      <c r="HDP39" s="244"/>
      <c r="HDQ39" s="244"/>
      <c r="HDR39" s="244"/>
      <c r="HDS39" s="244"/>
      <c r="HDT39" s="244"/>
      <c r="HDU39" s="244"/>
      <c r="HDV39" s="244"/>
      <c r="HDW39" s="244"/>
      <c r="HDX39" s="244"/>
      <c r="HDY39" s="244"/>
      <c r="HDZ39" s="244"/>
      <c r="HEA39" s="244"/>
      <c r="HEB39" s="244"/>
      <c r="HEC39" s="244"/>
      <c r="HED39" s="244"/>
      <c r="HEE39" s="244"/>
      <c r="HEF39" s="244"/>
      <c r="HEG39" s="244"/>
      <c r="HEH39" s="244"/>
      <c r="HEI39" s="244"/>
      <c r="HEJ39" s="244"/>
      <c r="HEK39" s="244"/>
      <c r="HEL39" s="244"/>
      <c r="HEM39" s="244"/>
      <c r="HEN39" s="244"/>
      <c r="HEO39" s="244"/>
      <c r="HEP39" s="244"/>
      <c r="HEQ39" s="244"/>
      <c r="HER39" s="244"/>
      <c r="HES39" s="244"/>
      <c r="HET39" s="244"/>
      <c r="HEU39" s="244"/>
      <c r="HEV39" s="244"/>
      <c r="HEW39" s="244"/>
      <c r="HEX39" s="244"/>
      <c r="HEY39" s="244"/>
      <c r="HEZ39" s="244"/>
      <c r="HFA39" s="244"/>
      <c r="HFB39" s="244"/>
      <c r="HFC39" s="244"/>
      <c r="HFD39" s="244"/>
      <c r="HFE39" s="244"/>
      <c r="HFF39" s="244"/>
      <c r="HFG39" s="244"/>
      <c r="HFH39" s="244"/>
      <c r="HFI39" s="244"/>
      <c r="HFJ39" s="244"/>
      <c r="HFK39" s="244"/>
      <c r="HFL39" s="244"/>
      <c r="HFM39" s="244"/>
      <c r="HFN39" s="244"/>
      <c r="HFO39" s="244"/>
      <c r="HFP39" s="244"/>
      <c r="HFQ39" s="244"/>
      <c r="HFR39" s="244"/>
      <c r="HFS39" s="244"/>
      <c r="HFT39" s="244"/>
      <c r="HFU39" s="244"/>
      <c r="HFV39" s="244"/>
      <c r="HFW39" s="244"/>
      <c r="HFX39" s="244"/>
      <c r="HFY39" s="244"/>
      <c r="HFZ39" s="244"/>
      <c r="HGA39" s="244"/>
      <c r="HGB39" s="244"/>
      <c r="HGC39" s="244"/>
      <c r="HGD39" s="244"/>
      <c r="HGE39" s="244"/>
      <c r="HGF39" s="244"/>
      <c r="HGG39" s="244"/>
      <c r="HGH39" s="244"/>
      <c r="HGI39" s="244"/>
      <c r="HGJ39" s="244"/>
      <c r="HGK39" s="244"/>
      <c r="HGL39" s="244"/>
      <c r="HGM39" s="244"/>
      <c r="HGN39" s="244"/>
      <c r="HGO39" s="244"/>
      <c r="HGP39" s="244"/>
      <c r="HGQ39" s="244"/>
      <c r="HGR39" s="244"/>
      <c r="HGS39" s="244"/>
      <c r="HGT39" s="244"/>
      <c r="HGU39" s="244"/>
      <c r="HGV39" s="244"/>
      <c r="HGW39" s="244"/>
      <c r="HGX39" s="244"/>
      <c r="HGY39" s="244"/>
      <c r="HGZ39" s="244"/>
      <c r="HHA39" s="244"/>
      <c r="HHB39" s="244"/>
      <c r="HHC39" s="244"/>
      <c r="HHD39" s="244"/>
      <c r="HHE39" s="244"/>
      <c r="HHF39" s="244"/>
      <c r="HHG39" s="244"/>
      <c r="HHH39" s="244"/>
      <c r="HHI39" s="244"/>
      <c r="HHJ39" s="244"/>
      <c r="HHK39" s="244"/>
      <c r="HHL39" s="244"/>
      <c r="HHM39" s="244"/>
      <c r="HHN39" s="244"/>
      <c r="HHO39" s="244"/>
      <c r="HHP39" s="244"/>
      <c r="HHQ39" s="244"/>
      <c r="HHR39" s="244"/>
      <c r="HHS39" s="244"/>
      <c r="HHT39" s="244"/>
      <c r="HHU39" s="244"/>
      <c r="HHV39" s="244"/>
      <c r="HHW39" s="244"/>
      <c r="HHX39" s="244"/>
      <c r="HHY39" s="244"/>
      <c r="HHZ39" s="244"/>
      <c r="HIA39" s="244"/>
      <c r="HIB39" s="244"/>
      <c r="HIC39" s="244"/>
      <c r="HID39" s="244"/>
      <c r="HIE39" s="244"/>
      <c r="HIF39" s="244"/>
      <c r="HIG39" s="244"/>
      <c r="HIH39" s="244"/>
      <c r="HII39" s="244"/>
      <c r="HIJ39" s="244"/>
      <c r="HIK39" s="244"/>
      <c r="HIL39" s="244"/>
      <c r="HIM39" s="244"/>
      <c r="HIN39" s="244"/>
      <c r="HIO39" s="244"/>
      <c r="HIP39" s="244"/>
      <c r="HIQ39" s="244"/>
      <c r="HIR39" s="244"/>
      <c r="HIS39" s="244"/>
      <c r="HIT39" s="244"/>
      <c r="HIU39" s="244"/>
      <c r="HIV39" s="244"/>
      <c r="HIW39" s="244"/>
      <c r="HIX39" s="244"/>
      <c r="HIY39" s="244"/>
      <c r="HIZ39" s="244"/>
      <c r="HJA39" s="244"/>
      <c r="HJB39" s="244"/>
      <c r="HJC39" s="244"/>
      <c r="HJD39" s="244"/>
      <c r="HJE39" s="244"/>
      <c r="HJF39" s="244"/>
      <c r="HJG39" s="244"/>
      <c r="HJH39" s="244"/>
      <c r="HJI39" s="244"/>
      <c r="HJJ39" s="244"/>
      <c r="HJK39" s="244"/>
      <c r="HJL39" s="244"/>
      <c r="HJM39" s="244"/>
      <c r="HJN39" s="244"/>
      <c r="HJO39" s="244"/>
      <c r="HJP39" s="244"/>
      <c r="HJQ39" s="244"/>
      <c r="HJR39" s="244"/>
      <c r="HJS39" s="244"/>
      <c r="HJT39" s="244"/>
      <c r="HJU39" s="244"/>
      <c r="HJV39" s="244"/>
      <c r="HJW39" s="244"/>
      <c r="HJX39" s="244"/>
      <c r="HJY39" s="244"/>
      <c r="HJZ39" s="244"/>
      <c r="HKA39" s="244"/>
      <c r="HKB39" s="244"/>
      <c r="HKC39" s="244"/>
      <c r="HKD39" s="244"/>
      <c r="HKE39" s="244"/>
      <c r="HKF39" s="244"/>
      <c r="HKG39" s="244"/>
      <c r="HKH39" s="244"/>
      <c r="HKI39" s="244"/>
      <c r="HKJ39" s="244"/>
      <c r="HKK39" s="244"/>
      <c r="HKL39" s="244"/>
      <c r="HKM39" s="244"/>
      <c r="HKN39" s="244"/>
      <c r="HKO39" s="244"/>
      <c r="HKP39" s="244"/>
      <c r="HKQ39" s="244"/>
      <c r="HKR39" s="244"/>
      <c r="HKS39" s="244"/>
      <c r="HKT39" s="244"/>
      <c r="HKU39" s="244"/>
      <c r="HKV39" s="244"/>
      <c r="HKW39" s="244"/>
      <c r="HKX39" s="244"/>
      <c r="HKY39" s="244"/>
      <c r="HKZ39" s="244"/>
      <c r="HLA39" s="244"/>
      <c r="HLB39" s="244"/>
      <c r="HLC39" s="244"/>
      <c r="HLD39" s="244"/>
      <c r="HLE39" s="244"/>
      <c r="HLF39" s="244"/>
      <c r="HLG39" s="244"/>
      <c r="HLH39" s="244"/>
      <c r="HLI39" s="244"/>
      <c r="HLJ39" s="244"/>
      <c r="HLK39" s="244"/>
      <c r="HLL39" s="244"/>
      <c r="HLM39" s="244"/>
      <c r="HLN39" s="244"/>
      <c r="HLO39" s="244"/>
      <c r="HLP39" s="244"/>
      <c r="HLQ39" s="244"/>
      <c r="HLR39" s="244"/>
      <c r="HLS39" s="244"/>
      <c r="HLT39" s="244"/>
      <c r="HLU39" s="244"/>
      <c r="HLV39" s="244"/>
      <c r="HLW39" s="244"/>
      <c r="HLX39" s="244"/>
      <c r="HLY39" s="244"/>
      <c r="HLZ39" s="244"/>
      <c r="HMA39" s="244"/>
      <c r="HMB39" s="244"/>
      <c r="HMC39" s="244"/>
      <c r="HMD39" s="244"/>
      <c r="HME39" s="244"/>
      <c r="HMF39" s="244"/>
      <c r="HMG39" s="244"/>
      <c r="HMH39" s="244"/>
      <c r="HMI39" s="244"/>
      <c r="HMJ39" s="244"/>
      <c r="HMK39" s="244"/>
      <c r="HML39" s="244"/>
      <c r="HMM39" s="244"/>
      <c r="HMN39" s="244"/>
      <c r="HMO39" s="244"/>
      <c r="HMP39" s="244"/>
      <c r="HMQ39" s="244"/>
      <c r="HMR39" s="244"/>
      <c r="HMS39" s="244"/>
      <c r="HMT39" s="244"/>
      <c r="HMU39" s="244"/>
      <c r="HMV39" s="244"/>
      <c r="HMW39" s="244"/>
      <c r="HMX39" s="244"/>
      <c r="HMY39" s="244"/>
      <c r="HMZ39" s="244"/>
      <c r="HNA39" s="244"/>
      <c r="HNB39" s="244"/>
      <c r="HNC39" s="244"/>
      <c r="HND39" s="244"/>
      <c r="HNE39" s="244"/>
      <c r="HNF39" s="244"/>
      <c r="HNG39" s="244"/>
      <c r="HNH39" s="244"/>
      <c r="HNI39" s="244"/>
      <c r="HNJ39" s="244"/>
      <c r="HNK39" s="244"/>
      <c r="HNL39" s="244"/>
      <c r="HNM39" s="244"/>
      <c r="HNN39" s="244"/>
      <c r="HNO39" s="244"/>
      <c r="HNP39" s="244"/>
      <c r="HNQ39" s="244"/>
      <c r="HNR39" s="244"/>
      <c r="HNS39" s="244"/>
      <c r="HNT39" s="244"/>
      <c r="HNU39" s="244"/>
      <c r="HNV39" s="244"/>
      <c r="HNW39" s="244"/>
      <c r="HNX39" s="244"/>
      <c r="HNY39" s="244"/>
      <c r="HNZ39" s="244"/>
      <c r="HOA39" s="244"/>
      <c r="HOB39" s="244"/>
      <c r="HOC39" s="244"/>
      <c r="HOD39" s="244"/>
      <c r="HOE39" s="244"/>
      <c r="HOF39" s="244"/>
      <c r="HOG39" s="244"/>
      <c r="HOH39" s="244"/>
      <c r="HOI39" s="244"/>
      <c r="HOJ39" s="244"/>
      <c r="HOK39" s="244"/>
      <c r="HOL39" s="244"/>
      <c r="HOM39" s="244"/>
      <c r="HON39" s="244"/>
      <c r="HOO39" s="244"/>
      <c r="HOP39" s="244"/>
      <c r="HOQ39" s="244"/>
      <c r="HOR39" s="244"/>
      <c r="HOS39" s="244"/>
      <c r="HOT39" s="244"/>
      <c r="HOU39" s="244"/>
      <c r="HOV39" s="244"/>
      <c r="HOW39" s="244"/>
      <c r="HOX39" s="244"/>
      <c r="HOY39" s="244"/>
      <c r="HOZ39" s="244"/>
      <c r="HPA39" s="244"/>
      <c r="HPB39" s="244"/>
      <c r="HPC39" s="244"/>
      <c r="HPD39" s="244"/>
      <c r="HPE39" s="244"/>
      <c r="HPF39" s="244"/>
      <c r="HPG39" s="244"/>
      <c r="HPH39" s="244"/>
      <c r="HPI39" s="244"/>
      <c r="HPJ39" s="244"/>
      <c r="HPK39" s="244"/>
      <c r="HPL39" s="244"/>
      <c r="HPM39" s="244"/>
      <c r="HPN39" s="244"/>
      <c r="HPO39" s="244"/>
      <c r="HPP39" s="244"/>
      <c r="HPQ39" s="244"/>
      <c r="HPR39" s="244"/>
      <c r="HPS39" s="244"/>
      <c r="HPT39" s="244"/>
      <c r="HPU39" s="244"/>
      <c r="HPV39" s="244"/>
      <c r="HPW39" s="244"/>
      <c r="HPX39" s="244"/>
      <c r="HPY39" s="244"/>
      <c r="HPZ39" s="244"/>
      <c r="HQA39" s="244"/>
      <c r="HQB39" s="244"/>
      <c r="HQC39" s="244"/>
      <c r="HQD39" s="244"/>
      <c r="HQE39" s="244"/>
      <c r="HQF39" s="244"/>
      <c r="HQG39" s="244"/>
      <c r="HQH39" s="244"/>
      <c r="HQI39" s="244"/>
      <c r="HQJ39" s="244"/>
      <c r="HQK39" s="244"/>
      <c r="HQL39" s="244"/>
      <c r="HQM39" s="244"/>
      <c r="HQN39" s="244"/>
      <c r="HQO39" s="244"/>
      <c r="HQP39" s="244"/>
      <c r="HQQ39" s="244"/>
      <c r="HQR39" s="244"/>
      <c r="HQS39" s="244"/>
      <c r="HQT39" s="244"/>
      <c r="HQU39" s="244"/>
      <c r="HQV39" s="244"/>
      <c r="HQW39" s="244"/>
      <c r="HQX39" s="244"/>
      <c r="HQY39" s="244"/>
      <c r="HQZ39" s="244"/>
      <c r="HRA39" s="244"/>
      <c r="HRB39" s="244"/>
      <c r="HRC39" s="244"/>
      <c r="HRD39" s="244"/>
      <c r="HRE39" s="244"/>
      <c r="HRF39" s="244"/>
      <c r="HRG39" s="244"/>
      <c r="HRH39" s="244"/>
      <c r="HRI39" s="244"/>
      <c r="HRJ39" s="244"/>
      <c r="HRK39" s="244"/>
      <c r="HRL39" s="244"/>
      <c r="HRM39" s="244"/>
      <c r="HRN39" s="244"/>
      <c r="HRO39" s="244"/>
      <c r="HRP39" s="244"/>
      <c r="HRQ39" s="244"/>
      <c r="HRR39" s="244"/>
      <c r="HRS39" s="244"/>
      <c r="HRT39" s="244"/>
      <c r="HRU39" s="244"/>
      <c r="HRV39" s="244"/>
      <c r="HRW39" s="244"/>
      <c r="HRX39" s="244"/>
      <c r="HRY39" s="244"/>
      <c r="HRZ39" s="244"/>
      <c r="HSA39" s="244"/>
      <c r="HSB39" s="244"/>
      <c r="HSC39" s="244"/>
      <c r="HSD39" s="244"/>
      <c r="HSE39" s="244"/>
      <c r="HSF39" s="244"/>
      <c r="HSG39" s="244"/>
      <c r="HSH39" s="244"/>
      <c r="HSI39" s="244"/>
      <c r="HSJ39" s="244"/>
      <c r="HSK39" s="244"/>
      <c r="HSL39" s="244"/>
      <c r="HSM39" s="244"/>
      <c r="HSN39" s="244"/>
      <c r="HSO39" s="244"/>
      <c r="HSP39" s="244"/>
      <c r="HSQ39" s="244"/>
      <c r="HSR39" s="244"/>
      <c r="HSS39" s="244"/>
      <c r="HST39" s="244"/>
      <c r="HSU39" s="244"/>
      <c r="HSV39" s="244"/>
      <c r="HSW39" s="244"/>
      <c r="HSX39" s="244"/>
      <c r="HSY39" s="244"/>
      <c r="HSZ39" s="244"/>
      <c r="HTA39" s="244"/>
      <c r="HTB39" s="244"/>
      <c r="HTC39" s="244"/>
      <c r="HTD39" s="244"/>
      <c r="HTE39" s="244"/>
      <c r="HTF39" s="244"/>
      <c r="HTG39" s="244"/>
      <c r="HTH39" s="244"/>
      <c r="HTI39" s="244"/>
      <c r="HTJ39" s="244"/>
      <c r="HTK39" s="244"/>
      <c r="HTL39" s="244"/>
      <c r="HTM39" s="244"/>
      <c r="HTN39" s="244"/>
      <c r="HTO39" s="244"/>
      <c r="HTP39" s="244"/>
      <c r="HTQ39" s="244"/>
      <c r="HTR39" s="244"/>
      <c r="HTS39" s="244"/>
      <c r="HTT39" s="244"/>
      <c r="HTU39" s="244"/>
      <c r="HTV39" s="244"/>
      <c r="HTW39" s="244"/>
      <c r="HTX39" s="244"/>
      <c r="HTY39" s="244"/>
      <c r="HTZ39" s="244"/>
      <c r="HUA39" s="244"/>
      <c r="HUB39" s="244"/>
      <c r="HUC39" s="244"/>
      <c r="HUD39" s="244"/>
      <c r="HUE39" s="244"/>
      <c r="HUF39" s="244"/>
      <c r="HUG39" s="244"/>
      <c r="HUH39" s="244"/>
      <c r="HUI39" s="244"/>
      <c r="HUJ39" s="244"/>
      <c r="HUK39" s="244"/>
      <c r="HUL39" s="244"/>
      <c r="HUM39" s="244"/>
      <c r="HUN39" s="244"/>
      <c r="HUO39" s="244"/>
      <c r="HUP39" s="244"/>
      <c r="HUQ39" s="244"/>
      <c r="HUR39" s="244"/>
      <c r="HUS39" s="244"/>
      <c r="HUT39" s="244"/>
      <c r="HUU39" s="244"/>
      <c r="HUV39" s="244"/>
      <c r="HUW39" s="244"/>
      <c r="HUX39" s="244"/>
      <c r="HUY39" s="244"/>
      <c r="HUZ39" s="244"/>
      <c r="HVA39" s="244"/>
      <c r="HVB39" s="244"/>
      <c r="HVC39" s="244"/>
      <c r="HVD39" s="244"/>
      <c r="HVE39" s="244"/>
      <c r="HVF39" s="244"/>
      <c r="HVG39" s="244"/>
      <c r="HVH39" s="244"/>
      <c r="HVI39" s="244"/>
      <c r="HVJ39" s="244"/>
      <c r="HVK39" s="244"/>
      <c r="HVL39" s="244"/>
      <c r="HVM39" s="244"/>
      <c r="HVN39" s="244"/>
      <c r="HVO39" s="244"/>
      <c r="HVP39" s="244"/>
      <c r="HVQ39" s="244"/>
      <c r="HVR39" s="244"/>
      <c r="HVS39" s="244"/>
      <c r="HVT39" s="244"/>
      <c r="HVU39" s="244"/>
      <c r="HVV39" s="244"/>
      <c r="HVW39" s="244"/>
      <c r="HVX39" s="244"/>
      <c r="HVY39" s="244"/>
      <c r="HVZ39" s="244"/>
      <c r="HWA39" s="244"/>
      <c r="HWB39" s="244"/>
      <c r="HWC39" s="244"/>
      <c r="HWD39" s="244"/>
      <c r="HWE39" s="244"/>
      <c r="HWF39" s="244"/>
      <c r="HWG39" s="244"/>
      <c r="HWH39" s="244"/>
      <c r="HWI39" s="244"/>
      <c r="HWJ39" s="244"/>
      <c r="HWK39" s="244"/>
      <c r="HWL39" s="244"/>
      <c r="HWM39" s="244"/>
      <c r="HWN39" s="244"/>
      <c r="HWO39" s="244"/>
      <c r="HWP39" s="244"/>
      <c r="HWQ39" s="244"/>
      <c r="HWR39" s="244"/>
      <c r="HWS39" s="244"/>
      <c r="HWT39" s="244"/>
      <c r="HWU39" s="244"/>
      <c r="HWV39" s="244"/>
      <c r="HWW39" s="244"/>
      <c r="HWX39" s="244"/>
      <c r="HWY39" s="244"/>
      <c r="HWZ39" s="244"/>
      <c r="HXA39" s="244"/>
      <c r="HXB39" s="244"/>
      <c r="HXC39" s="244"/>
      <c r="HXD39" s="244"/>
      <c r="HXE39" s="244"/>
      <c r="HXF39" s="244"/>
      <c r="HXG39" s="244"/>
      <c r="HXH39" s="244"/>
      <c r="HXI39" s="244"/>
      <c r="HXJ39" s="244"/>
      <c r="HXK39" s="244"/>
      <c r="HXL39" s="244"/>
      <c r="HXM39" s="244"/>
      <c r="HXN39" s="244"/>
      <c r="HXO39" s="244"/>
      <c r="HXP39" s="244"/>
      <c r="HXQ39" s="244"/>
      <c r="HXR39" s="244"/>
      <c r="HXS39" s="244"/>
      <c r="HXT39" s="244"/>
      <c r="HXU39" s="244"/>
      <c r="HXV39" s="244"/>
      <c r="HXW39" s="244"/>
      <c r="HXX39" s="244"/>
      <c r="HXY39" s="244"/>
      <c r="HXZ39" s="244"/>
      <c r="HYA39" s="244"/>
      <c r="HYB39" s="244"/>
      <c r="HYC39" s="244"/>
      <c r="HYD39" s="244"/>
      <c r="HYE39" s="244"/>
      <c r="HYF39" s="244"/>
      <c r="HYG39" s="244"/>
      <c r="HYH39" s="244"/>
      <c r="HYI39" s="244"/>
      <c r="HYJ39" s="244"/>
      <c r="HYK39" s="244"/>
      <c r="HYL39" s="244"/>
      <c r="HYM39" s="244"/>
      <c r="HYN39" s="244"/>
      <c r="HYO39" s="244"/>
      <c r="HYP39" s="244"/>
      <c r="HYQ39" s="244"/>
      <c r="HYR39" s="244"/>
      <c r="HYS39" s="244"/>
      <c r="HYT39" s="244"/>
      <c r="HYU39" s="244"/>
      <c r="HYV39" s="244"/>
      <c r="HYW39" s="244"/>
      <c r="HYX39" s="244"/>
      <c r="HYY39" s="244"/>
      <c r="HYZ39" s="244"/>
      <c r="HZA39" s="244"/>
      <c r="HZB39" s="244"/>
      <c r="HZC39" s="244"/>
      <c r="HZD39" s="244"/>
      <c r="HZE39" s="244"/>
      <c r="HZF39" s="244"/>
      <c r="HZG39" s="244"/>
      <c r="HZH39" s="244"/>
      <c r="HZI39" s="244"/>
      <c r="HZJ39" s="244"/>
      <c r="HZK39" s="244"/>
      <c r="HZL39" s="244"/>
      <c r="HZM39" s="244"/>
      <c r="HZN39" s="244"/>
      <c r="HZO39" s="244"/>
      <c r="HZP39" s="244"/>
      <c r="HZQ39" s="244"/>
      <c r="HZR39" s="244"/>
      <c r="HZS39" s="244"/>
      <c r="HZT39" s="244"/>
      <c r="HZU39" s="244"/>
      <c r="HZV39" s="244"/>
      <c r="HZW39" s="244"/>
      <c r="HZX39" s="244"/>
      <c r="HZY39" s="244"/>
      <c r="HZZ39" s="244"/>
      <c r="IAA39" s="244"/>
      <c r="IAB39" s="244"/>
      <c r="IAC39" s="244"/>
      <c r="IAD39" s="244"/>
      <c r="IAE39" s="244"/>
      <c r="IAF39" s="244"/>
      <c r="IAG39" s="244"/>
      <c r="IAH39" s="244"/>
      <c r="IAI39" s="244"/>
      <c r="IAJ39" s="244"/>
      <c r="IAK39" s="244"/>
      <c r="IAL39" s="244"/>
      <c r="IAM39" s="244"/>
      <c r="IAN39" s="244"/>
      <c r="IAO39" s="244"/>
      <c r="IAP39" s="244"/>
      <c r="IAQ39" s="244"/>
      <c r="IAR39" s="244"/>
      <c r="IAS39" s="244"/>
      <c r="IAT39" s="244"/>
      <c r="IAU39" s="244"/>
      <c r="IAV39" s="244"/>
      <c r="IAW39" s="244"/>
      <c r="IAX39" s="244"/>
      <c r="IAY39" s="244"/>
      <c r="IAZ39" s="244"/>
      <c r="IBA39" s="244"/>
      <c r="IBB39" s="244"/>
      <c r="IBC39" s="244"/>
      <c r="IBD39" s="244"/>
      <c r="IBE39" s="244"/>
      <c r="IBF39" s="244"/>
      <c r="IBG39" s="244"/>
      <c r="IBH39" s="244"/>
      <c r="IBI39" s="244"/>
      <c r="IBJ39" s="244"/>
      <c r="IBK39" s="244"/>
      <c r="IBL39" s="244"/>
      <c r="IBM39" s="244"/>
      <c r="IBN39" s="244"/>
      <c r="IBO39" s="244"/>
      <c r="IBP39" s="244"/>
      <c r="IBQ39" s="244"/>
      <c r="IBR39" s="244"/>
      <c r="IBS39" s="244"/>
      <c r="IBT39" s="244"/>
      <c r="IBU39" s="244"/>
      <c r="IBV39" s="244"/>
      <c r="IBW39" s="244"/>
      <c r="IBX39" s="244"/>
      <c r="IBY39" s="244"/>
      <c r="IBZ39" s="244"/>
      <c r="ICA39" s="244"/>
      <c r="ICB39" s="244"/>
      <c r="ICC39" s="244"/>
      <c r="ICD39" s="244"/>
      <c r="ICE39" s="244"/>
      <c r="ICF39" s="244"/>
      <c r="ICG39" s="244"/>
      <c r="ICH39" s="244"/>
      <c r="ICI39" s="244"/>
      <c r="ICJ39" s="244"/>
      <c r="ICK39" s="244"/>
      <c r="ICL39" s="244"/>
      <c r="ICM39" s="244"/>
      <c r="ICN39" s="244"/>
      <c r="ICO39" s="244"/>
      <c r="ICP39" s="244"/>
      <c r="ICQ39" s="244"/>
      <c r="ICR39" s="244"/>
      <c r="ICS39" s="244"/>
      <c r="ICT39" s="244"/>
      <c r="ICU39" s="244"/>
      <c r="ICV39" s="244"/>
      <c r="ICW39" s="244"/>
      <c r="ICX39" s="244"/>
      <c r="ICY39" s="244"/>
      <c r="ICZ39" s="244"/>
      <c r="IDA39" s="244"/>
      <c r="IDB39" s="244"/>
      <c r="IDC39" s="244"/>
      <c r="IDD39" s="244"/>
      <c r="IDE39" s="244"/>
      <c r="IDF39" s="244"/>
      <c r="IDG39" s="244"/>
      <c r="IDH39" s="244"/>
      <c r="IDI39" s="244"/>
      <c r="IDJ39" s="244"/>
      <c r="IDK39" s="244"/>
      <c r="IDL39" s="244"/>
      <c r="IDM39" s="244"/>
      <c r="IDN39" s="244"/>
      <c r="IDO39" s="244"/>
      <c r="IDP39" s="244"/>
      <c r="IDQ39" s="244"/>
      <c r="IDR39" s="244"/>
      <c r="IDS39" s="244"/>
      <c r="IDT39" s="244"/>
      <c r="IDU39" s="244"/>
      <c r="IDV39" s="244"/>
      <c r="IDW39" s="244"/>
      <c r="IDX39" s="244"/>
      <c r="IDY39" s="244"/>
      <c r="IDZ39" s="244"/>
      <c r="IEA39" s="244"/>
      <c r="IEB39" s="244"/>
      <c r="IEC39" s="244"/>
      <c r="IED39" s="244"/>
      <c r="IEE39" s="244"/>
      <c r="IEF39" s="244"/>
      <c r="IEG39" s="244"/>
      <c r="IEH39" s="244"/>
      <c r="IEI39" s="244"/>
      <c r="IEJ39" s="244"/>
      <c r="IEK39" s="244"/>
      <c r="IEL39" s="244"/>
      <c r="IEM39" s="244"/>
      <c r="IEN39" s="244"/>
      <c r="IEO39" s="244"/>
      <c r="IEP39" s="244"/>
      <c r="IEQ39" s="244"/>
      <c r="IER39" s="244"/>
      <c r="IES39" s="244"/>
      <c r="IET39" s="244"/>
      <c r="IEU39" s="244"/>
      <c r="IEV39" s="244"/>
      <c r="IEW39" s="244"/>
      <c r="IEX39" s="244"/>
      <c r="IEY39" s="244"/>
      <c r="IEZ39" s="244"/>
      <c r="IFA39" s="244"/>
      <c r="IFB39" s="244"/>
      <c r="IFC39" s="244"/>
      <c r="IFD39" s="244"/>
      <c r="IFE39" s="244"/>
      <c r="IFF39" s="244"/>
      <c r="IFG39" s="244"/>
      <c r="IFH39" s="244"/>
      <c r="IFI39" s="244"/>
      <c r="IFJ39" s="244"/>
      <c r="IFK39" s="244"/>
      <c r="IFL39" s="244"/>
      <c r="IFM39" s="244"/>
      <c r="IFN39" s="244"/>
      <c r="IFO39" s="244"/>
      <c r="IFP39" s="244"/>
      <c r="IFQ39" s="244"/>
      <c r="IFR39" s="244"/>
      <c r="IFS39" s="244"/>
      <c r="IFT39" s="244"/>
      <c r="IFU39" s="244"/>
      <c r="IFV39" s="244"/>
      <c r="IFW39" s="244"/>
      <c r="IFX39" s="244"/>
      <c r="IFY39" s="244"/>
      <c r="IFZ39" s="244"/>
      <c r="IGA39" s="244"/>
      <c r="IGB39" s="244"/>
      <c r="IGC39" s="244"/>
      <c r="IGD39" s="244"/>
      <c r="IGE39" s="244"/>
      <c r="IGF39" s="244"/>
      <c r="IGG39" s="244"/>
      <c r="IGH39" s="244"/>
      <c r="IGI39" s="244"/>
      <c r="IGJ39" s="244"/>
      <c r="IGK39" s="244"/>
      <c r="IGL39" s="244"/>
      <c r="IGM39" s="244"/>
      <c r="IGN39" s="244"/>
      <c r="IGO39" s="244"/>
      <c r="IGP39" s="244"/>
      <c r="IGQ39" s="244"/>
      <c r="IGR39" s="244"/>
      <c r="IGS39" s="244"/>
      <c r="IGT39" s="244"/>
      <c r="IGU39" s="244"/>
      <c r="IGV39" s="244"/>
      <c r="IGW39" s="244"/>
      <c r="IGX39" s="244"/>
      <c r="IGY39" s="244"/>
      <c r="IGZ39" s="244"/>
      <c r="IHA39" s="244"/>
      <c r="IHB39" s="244"/>
      <c r="IHC39" s="244"/>
      <c r="IHD39" s="244"/>
      <c r="IHE39" s="244"/>
      <c r="IHF39" s="244"/>
      <c r="IHG39" s="244"/>
      <c r="IHH39" s="244"/>
      <c r="IHI39" s="244"/>
      <c r="IHJ39" s="244"/>
      <c r="IHK39" s="244"/>
      <c r="IHL39" s="244"/>
      <c r="IHM39" s="244"/>
      <c r="IHN39" s="244"/>
      <c r="IHO39" s="244"/>
      <c r="IHP39" s="244"/>
      <c r="IHQ39" s="244"/>
      <c r="IHR39" s="244"/>
      <c r="IHS39" s="244"/>
      <c r="IHT39" s="244"/>
      <c r="IHU39" s="244"/>
      <c r="IHV39" s="244"/>
      <c r="IHW39" s="244"/>
      <c r="IHX39" s="244"/>
      <c r="IHY39" s="244"/>
      <c r="IHZ39" s="244"/>
      <c r="IIA39" s="244"/>
      <c r="IIB39" s="244"/>
      <c r="IIC39" s="244"/>
      <c r="IID39" s="244"/>
      <c r="IIE39" s="244"/>
      <c r="IIF39" s="244"/>
      <c r="IIG39" s="244"/>
      <c r="IIH39" s="244"/>
      <c r="III39" s="244"/>
      <c r="IIJ39" s="244"/>
      <c r="IIK39" s="244"/>
      <c r="IIL39" s="244"/>
      <c r="IIM39" s="244"/>
      <c r="IIN39" s="244"/>
      <c r="IIO39" s="244"/>
      <c r="IIP39" s="244"/>
      <c r="IIQ39" s="244"/>
      <c r="IIR39" s="244"/>
      <c r="IIS39" s="244"/>
      <c r="IIT39" s="244"/>
      <c r="IIU39" s="244"/>
      <c r="IIV39" s="244"/>
      <c r="IIW39" s="244"/>
      <c r="IIX39" s="244"/>
      <c r="IIY39" s="244"/>
      <c r="IIZ39" s="244"/>
      <c r="IJA39" s="244"/>
      <c r="IJB39" s="244"/>
      <c r="IJC39" s="244"/>
      <c r="IJD39" s="244"/>
      <c r="IJE39" s="244"/>
      <c r="IJF39" s="244"/>
      <c r="IJG39" s="244"/>
      <c r="IJH39" s="244"/>
      <c r="IJI39" s="244"/>
      <c r="IJJ39" s="244"/>
      <c r="IJK39" s="244"/>
      <c r="IJL39" s="244"/>
      <c r="IJM39" s="244"/>
      <c r="IJN39" s="244"/>
      <c r="IJO39" s="244"/>
      <c r="IJP39" s="244"/>
      <c r="IJQ39" s="244"/>
      <c r="IJR39" s="244"/>
      <c r="IJS39" s="244"/>
      <c r="IJT39" s="244"/>
      <c r="IJU39" s="244"/>
      <c r="IJV39" s="244"/>
      <c r="IJW39" s="244"/>
      <c r="IJX39" s="244"/>
      <c r="IJY39" s="244"/>
      <c r="IJZ39" s="244"/>
      <c r="IKA39" s="244"/>
      <c r="IKB39" s="244"/>
      <c r="IKC39" s="244"/>
      <c r="IKD39" s="244"/>
      <c r="IKE39" s="244"/>
      <c r="IKF39" s="244"/>
      <c r="IKG39" s="244"/>
      <c r="IKH39" s="244"/>
      <c r="IKI39" s="244"/>
      <c r="IKJ39" s="244"/>
      <c r="IKK39" s="244"/>
      <c r="IKL39" s="244"/>
      <c r="IKM39" s="244"/>
      <c r="IKN39" s="244"/>
      <c r="IKO39" s="244"/>
      <c r="IKP39" s="244"/>
      <c r="IKQ39" s="244"/>
      <c r="IKR39" s="244"/>
      <c r="IKS39" s="244"/>
      <c r="IKT39" s="244"/>
      <c r="IKU39" s="244"/>
      <c r="IKV39" s="244"/>
      <c r="IKW39" s="244"/>
      <c r="IKX39" s="244"/>
      <c r="IKY39" s="244"/>
      <c r="IKZ39" s="244"/>
      <c r="ILA39" s="244"/>
      <c r="ILB39" s="244"/>
      <c r="ILC39" s="244"/>
      <c r="ILD39" s="244"/>
      <c r="ILE39" s="244"/>
      <c r="ILF39" s="244"/>
      <c r="ILG39" s="244"/>
      <c r="ILH39" s="244"/>
      <c r="ILI39" s="244"/>
      <c r="ILJ39" s="244"/>
      <c r="ILK39" s="244"/>
      <c r="ILL39" s="244"/>
      <c r="ILM39" s="244"/>
      <c r="ILN39" s="244"/>
      <c r="ILO39" s="244"/>
      <c r="ILP39" s="244"/>
      <c r="ILQ39" s="244"/>
      <c r="ILR39" s="244"/>
      <c r="ILS39" s="244"/>
      <c r="ILT39" s="244"/>
      <c r="ILU39" s="244"/>
      <c r="ILV39" s="244"/>
      <c r="ILW39" s="244"/>
      <c r="ILX39" s="244"/>
      <c r="ILY39" s="244"/>
      <c r="ILZ39" s="244"/>
      <c r="IMA39" s="244"/>
      <c r="IMB39" s="244"/>
      <c r="IMC39" s="244"/>
      <c r="IMD39" s="244"/>
      <c r="IME39" s="244"/>
      <c r="IMF39" s="244"/>
      <c r="IMG39" s="244"/>
      <c r="IMH39" s="244"/>
      <c r="IMI39" s="244"/>
      <c r="IMJ39" s="244"/>
      <c r="IMK39" s="244"/>
      <c r="IML39" s="244"/>
      <c r="IMM39" s="244"/>
      <c r="IMN39" s="244"/>
      <c r="IMO39" s="244"/>
      <c r="IMP39" s="244"/>
      <c r="IMQ39" s="244"/>
      <c r="IMR39" s="244"/>
      <c r="IMS39" s="244"/>
      <c r="IMT39" s="244"/>
      <c r="IMU39" s="244"/>
      <c r="IMV39" s="244"/>
      <c r="IMW39" s="244"/>
      <c r="IMX39" s="244"/>
      <c r="IMY39" s="244"/>
      <c r="IMZ39" s="244"/>
      <c r="INA39" s="244"/>
      <c r="INB39" s="244"/>
      <c r="INC39" s="244"/>
      <c r="IND39" s="244"/>
      <c r="INE39" s="244"/>
      <c r="INF39" s="244"/>
      <c r="ING39" s="244"/>
      <c r="INH39" s="244"/>
      <c r="INI39" s="244"/>
      <c r="INJ39" s="244"/>
      <c r="INK39" s="244"/>
      <c r="INL39" s="244"/>
      <c r="INM39" s="244"/>
      <c r="INN39" s="244"/>
      <c r="INO39" s="244"/>
      <c r="INP39" s="244"/>
      <c r="INQ39" s="244"/>
      <c r="INR39" s="244"/>
      <c r="INS39" s="244"/>
      <c r="INT39" s="244"/>
      <c r="INU39" s="244"/>
      <c r="INV39" s="244"/>
      <c r="INW39" s="244"/>
      <c r="INX39" s="244"/>
      <c r="INY39" s="244"/>
      <c r="INZ39" s="244"/>
      <c r="IOA39" s="244"/>
      <c r="IOB39" s="244"/>
      <c r="IOC39" s="244"/>
      <c r="IOD39" s="244"/>
      <c r="IOE39" s="244"/>
      <c r="IOF39" s="244"/>
      <c r="IOG39" s="244"/>
      <c r="IOH39" s="244"/>
      <c r="IOI39" s="244"/>
      <c r="IOJ39" s="244"/>
      <c r="IOK39" s="244"/>
      <c r="IOL39" s="244"/>
      <c r="IOM39" s="244"/>
      <c r="ION39" s="244"/>
      <c r="IOO39" s="244"/>
      <c r="IOP39" s="244"/>
      <c r="IOQ39" s="244"/>
      <c r="IOR39" s="244"/>
      <c r="IOS39" s="244"/>
      <c r="IOT39" s="244"/>
      <c r="IOU39" s="244"/>
      <c r="IOV39" s="244"/>
      <c r="IOW39" s="244"/>
      <c r="IOX39" s="244"/>
      <c r="IOY39" s="244"/>
      <c r="IOZ39" s="244"/>
      <c r="IPA39" s="244"/>
      <c r="IPB39" s="244"/>
      <c r="IPC39" s="244"/>
      <c r="IPD39" s="244"/>
      <c r="IPE39" s="244"/>
      <c r="IPF39" s="244"/>
      <c r="IPG39" s="244"/>
      <c r="IPH39" s="244"/>
      <c r="IPI39" s="244"/>
      <c r="IPJ39" s="244"/>
      <c r="IPK39" s="244"/>
      <c r="IPL39" s="244"/>
      <c r="IPM39" s="244"/>
      <c r="IPN39" s="244"/>
      <c r="IPO39" s="244"/>
      <c r="IPP39" s="244"/>
      <c r="IPQ39" s="244"/>
      <c r="IPR39" s="244"/>
      <c r="IPS39" s="244"/>
      <c r="IPT39" s="244"/>
      <c r="IPU39" s="244"/>
      <c r="IPV39" s="244"/>
      <c r="IPW39" s="244"/>
      <c r="IPX39" s="244"/>
      <c r="IPY39" s="244"/>
      <c r="IPZ39" s="244"/>
      <c r="IQA39" s="244"/>
      <c r="IQB39" s="244"/>
      <c r="IQC39" s="244"/>
      <c r="IQD39" s="244"/>
      <c r="IQE39" s="244"/>
      <c r="IQF39" s="244"/>
      <c r="IQG39" s="244"/>
      <c r="IQH39" s="244"/>
      <c r="IQI39" s="244"/>
      <c r="IQJ39" s="244"/>
      <c r="IQK39" s="244"/>
      <c r="IQL39" s="244"/>
      <c r="IQM39" s="244"/>
      <c r="IQN39" s="244"/>
      <c r="IQO39" s="244"/>
      <c r="IQP39" s="244"/>
      <c r="IQQ39" s="244"/>
      <c r="IQR39" s="244"/>
      <c r="IQS39" s="244"/>
      <c r="IQT39" s="244"/>
      <c r="IQU39" s="244"/>
      <c r="IQV39" s="244"/>
      <c r="IQW39" s="244"/>
      <c r="IQX39" s="244"/>
      <c r="IQY39" s="244"/>
      <c r="IQZ39" s="244"/>
      <c r="IRA39" s="244"/>
      <c r="IRB39" s="244"/>
      <c r="IRC39" s="244"/>
      <c r="IRD39" s="244"/>
      <c r="IRE39" s="244"/>
      <c r="IRF39" s="244"/>
      <c r="IRG39" s="244"/>
      <c r="IRH39" s="244"/>
      <c r="IRI39" s="244"/>
      <c r="IRJ39" s="244"/>
      <c r="IRK39" s="244"/>
      <c r="IRL39" s="244"/>
      <c r="IRM39" s="244"/>
      <c r="IRN39" s="244"/>
      <c r="IRO39" s="244"/>
      <c r="IRP39" s="244"/>
      <c r="IRQ39" s="244"/>
      <c r="IRR39" s="244"/>
      <c r="IRS39" s="244"/>
      <c r="IRT39" s="244"/>
      <c r="IRU39" s="244"/>
      <c r="IRV39" s="244"/>
      <c r="IRW39" s="244"/>
      <c r="IRX39" s="244"/>
      <c r="IRY39" s="244"/>
      <c r="IRZ39" s="244"/>
      <c r="ISA39" s="244"/>
      <c r="ISB39" s="244"/>
      <c r="ISC39" s="244"/>
      <c r="ISD39" s="244"/>
      <c r="ISE39" s="244"/>
      <c r="ISF39" s="244"/>
      <c r="ISG39" s="244"/>
      <c r="ISH39" s="244"/>
      <c r="ISI39" s="244"/>
      <c r="ISJ39" s="244"/>
      <c r="ISK39" s="244"/>
      <c r="ISL39" s="244"/>
      <c r="ISM39" s="244"/>
      <c r="ISN39" s="244"/>
      <c r="ISO39" s="244"/>
      <c r="ISP39" s="244"/>
      <c r="ISQ39" s="244"/>
      <c r="ISR39" s="244"/>
      <c r="ISS39" s="244"/>
      <c r="IST39" s="244"/>
      <c r="ISU39" s="244"/>
      <c r="ISV39" s="244"/>
      <c r="ISW39" s="244"/>
      <c r="ISX39" s="244"/>
      <c r="ISY39" s="244"/>
      <c r="ISZ39" s="244"/>
      <c r="ITA39" s="244"/>
      <c r="ITB39" s="244"/>
      <c r="ITC39" s="244"/>
      <c r="ITD39" s="244"/>
      <c r="ITE39" s="244"/>
      <c r="ITF39" s="244"/>
      <c r="ITG39" s="244"/>
      <c r="ITH39" s="244"/>
      <c r="ITI39" s="244"/>
      <c r="ITJ39" s="244"/>
      <c r="ITK39" s="244"/>
      <c r="ITL39" s="244"/>
      <c r="ITM39" s="244"/>
      <c r="ITN39" s="244"/>
      <c r="ITO39" s="244"/>
      <c r="ITP39" s="244"/>
      <c r="ITQ39" s="244"/>
      <c r="ITR39" s="244"/>
      <c r="ITS39" s="244"/>
      <c r="ITT39" s="244"/>
      <c r="ITU39" s="244"/>
      <c r="ITV39" s="244"/>
      <c r="ITW39" s="244"/>
      <c r="ITX39" s="244"/>
      <c r="ITY39" s="244"/>
      <c r="ITZ39" s="244"/>
      <c r="IUA39" s="244"/>
      <c r="IUB39" s="244"/>
      <c r="IUC39" s="244"/>
      <c r="IUD39" s="244"/>
      <c r="IUE39" s="244"/>
      <c r="IUF39" s="244"/>
      <c r="IUG39" s="244"/>
      <c r="IUH39" s="244"/>
      <c r="IUI39" s="244"/>
      <c r="IUJ39" s="244"/>
      <c r="IUK39" s="244"/>
      <c r="IUL39" s="244"/>
      <c r="IUM39" s="244"/>
      <c r="IUN39" s="244"/>
      <c r="IUO39" s="244"/>
      <c r="IUP39" s="244"/>
      <c r="IUQ39" s="244"/>
      <c r="IUR39" s="244"/>
      <c r="IUS39" s="244"/>
      <c r="IUT39" s="244"/>
      <c r="IUU39" s="244"/>
      <c r="IUV39" s="244"/>
      <c r="IUW39" s="244"/>
      <c r="IUX39" s="244"/>
      <c r="IUY39" s="244"/>
      <c r="IUZ39" s="244"/>
      <c r="IVA39" s="244"/>
      <c r="IVB39" s="244"/>
      <c r="IVC39" s="244"/>
      <c r="IVD39" s="244"/>
      <c r="IVE39" s="244"/>
      <c r="IVF39" s="244"/>
      <c r="IVG39" s="244"/>
      <c r="IVH39" s="244"/>
      <c r="IVI39" s="244"/>
      <c r="IVJ39" s="244"/>
      <c r="IVK39" s="244"/>
      <c r="IVL39" s="244"/>
      <c r="IVM39" s="244"/>
      <c r="IVN39" s="244"/>
      <c r="IVO39" s="244"/>
      <c r="IVP39" s="244"/>
      <c r="IVQ39" s="244"/>
      <c r="IVR39" s="244"/>
      <c r="IVS39" s="244"/>
      <c r="IVT39" s="244"/>
      <c r="IVU39" s="244"/>
      <c r="IVV39" s="244"/>
      <c r="IVW39" s="244"/>
      <c r="IVX39" s="244"/>
      <c r="IVY39" s="244"/>
      <c r="IVZ39" s="244"/>
      <c r="IWA39" s="244"/>
      <c r="IWB39" s="244"/>
      <c r="IWC39" s="244"/>
      <c r="IWD39" s="244"/>
      <c r="IWE39" s="244"/>
      <c r="IWF39" s="244"/>
      <c r="IWG39" s="244"/>
      <c r="IWH39" s="244"/>
      <c r="IWI39" s="244"/>
      <c r="IWJ39" s="244"/>
      <c r="IWK39" s="244"/>
      <c r="IWL39" s="244"/>
      <c r="IWM39" s="244"/>
      <c r="IWN39" s="244"/>
      <c r="IWO39" s="244"/>
      <c r="IWP39" s="244"/>
      <c r="IWQ39" s="244"/>
      <c r="IWR39" s="244"/>
      <c r="IWS39" s="244"/>
      <c r="IWT39" s="244"/>
      <c r="IWU39" s="244"/>
      <c r="IWV39" s="244"/>
      <c r="IWW39" s="244"/>
      <c r="IWX39" s="244"/>
      <c r="IWY39" s="244"/>
      <c r="IWZ39" s="244"/>
      <c r="IXA39" s="244"/>
      <c r="IXB39" s="244"/>
      <c r="IXC39" s="244"/>
      <c r="IXD39" s="244"/>
      <c r="IXE39" s="244"/>
      <c r="IXF39" s="244"/>
      <c r="IXG39" s="244"/>
      <c r="IXH39" s="244"/>
      <c r="IXI39" s="244"/>
      <c r="IXJ39" s="244"/>
      <c r="IXK39" s="244"/>
      <c r="IXL39" s="244"/>
      <c r="IXM39" s="244"/>
      <c r="IXN39" s="244"/>
      <c r="IXO39" s="244"/>
      <c r="IXP39" s="244"/>
      <c r="IXQ39" s="244"/>
      <c r="IXR39" s="244"/>
      <c r="IXS39" s="244"/>
      <c r="IXT39" s="244"/>
      <c r="IXU39" s="244"/>
      <c r="IXV39" s="244"/>
      <c r="IXW39" s="244"/>
      <c r="IXX39" s="244"/>
      <c r="IXY39" s="244"/>
      <c r="IXZ39" s="244"/>
      <c r="IYA39" s="244"/>
      <c r="IYB39" s="244"/>
      <c r="IYC39" s="244"/>
      <c r="IYD39" s="244"/>
      <c r="IYE39" s="244"/>
      <c r="IYF39" s="244"/>
      <c r="IYG39" s="244"/>
      <c r="IYH39" s="244"/>
      <c r="IYI39" s="244"/>
      <c r="IYJ39" s="244"/>
      <c r="IYK39" s="244"/>
      <c r="IYL39" s="244"/>
      <c r="IYM39" s="244"/>
      <c r="IYN39" s="244"/>
      <c r="IYO39" s="244"/>
      <c r="IYP39" s="244"/>
      <c r="IYQ39" s="244"/>
      <c r="IYR39" s="244"/>
      <c r="IYS39" s="244"/>
      <c r="IYT39" s="244"/>
      <c r="IYU39" s="244"/>
      <c r="IYV39" s="244"/>
      <c r="IYW39" s="244"/>
      <c r="IYX39" s="244"/>
      <c r="IYY39" s="244"/>
      <c r="IYZ39" s="244"/>
      <c r="IZA39" s="244"/>
      <c r="IZB39" s="244"/>
      <c r="IZC39" s="244"/>
      <c r="IZD39" s="244"/>
      <c r="IZE39" s="244"/>
      <c r="IZF39" s="244"/>
      <c r="IZG39" s="244"/>
      <c r="IZH39" s="244"/>
      <c r="IZI39" s="244"/>
      <c r="IZJ39" s="244"/>
      <c r="IZK39" s="244"/>
      <c r="IZL39" s="244"/>
      <c r="IZM39" s="244"/>
      <c r="IZN39" s="244"/>
      <c r="IZO39" s="244"/>
      <c r="IZP39" s="244"/>
      <c r="IZQ39" s="244"/>
      <c r="IZR39" s="244"/>
      <c r="IZS39" s="244"/>
      <c r="IZT39" s="244"/>
      <c r="IZU39" s="244"/>
      <c r="IZV39" s="244"/>
      <c r="IZW39" s="244"/>
      <c r="IZX39" s="244"/>
      <c r="IZY39" s="244"/>
      <c r="IZZ39" s="244"/>
      <c r="JAA39" s="244"/>
      <c r="JAB39" s="244"/>
      <c r="JAC39" s="244"/>
      <c r="JAD39" s="244"/>
      <c r="JAE39" s="244"/>
      <c r="JAF39" s="244"/>
      <c r="JAG39" s="244"/>
      <c r="JAH39" s="244"/>
      <c r="JAI39" s="244"/>
      <c r="JAJ39" s="244"/>
      <c r="JAK39" s="244"/>
      <c r="JAL39" s="244"/>
      <c r="JAM39" s="244"/>
      <c r="JAN39" s="244"/>
      <c r="JAO39" s="244"/>
      <c r="JAP39" s="244"/>
      <c r="JAQ39" s="244"/>
      <c r="JAR39" s="244"/>
      <c r="JAS39" s="244"/>
      <c r="JAT39" s="244"/>
      <c r="JAU39" s="244"/>
      <c r="JAV39" s="244"/>
      <c r="JAW39" s="244"/>
      <c r="JAX39" s="244"/>
      <c r="JAY39" s="244"/>
      <c r="JAZ39" s="244"/>
      <c r="JBA39" s="244"/>
      <c r="JBB39" s="244"/>
      <c r="JBC39" s="244"/>
      <c r="JBD39" s="244"/>
      <c r="JBE39" s="244"/>
      <c r="JBF39" s="244"/>
      <c r="JBG39" s="244"/>
      <c r="JBH39" s="244"/>
      <c r="JBI39" s="244"/>
      <c r="JBJ39" s="244"/>
      <c r="JBK39" s="244"/>
      <c r="JBL39" s="244"/>
      <c r="JBM39" s="244"/>
      <c r="JBN39" s="244"/>
      <c r="JBO39" s="244"/>
      <c r="JBP39" s="244"/>
      <c r="JBQ39" s="244"/>
      <c r="JBR39" s="244"/>
      <c r="JBS39" s="244"/>
      <c r="JBT39" s="244"/>
      <c r="JBU39" s="244"/>
      <c r="JBV39" s="244"/>
      <c r="JBW39" s="244"/>
      <c r="JBX39" s="244"/>
      <c r="JBY39" s="244"/>
      <c r="JBZ39" s="244"/>
      <c r="JCA39" s="244"/>
      <c r="JCB39" s="244"/>
      <c r="JCC39" s="244"/>
      <c r="JCD39" s="244"/>
      <c r="JCE39" s="244"/>
      <c r="JCF39" s="244"/>
      <c r="JCG39" s="244"/>
      <c r="JCH39" s="244"/>
      <c r="JCI39" s="244"/>
      <c r="JCJ39" s="244"/>
      <c r="JCK39" s="244"/>
      <c r="JCL39" s="244"/>
      <c r="JCM39" s="244"/>
      <c r="JCN39" s="244"/>
      <c r="JCO39" s="244"/>
      <c r="JCP39" s="244"/>
      <c r="JCQ39" s="244"/>
      <c r="JCR39" s="244"/>
      <c r="JCS39" s="244"/>
      <c r="JCT39" s="244"/>
      <c r="JCU39" s="244"/>
      <c r="JCV39" s="244"/>
      <c r="JCW39" s="244"/>
      <c r="JCX39" s="244"/>
      <c r="JCY39" s="244"/>
      <c r="JCZ39" s="244"/>
      <c r="JDA39" s="244"/>
      <c r="JDB39" s="244"/>
      <c r="JDC39" s="244"/>
      <c r="JDD39" s="244"/>
      <c r="JDE39" s="244"/>
      <c r="JDF39" s="244"/>
      <c r="JDG39" s="244"/>
      <c r="JDH39" s="244"/>
      <c r="JDI39" s="244"/>
      <c r="JDJ39" s="244"/>
      <c r="JDK39" s="244"/>
      <c r="JDL39" s="244"/>
      <c r="JDM39" s="244"/>
      <c r="JDN39" s="244"/>
      <c r="JDO39" s="244"/>
      <c r="JDP39" s="244"/>
      <c r="JDQ39" s="244"/>
      <c r="JDR39" s="244"/>
      <c r="JDS39" s="244"/>
      <c r="JDT39" s="244"/>
      <c r="JDU39" s="244"/>
      <c r="JDV39" s="244"/>
      <c r="JDW39" s="244"/>
      <c r="JDX39" s="244"/>
      <c r="JDY39" s="244"/>
      <c r="JDZ39" s="244"/>
      <c r="JEA39" s="244"/>
      <c r="JEB39" s="244"/>
      <c r="JEC39" s="244"/>
      <c r="JED39" s="244"/>
      <c r="JEE39" s="244"/>
      <c r="JEF39" s="244"/>
      <c r="JEG39" s="244"/>
      <c r="JEH39" s="244"/>
      <c r="JEI39" s="244"/>
      <c r="JEJ39" s="244"/>
      <c r="JEK39" s="244"/>
      <c r="JEL39" s="244"/>
      <c r="JEM39" s="244"/>
      <c r="JEN39" s="244"/>
      <c r="JEO39" s="244"/>
      <c r="JEP39" s="244"/>
      <c r="JEQ39" s="244"/>
      <c r="JER39" s="244"/>
      <c r="JES39" s="244"/>
      <c r="JET39" s="244"/>
      <c r="JEU39" s="244"/>
      <c r="JEV39" s="244"/>
      <c r="JEW39" s="244"/>
      <c r="JEX39" s="244"/>
      <c r="JEY39" s="244"/>
      <c r="JEZ39" s="244"/>
      <c r="JFA39" s="244"/>
      <c r="JFB39" s="244"/>
      <c r="JFC39" s="244"/>
      <c r="JFD39" s="244"/>
      <c r="JFE39" s="244"/>
      <c r="JFF39" s="244"/>
      <c r="JFG39" s="244"/>
      <c r="JFH39" s="244"/>
      <c r="JFI39" s="244"/>
      <c r="JFJ39" s="244"/>
      <c r="JFK39" s="244"/>
      <c r="JFL39" s="244"/>
      <c r="JFM39" s="244"/>
      <c r="JFN39" s="244"/>
      <c r="JFO39" s="244"/>
      <c r="JFP39" s="244"/>
      <c r="JFQ39" s="244"/>
      <c r="JFR39" s="244"/>
      <c r="JFS39" s="244"/>
      <c r="JFT39" s="244"/>
      <c r="JFU39" s="244"/>
      <c r="JFV39" s="244"/>
      <c r="JFW39" s="244"/>
      <c r="JFX39" s="244"/>
      <c r="JFY39" s="244"/>
      <c r="JFZ39" s="244"/>
      <c r="JGA39" s="244"/>
      <c r="JGB39" s="244"/>
      <c r="JGC39" s="244"/>
      <c r="JGD39" s="244"/>
      <c r="JGE39" s="244"/>
      <c r="JGF39" s="244"/>
      <c r="JGG39" s="244"/>
      <c r="JGH39" s="244"/>
      <c r="JGI39" s="244"/>
      <c r="JGJ39" s="244"/>
      <c r="JGK39" s="244"/>
      <c r="JGL39" s="244"/>
      <c r="JGM39" s="244"/>
      <c r="JGN39" s="244"/>
      <c r="JGO39" s="244"/>
      <c r="JGP39" s="244"/>
      <c r="JGQ39" s="244"/>
      <c r="JGR39" s="244"/>
      <c r="JGS39" s="244"/>
      <c r="JGT39" s="244"/>
      <c r="JGU39" s="244"/>
      <c r="JGV39" s="244"/>
      <c r="JGW39" s="244"/>
      <c r="JGX39" s="244"/>
      <c r="JGY39" s="244"/>
      <c r="JGZ39" s="244"/>
      <c r="JHA39" s="244"/>
      <c r="JHB39" s="244"/>
      <c r="JHC39" s="244"/>
      <c r="JHD39" s="244"/>
      <c r="JHE39" s="244"/>
      <c r="JHF39" s="244"/>
      <c r="JHG39" s="244"/>
      <c r="JHH39" s="244"/>
      <c r="JHI39" s="244"/>
      <c r="JHJ39" s="244"/>
      <c r="JHK39" s="244"/>
      <c r="JHL39" s="244"/>
      <c r="JHM39" s="244"/>
      <c r="JHN39" s="244"/>
      <c r="JHO39" s="244"/>
      <c r="JHP39" s="244"/>
      <c r="JHQ39" s="244"/>
      <c r="JHR39" s="244"/>
      <c r="JHS39" s="244"/>
      <c r="JHT39" s="244"/>
      <c r="JHU39" s="244"/>
      <c r="JHV39" s="244"/>
      <c r="JHW39" s="244"/>
      <c r="JHX39" s="244"/>
      <c r="JHY39" s="244"/>
      <c r="JHZ39" s="244"/>
      <c r="JIA39" s="244"/>
      <c r="JIB39" s="244"/>
      <c r="JIC39" s="244"/>
      <c r="JID39" s="244"/>
      <c r="JIE39" s="244"/>
      <c r="JIF39" s="244"/>
      <c r="JIG39" s="244"/>
      <c r="JIH39" s="244"/>
      <c r="JII39" s="244"/>
      <c r="JIJ39" s="244"/>
      <c r="JIK39" s="244"/>
      <c r="JIL39" s="244"/>
      <c r="JIM39" s="244"/>
      <c r="JIN39" s="244"/>
      <c r="JIO39" s="244"/>
      <c r="JIP39" s="244"/>
      <c r="JIQ39" s="244"/>
      <c r="JIR39" s="244"/>
      <c r="JIS39" s="244"/>
      <c r="JIT39" s="244"/>
      <c r="JIU39" s="244"/>
      <c r="JIV39" s="244"/>
      <c r="JIW39" s="244"/>
      <c r="JIX39" s="244"/>
      <c r="JIY39" s="244"/>
      <c r="JIZ39" s="244"/>
      <c r="JJA39" s="244"/>
      <c r="JJB39" s="244"/>
      <c r="JJC39" s="244"/>
      <c r="JJD39" s="244"/>
      <c r="JJE39" s="244"/>
      <c r="JJF39" s="244"/>
      <c r="JJG39" s="244"/>
      <c r="JJH39" s="244"/>
      <c r="JJI39" s="244"/>
      <c r="JJJ39" s="244"/>
      <c r="JJK39" s="244"/>
      <c r="JJL39" s="244"/>
      <c r="JJM39" s="244"/>
      <c r="JJN39" s="244"/>
      <c r="JJO39" s="244"/>
      <c r="JJP39" s="244"/>
      <c r="JJQ39" s="244"/>
      <c r="JJR39" s="244"/>
      <c r="JJS39" s="244"/>
      <c r="JJT39" s="244"/>
      <c r="JJU39" s="244"/>
      <c r="JJV39" s="244"/>
      <c r="JJW39" s="244"/>
      <c r="JJX39" s="244"/>
      <c r="JJY39" s="244"/>
      <c r="JJZ39" s="244"/>
      <c r="JKA39" s="244"/>
      <c r="JKB39" s="244"/>
      <c r="JKC39" s="244"/>
      <c r="JKD39" s="244"/>
      <c r="JKE39" s="244"/>
      <c r="JKF39" s="244"/>
      <c r="JKG39" s="244"/>
      <c r="JKH39" s="244"/>
      <c r="JKI39" s="244"/>
      <c r="JKJ39" s="244"/>
      <c r="JKK39" s="244"/>
      <c r="JKL39" s="244"/>
      <c r="JKM39" s="244"/>
      <c r="JKN39" s="244"/>
      <c r="JKO39" s="244"/>
      <c r="JKP39" s="244"/>
      <c r="JKQ39" s="244"/>
      <c r="JKR39" s="244"/>
      <c r="JKS39" s="244"/>
      <c r="JKT39" s="244"/>
      <c r="JKU39" s="244"/>
      <c r="JKV39" s="244"/>
      <c r="JKW39" s="244"/>
      <c r="JKX39" s="244"/>
      <c r="JKY39" s="244"/>
      <c r="JKZ39" s="244"/>
      <c r="JLA39" s="244"/>
      <c r="JLB39" s="244"/>
      <c r="JLC39" s="244"/>
      <c r="JLD39" s="244"/>
      <c r="JLE39" s="244"/>
      <c r="JLF39" s="244"/>
      <c r="JLG39" s="244"/>
      <c r="JLH39" s="244"/>
      <c r="JLI39" s="244"/>
      <c r="JLJ39" s="244"/>
      <c r="JLK39" s="244"/>
      <c r="JLL39" s="244"/>
      <c r="JLM39" s="244"/>
      <c r="JLN39" s="244"/>
      <c r="JLO39" s="244"/>
      <c r="JLP39" s="244"/>
      <c r="JLQ39" s="244"/>
      <c r="JLR39" s="244"/>
      <c r="JLS39" s="244"/>
      <c r="JLT39" s="244"/>
      <c r="JLU39" s="244"/>
      <c r="JLV39" s="244"/>
      <c r="JLW39" s="244"/>
      <c r="JLX39" s="244"/>
      <c r="JLY39" s="244"/>
      <c r="JLZ39" s="244"/>
      <c r="JMA39" s="244"/>
      <c r="JMB39" s="244"/>
      <c r="JMC39" s="244"/>
      <c r="JMD39" s="244"/>
      <c r="JME39" s="244"/>
      <c r="JMF39" s="244"/>
      <c r="JMG39" s="244"/>
      <c r="JMH39" s="244"/>
      <c r="JMI39" s="244"/>
      <c r="JMJ39" s="244"/>
      <c r="JMK39" s="244"/>
      <c r="JML39" s="244"/>
      <c r="JMM39" s="244"/>
      <c r="JMN39" s="244"/>
      <c r="JMO39" s="244"/>
      <c r="JMP39" s="244"/>
      <c r="JMQ39" s="244"/>
      <c r="JMR39" s="244"/>
      <c r="JMS39" s="244"/>
      <c r="JMT39" s="244"/>
      <c r="JMU39" s="244"/>
      <c r="JMV39" s="244"/>
      <c r="JMW39" s="244"/>
      <c r="JMX39" s="244"/>
      <c r="JMY39" s="244"/>
      <c r="JMZ39" s="244"/>
      <c r="JNA39" s="244"/>
      <c r="JNB39" s="244"/>
      <c r="JNC39" s="244"/>
      <c r="JND39" s="244"/>
      <c r="JNE39" s="244"/>
      <c r="JNF39" s="244"/>
      <c r="JNG39" s="244"/>
      <c r="JNH39" s="244"/>
      <c r="JNI39" s="244"/>
      <c r="JNJ39" s="244"/>
      <c r="JNK39" s="244"/>
      <c r="JNL39" s="244"/>
      <c r="JNM39" s="244"/>
      <c r="JNN39" s="244"/>
      <c r="JNO39" s="244"/>
      <c r="JNP39" s="244"/>
      <c r="JNQ39" s="244"/>
      <c r="JNR39" s="244"/>
      <c r="JNS39" s="244"/>
      <c r="JNT39" s="244"/>
      <c r="JNU39" s="244"/>
      <c r="JNV39" s="244"/>
      <c r="JNW39" s="244"/>
      <c r="JNX39" s="244"/>
      <c r="JNY39" s="244"/>
      <c r="JNZ39" s="244"/>
      <c r="JOA39" s="244"/>
      <c r="JOB39" s="244"/>
      <c r="JOC39" s="244"/>
      <c r="JOD39" s="244"/>
      <c r="JOE39" s="244"/>
      <c r="JOF39" s="244"/>
      <c r="JOG39" s="244"/>
      <c r="JOH39" s="244"/>
      <c r="JOI39" s="244"/>
      <c r="JOJ39" s="244"/>
      <c r="JOK39" s="244"/>
      <c r="JOL39" s="244"/>
      <c r="JOM39" s="244"/>
      <c r="JON39" s="244"/>
      <c r="JOO39" s="244"/>
      <c r="JOP39" s="244"/>
      <c r="JOQ39" s="244"/>
      <c r="JOR39" s="244"/>
      <c r="JOS39" s="244"/>
      <c r="JOT39" s="244"/>
      <c r="JOU39" s="244"/>
      <c r="JOV39" s="244"/>
      <c r="JOW39" s="244"/>
      <c r="JOX39" s="244"/>
      <c r="JOY39" s="244"/>
      <c r="JOZ39" s="244"/>
      <c r="JPA39" s="244"/>
      <c r="JPB39" s="244"/>
      <c r="JPC39" s="244"/>
      <c r="JPD39" s="244"/>
      <c r="JPE39" s="244"/>
      <c r="JPF39" s="244"/>
      <c r="JPG39" s="244"/>
      <c r="JPH39" s="244"/>
      <c r="JPI39" s="244"/>
      <c r="JPJ39" s="244"/>
      <c r="JPK39" s="244"/>
      <c r="JPL39" s="244"/>
      <c r="JPM39" s="244"/>
      <c r="JPN39" s="244"/>
      <c r="JPO39" s="244"/>
      <c r="JPP39" s="244"/>
      <c r="JPQ39" s="244"/>
      <c r="JPR39" s="244"/>
      <c r="JPS39" s="244"/>
      <c r="JPT39" s="244"/>
      <c r="JPU39" s="244"/>
      <c r="JPV39" s="244"/>
      <c r="JPW39" s="244"/>
      <c r="JPX39" s="244"/>
      <c r="JPY39" s="244"/>
      <c r="JPZ39" s="244"/>
      <c r="JQA39" s="244"/>
      <c r="JQB39" s="244"/>
      <c r="JQC39" s="244"/>
      <c r="JQD39" s="244"/>
      <c r="JQE39" s="244"/>
      <c r="JQF39" s="244"/>
      <c r="JQG39" s="244"/>
      <c r="JQH39" s="244"/>
      <c r="JQI39" s="244"/>
      <c r="JQJ39" s="244"/>
      <c r="JQK39" s="244"/>
      <c r="JQL39" s="244"/>
      <c r="JQM39" s="244"/>
      <c r="JQN39" s="244"/>
      <c r="JQO39" s="244"/>
      <c r="JQP39" s="244"/>
      <c r="JQQ39" s="244"/>
      <c r="JQR39" s="244"/>
      <c r="JQS39" s="244"/>
      <c r="JQT39" s="244"/>
      <c r="JQU39" s="244"/>
      <c r="JQV39" s="244"/>
      <c r="JQW39" s="244"/>
      <c r="JQX39" s="244"/>
      <c r="JQY39" s="244"/>
      <c r="JQZ39" s="244"/>
      <c r="JRA39" s="244"/>
      <c r="JRB39" s="244"/>
      <c r="JRC39" s="244"/>
      <c r="JRD39" s="244"/>
      <c r="JRE39" s="244"/>
      <c r="JRF39" s="244"/>
      <c r="JRG39" s="244"/>
      <c r="JRH39" s="244"/>
      <c r="JRI39" s="244"/>
      <c r="JRJ39" s="244"/>
      <c r="JRK39" s="244"/>
      <c r="JRL39" s="244"/>
      <c r="JRM39" s="244"/>
      <c r="JRN39" s="244"/>
      <c r="JRO39" s="244"/>
      <c r="JRP39" s="244"/>
      <c r="JRQ39" s="244"/>
      <c r="JRR39" s="244"/>
      <c r="JRS39" s="244"/>
      <c r="JRT39" s="244"/>
      <c r="JRU39" s="244"/>
      <c r="JRV39" s="244"/>
      <c r="JRW39" s="244"/>
      <c r="JRX39" s="244"/>
      <c r="JRY39" s="244"/>
      <c r="JRZ39" s="244"/>
      <c r="JSA39" s="244"/>
      <c r="JSB39" s="244"/>
      <c r="JSC39" s="244"/>
      <c r="JSD39" s="244"/>
      <c r="JSE39" s="244"/>
      <c r="JSF39" s="244"/>
      <c r="JSG39" s="244"/>
      <c r="JSH39" s="244"/>
      <c r="JSI39" s="244"/>
      <c r="JSJ39" s="244"/>
      <c r="JSK39" s="244"/>
      <c r="JSL39" s="244"/>
      <c r="JSM39" s="244"/>
      <c r="JSN39" s="244"/>
      <c r="JSO39" s="244"/>
      <c r="JSP39" s="244"/>
      <c r="JSQ39" s="244"/>
      <c r="JSR39" s="244"/>
      <c r="JSS39" s="244"/>
      <c r="JST39" s="244"/>
      <c r="JSU39" s="244"/>
      <c r="JSV39" s="244"/>
      <c r="JSW39" s="244"/>
      <c r="JSX39" s="244"/>
      <c r="JSY39" s="244"/>
      <c r="JSZ39" s="244"/>
      <c r="JTA39" s="244"/>
      <c r="JTB39" s="244"/>
      <c r="JTC39" s="244"/>
      <c r="JTD39" s="244"/>
      <c r="JTE39" s="244"/>
      <c r="JTF39" s="244"/>
      <c r="JTG39" s="244"/>
      <c r="JTH39" s="244"/>
      <c r="JTI39" s="244"/>
      <c r="JTJ39" s="244"/>
      <c r="JTK39" s="244"/>
      <c r="JTL39" s="244"/>
      <c r="JTM39" s="244"/>
      <c r="JTN39" s="244"/>
      <c r="JTO39" s="244"/>
      <c r="JTP39" s="244"/>
      <c r="JTQ39" s="244"/>
      <c r="JTR39" s="244"/>
      <c r="JTS39" s="244"/>
      <c r="JTT39" s="244"/>
      <c r="JTU39" s="244"/>
      <c r="JTV39" s="244"/>
      <c r="JTW39" s="244"/>
      <c r="JTX39" s="244"/>
      <c r="JTY39" s="244"/>
      <c r="JTZ39" s="244"/>
      <c r="JUA39" s="244"/>
      <c r="JUB39" s="244"/>
      <c r="JUC39" s="244"/>
      <c r="JUD39" s="244"/>
      <c r="JUE39" s="244"/>
      <c r="JUF39" s="244"/>
      <c r="JUG39" s="244"/>
      <c r="JUH39" s="244"/>
      <c r="JUI39" s="244"/>
      <c r="JUJ39" s="244"/>
      <c r="JUK39" s="244"/>
      <c r="JUL39" s="244"/>
      <c r="JUM39" s="244"/>
      <c r="JUN39" s="244"/>
      <c r="JUO39" s="244"/>
      <c r="JUP39" s="244"/>
      <c r="JUQ39" s="244"/>
      <c r="JUR39" s="244"/>
      <c r="JUS39" s="244"/>
      <c r="JUT39" s="244"/>
      <c r="JUU39" s="244"/>
      <c r="JUV39" s="244"/>
      <c r="JUW39" s="244"/>
      <c r="JUX39" s="244"/>
      <c r="JUY39" s="244"/>
      <c r="JUZ39" s="244"/>
      <c r="JVA39" s="244"/>
      <c r="JVB39" s="244"/>
      <c r="JVC39" s="244"/>
      <c r="JVD39" s="244"/>
      <c r="JVE39" s="244"/>
      <c r="JVF39" s="244"/>
      <c r="JVG39" s="244"/>
      <c r="JVH39" s="244"/>
      <c r="JVI39" s="244"/>
      <c r="JVJ39" s="244"/>
      <c r="JVK39" s="244"/>
      <c r="JVL39" s="244"/>
      <c r="JVM39" s="244"/>
      <c r="JVN39" s="244"/>
      <c r="JVO39" s="244"/>
      <c r="JVP39" s="244"/>
      <c r="JVQ39" s="244"/>
      <c r="JVR39" s="244"/>
      <c r="JVS39" s="244"/>
      <c r="JVT39" s="244"/>
      <c r="JVU39" s="244"/>
      <c r="JVV39" s="244"/>
      <c r="JVW39" s="244"/>
      <c r="JVX39" s="244"/>
      <c r="JVY39" s="244"/>
      <c r="JVZ39" s="244"/>
      <c r="JWA39" s="244"/>
      <c r="JWB39" s="244"/>
      <c r="JWC39" s="244"/>
      <c r="JWD39" s="244"/>
      <c r="JWE39" s="244"/>
      <c r="JWF39" s="244"/>
      <c r="JWG39" s="244"/>
      <c r="JWH39" s="244"/>
      <c r="JWI39" s="244"/>
      <c r="JWJ39" s="244"/>
      <c r="JWK39" s="244"/>
      <c r="JWL39" s="244"/>
      <c r="JWM39" s="244"/>
      <c r="JWN39" s="244"/>
      <c r="JWO39" s="244"/>
      <c r="JWP39" s="244"/>
      <c r="JWQ39" s="244"/>
      <c r="JWR39" s="244"/>
      <c r="JWS39" s="244"/>
      <c r="JWT39" s="244"/>
      <c r="JWU39" s="244"/>
      <c r="JWV39" s="244"/>
      <c r="JWW39" s="244"/>
      <c r="JWX39" s="244"/>
      <c r="JWY39" s="244"/>
      <c r="JWZ39" s="244"/>
      <c r="JXA39" s="244"/>
      <c r="JXB39" s="244"/>
      <c r="JXC39" s="244"/>
      <c r="JXD39" s="244"/>
      <c r="JXE39" s="244"/>
      <c r="JXF39" s="244"/>
      <c r="JXG39" s="244"/>
      <c r="JXH39" s="244"/>
      <c r="JXI39" s="244"/>
      <c r="JXJ39" s="244"/>
      <c r="JXK39" s="244"/>
      <c r="JXL39" s="244"/>
      <c r="JXM39" s="244"/>
      <c r="JXN39" s="244"/>
      <c r="JXO39" s="244"/>
      <c r="JXP39" s="244"/>
      <c r="JXQ39" s="244"/>
      <c r="JXR39" s="244"/>
      <c r="JXS39" s="244"/>
      <c r="JXT39" s="244"/>
      <c r="JXU39" s="244"/>
      <c r="JXV39" s="244"/>
      <c r="JXW39" s="244"/>
      <c r="JXX39" s="244"/>
      <c r="JXY39" s="244"/>
      <c r="JXZ39" s="244"/>
      <c r="JYA39" s="244"/>
      <c r="JYB39" s="244"/>
      <c r="JYC39" s="244"/>
      <c r="JYD39" s="244"/>
      <c r="JYE39" s="244"/>
      <c r="JYF39" s="244"/>
      <c r="JYG39" s="244"/>
      <c r="JYH39" s="244"/>
      <c r="JYI39" s="244"/>
      <c r="JYJ39" s="244"/>
      <c r="JYK39" s="244"/>
      <c r="JYL39" s="244"/>
      <c r="JYM39" s="244"/>
      <c r="JYN39" s="244"/>
      <c r="JYO39" s="244"/>
      <c r="JYP39" s="244"/>
      <c r="JYQ39" s="244"/>
      <c r="JYR39" s="244"/>
      <c r="JYS39" s="244"/>
      <c r="JYT39" s="244"/>
      <c r="JYU39" s="244"/>
      <c r="JYV39" s="244"/>
      <c r="JYW39" s="244"/>
      <c r="JYX39" s="244"/>
      <c r="JYY39" s="244"/>
      <c r="JYZ39" s="244"/>
      <c r="JZA39" s="244"/>
      <c r="JZB39" s="244"/>
      <c r="JZC39" s="244"/>
      <c r="JZD39" s="244"/>
      <c r="JZE39" s="244"/>
      <c r="JZF39" s="244"/>
      <c r="JZG39" s="244"/>
      <c r="JZH39" s="244"/>
      <c r="JZI39" s="244"/>
      <c r="JZJ39" s="244"/>
      <c r="JZK39" s="244"/>
      <c r="JZL39" s="244"/>
      <c r="JZM39" s="244"/>
      <c r="JZN39" s="244"/>
      <c r="JZO39" s="244"/>
      <c r="JZP39" s="244"/>
      <c r="JZQ39" s="244"/>
      <c r="JZR39" s="244"/>
      <c r="JZS39" s="244"/>
      <c r="JZT39" s="244"/>
      <c r="JZU39" s="244"/>
      <c r="JZV39" s="244"/>
      <c r="JZW39" s="244"/>
      <c r="JZX39" s="244"/>
      <c r="JZY39" s="244"/>
      <c r="JZZ39" s="244"/>
      <c r="KAA39" s="244"/>
      <c r="KAB39" s="244"/>
      <c r="KAC39" s="244"/>
      <c r="KAD39" s="244"/>
      <c r="KAE39" s="244"/>
      <c r="KAF39" s="244"/>
      <c r="KAG39" s="244"/>
      <c r="KAH39" s="244"/>
      <c r="KAI39" s="244"/>
      <c r="KAJ39" s="244"/>
      <c r="KAK39" s="244"/>
      <c r="KAL39" s="244"/>
      <c r="KAM39" s="244"/>
      <c r="KAN39" s="244"/>
      <c r="KAO39" s="244"/>
      <c r="KAP39" s="244"/>
      <c r="KAQ39" s="244"/>
      <c r="KAR39" s="244"/>
      <c r="KAS39" s="244"/>
      <c r="KAT39" s="244"/>
      <c r="KAU39" s="244"/>
      <c r="KAV39" s="244"/>
      <c r="KAW39" s="244"/>
      <c r="KAX39" s="244"/>
      <c r="KAY39" s="244"/>
      <c r="KAZ39" s="244"/>
      <c r="KBA39" s="244"/>
      <c r="KBB39" s="244"/>
      <c r="KBC39" s="244"/>
      <c r="KBD39" s="244"/>
      <c r="KBE39" s="244"/>
      <c r="KBF39" s="244"/>
      <c r="KBG39" s="244"/>
      <c r="KBH39" s="244"/>
      <c r="KBI39" s="244"/>
      <c r="KBJ39" s="244"/>
      <c r="KBK39" s="244"/>
      <c r="KBL39" s="244"/>
      <c r="KBM39" s="244"/>
      <c r="KBN39" s="244"/>
      <c r="KBO39" s="244"/>
      <c r="KBP39" s="244"/>
      <c r="KBQ39" s="244"/>
      <c r="KBR39" s="244"/>
      <c r="KBS39" s="244"/>
      <c r="KBT39" s="244"/>
      <c r="KBU39" s="244"/>
      <c r="KBV39" s="244"/>
      <c r="KBW39" s="244"/>
      <c r="KBX39" s="244"/>
      <c r="KBY39" s="244"/>
      <c r="KBZ39" s="244"/>
      <c r="KCA39" s="244"/>
      <c r="KCB39" s="244"/>
      <c r="KCC39" s="244"/>
      <c r="KCD39" s="244"/>
      <c r="KCE39" s="244"/>
      <c r="KCF39" s="244"/>
      <c r="KCG39" s="244"/>
      <c r="KCH39" s="244"/>
      <c r="KCI39" s="244"/>
      <c r="KCJ39" s="244"/>
      <c r="KCK39" s="244"/>
      <c r="KCL39" s="244"/>
      <c r="KCM39" s="244"/>
      <c r="KCN39" s="244"/>
      <c r="KCO39" s="244"/>
      <c r="KCP39" s="244"/>
      <c r="KCQ39" s="244"/>
      <c r="KCR39" s="244"/>
      <c r="KCS39" s="244"/>
      <c r="KCT39" s="244"/>
      <c r="KCU39" s="244"/>
      <c r="KCV39" s="244"/>
      <c r="KCW39" s="244"/>
      <c r="KCX39" s="244"/>
      <c r="KCY39" s="244"/>
      <c r="KCZ39" s="244"/>
      <c r="KDA39" s="244"/>
      <c r="KDB39" s="244"/>
      <c r="KDC39" s="244"/>
      <c r="KDD39" s="244"/>
      <c r="KDE39" s="244"/>
      <c r="KDF39" s="244"/>
      <c r="KDG39" s="244"/>
      <c r="KDH39" s="244"/>
      <c r="KDI39" s="244"/>
      <c r="KDJ39" s="244"/>
      <c r="KDK39" s="244"/>
      <c r="KDL39" s="244"/>
      <c r="KDM39" s="244"/>
      <c r="KDN39" s="244"/>
      <c r="KDO39" s="244"/>
      <c r="KDP39" s="244"/>
      <c r="KDQ39" s="244"/>
      <c r="KDR39" s="244"/>
      <c r="KDS39" s="244"/>
      <c r="KDT39" s="244"/>
      <c r="KDU39" s="244"/>
      <c r="KDV39" s="244"/>
      <c r="KDW39" s="244"/>
      <c r="KDX39" s="244"/>
      <c r="KDY39" s="244"/>
      <c r="KDZ39" s="244"/>
      <c r="KEA39" s="244"/>
      <c r="KEB39" s="244"/>
      <c r="KEC39" s="244"/>
      <c r="KED39" s="244"/>
      <c r="KEE39" s="244"/>
      <c r="KEF39" s="244"/>
      <c r="KEG39" s="244"/>
      <c r="KEH39" s="244"/>
      <c r="KEI39" s="244"/>
      <c r="KEJ39" s="244"/>
      <c r="KEK39" s="244"/>
      <c r="KEL39" s="244"/>
      <c r="KEM39" s="244"/>
      <c r="KEN39" s="244"/>
      <c r="KEO39" s="244"/>
      <c r="KEP39" s="244"/>
      <c r="KEQ39" s="244"/>
      <c r="KER39" s="244"/>
      <c r="KES39" s="244"/>
      <c r="KET39" s="244"/>
      <c r="KEU39" s="244"/>
      <c r="KEV39" s="244"/>
      <c r="KEW39" s="244"/>
      <c r="KEX39" s="244"/>
      <c r="KEY39" s="244"/>
      <c r="KEZ39" s="244"/>
      <c r="KFA39" s="244"/>
      <c r="KFB39" s="244"/>
      <c r="KFC39" s="244"/>
      <c r="KFD39" s="244"/>
      <c r="KFE39" s="244"/>
      <c r="KFF39" s="244"/>
      <c r="KFG39" s="244"/>
      <c r="KFH39" s="244"/>
      <c r="KFI39" s="244"/>
      <c r="KFJ39" s="244"/>
      <c r="KFK39" s="244"/>
      <c r="KFL39" s="244"/>
      <c r="KFM39" s="244"/>
      <c r="KFN39" s="244"/>
      <c r="KFO39" s="244"/>
      <c r="KFP39" s="244"/>
      <c r="KFQ39" s="244"/>
      <c r="KFR39" s="244"/>
      <c r="KFS39" s="244"/>
      <c r="KFT39" s="244"/>
      <c r="KFU39" s="244"/>
      <c r="KFV39" s="244"/>
      <c r="KFW39" s="244"/>
      <c r="KFX39" s="244"/>
      <c r="KFY39" s="244"/>
      <c r="KFZ39" s="244"/>
      <c r="KGA39" s="244"/>
      <c r="KGB39" s="244"/>
      <c r="KGC39" s="244"/>
      <c r="KGD39" s="244"/>
      <c r="KGE39" s="244"/>
      <c r="KGF39" s="244"/>
      <c r="KGG39" s="244"/>
      <c r="KGH39" s="244"/>
      <c r="KGI39" s="244"/>
      <c r="KGJ39" s="244"/>
      <c r="KGK39" s="244"/>
      <c r="KGL39" s="244"/>
      <c r="KGM39" s="244"/>
      <c r="KGN39" s="244"/>
      <c r="KGO39" s="244"/>
      <c r="KGP39" s="244"/>
      <c r="KGQ39" s="244"/>
      <c r="KGR39" s="244"/>
      <c r="KGS39" s="244"/>
      <c r="KGT39" s="244"/>
      <c r="KGU39" s="244"/>
      <c r="KGV39" s="244"/>
      <c r="KGW39" s="244"/>
      <c r="KGX39" s="244"/>
      <c r="KGY39" s="244"/>
      <c r="KGZ39" s="244"/>
      <c r="KHA39" s="244"/>
      <c r="KHB39" s="244"/>
      <c r="KHC39" s="244"/>
      <c r="KHD39" s="244"/>
      <c r="KHE39" s="244"/>
      <c r="KHF39" s="244"/>
      <c r="KHG39" s="244"/>
      <c r="KHH39" s="244"/>
      <c r="KHI39" s="244"/>
      <c r="KHJ39" s="244"/>
      <c r="KHK39" s="244"/>
      <c r="KHL39" s="244"/>
      <c r="KHM39" s="244"/>
      <c r="KHN39" s="244"/>
      <c r="KHO39" s="244"/>
      <c r="KHP39" s="244"/>
      <c r="KHQ39" s="244"/>
      <c r="KHR39" s="244"/>
      <c r="KHS39" s="244"/>
      <c r="KHT39" s="244"/>
      <c r="KHU39" s="244"/>
      <c r="KHV39" s="244"/>
      <c r="KHW39" s="244"/>
      <c r="KHX39" s="244"/>
      <c r="KHY39" s="244"/>
      <c r="KHZ39" s="244"/>
      <c r="KIA39" s="244"/>
      <c r="KIB39" s="244"/>
      <c r="KIC39" s="244"/>
      <c r="KID39" s="244"/>
      <c r="KIE39" s="244"/>
      <c r="KIF39" s="244"/>
      <c r="KIG39" s="244"/>
      <c r="KIH39" s="244"/>
      <c r="KII39" s="244"/>
      <c r="KIJ39" s="244"/>
      <c r="KIK39" s="244"/>
      <c r="KIL39" s="244"/>
      <c r="KIM39" s="244"/>
      <c r="KIN39" s="244"/>
      <c r="KIO39" s="244"/>
      <c r="KIP39" s="244"/>
      <c r="KIQ39" s="244"/>
      <c r="KIR39" s="244"/>
      <c r="KIS39" s="244"/>
      <c r="KIT39" s="244"/>
      <c r="KIU39" s="244"/>
      <c r="KIV39" s="244"/>
      <c r="KIW39" s="244"/>
      <c r="KIX39" s="244"/>
      <c r="KIY39" s="244"/>
      <c r="KIZ39" s="244"/>
      <c r="KJA39" s="244"/>
      <c r="KJB39" s="244"/>
      <c r="KJC39" s="244"/>
      <c r="KJD39" s="244"/>
      <c r="KJE39" s="244"/>
      <c r="KJF39" s="244"/>
      <c r="KJG39" s="244"/>
      <c r="KJH39" s="244"/>
      <c r="KJI39" s="244"/>
      <c r="KJJ39" s="244"/>
      <c r="KJK39" s="244"/>
      <c r="KJL39" s="244"/>
      <c r="KJM39" s="244"/>
      <c r="KJN39" s="244"/>
      <c r="KJO39" s="244"/>
      <c r="KJP39" s="244"/>
      <c r="KJQ39" s="244"/>
      <c r="KJR39" s="244"/>
      <c r="KJS39" s="244"/>
      <c r="KJT39" s="244"/>
      <c r="KJU39" s="244"/>
      <c r="KJV39" s="244"/>
      <c r="KJW39" s="244"/>
      <c r="KJX39" s="244"/>
      <c r="KJY39" s="244"/>
      <c r="KJZ39" s="244"/>
      <c r="KKA39" s="244"/>
      <c r="KKB39" s="244"/>
      <c r="KKC39" s="244"/>
      <c r="KKD39" s="244"/>
      <c r="KKE39" s="244"/>
      <c r="KKF39" s="244"/>
      <c r="KKG39" s="244"/>
      <c r="KKH39" s="244"/>
      <c r="KKI39" s="244"/>
      <c r="KKJ39" s="244"/>
      <c r="KKK39" s="244"/>
      <c r="KKL39" s="244"/>
      <c r="KKM39" s="244"/>
      <c r="KKN39" s="244"/>
      <c r="KKO39" s="244"/>
      <c r="KKP39" s="244"/>
      <c r="KKQ39" s="244"/>
      <c r="KKR39" s="244"/>
      <c r="KKS39" s="244"/>
      <c r="KKT39" s="244"/>
      <c r="KKU39" s="244"/>
      <c r="KKV39" s="244"/>
      <c r="KKW39" s="244"/>
      <c r="KKX39" s="244"/>
      <c r="KKY39" s="244"/>
      <c r="KKZ39" s="244"/>
      <c r="KLA39" s="244"/>
      <c r="KLB39" s="244"/>
      <c r="KLC39" s="244"/>
      <c r="KLD39" s="244"/>
      <c r="KLE39" s="244"/>
      <c r="KLF39" s="244"/>
      <c r="KLG39" s="244"/>
      <c r="KLH39" s="244"/>
      <c r="KLI39" s="244"/>
      <c r="KLJ39" s="244"/>
      <c r="KLK39" s="244"/>
      <c r="KLL39" s="244"/>
      <c r="KLM39" s="244"/>
      <c r="KLN39" s="244"/>
      <c r="KLO39" s="244"/>
      <c r="KLP39" s="244"/>
      <c r="KLQ39" s="244"/>
      <c r="KLR39" s="244"/>
      <c r="KLS39" s="244"/>
      <c r="KLT39" s="244"/>
      <c r="KLU39" s="244"/>
      <c r="KLV39" s="244"/>
      <c r="KLW39" s="244"/>
      <c r="KLX39" s="244"/>
      <c r="KLY39" s="244"/>
      <c r="KLZ39" s="244"/>
      <c r="KMA39" s="244"/>
      <c r="KMB39" s="244"/>
      <c r="KMC39" s="244"/>
      <c r="KMD39" s="244"/>
      <c r="KME39" s="244"/>
      <c r="KMF39" s="244"/>
      <c r="KMG39" s="244"/>
      <c r="KMH39" s="244"/>
      <c r="KMI39" s="244"/>
      <c r="KMJ39" s="244"/>
      <c r="KMK39" s="244"/>
      <c r="KML39" s="244"/>
      <c r="KMM39" s="244"/>
      <c r="KMN39" s="244"/>
      <c r="KMO39" s="244"/>
      <c r="KMP39" s="244"/>
      <c r="KMQ39" s="244"/>
      <c r="KMR39" s="244"/>
      <c r="KMS39" s="244"/>
      <c r="KMT39" s="244"/>
      <c r="KMU39" s="244"/>
      <c r="KMV39" s="244"/>
      <c r="KMW39" s="244"/>
      <c r="KMX39" s="244"/>
      <c r="KMY39" s="244"/>
      <c r="KMZ39" s="244"/>
      <c r="KNA39" s="244"/>
      <c r="KNB39" s="244"/>
      <c r="KNC39" s="244"/>
      <c r="KND39" s="244"/>
      <c r="KNE39" s="244"/>
      <c r="KNF39" s="244"/>
      <c r="KNG39" s="244"/>
      <c r="KNH39" s="244"/>
      <c r="KNI39" s="244"/>
      <c r="KNJ39" s="244"/>
      <c r="KNK39" s="244"/>
      <c r="KNL39" s="244"/>
      <c r="KNM39" s="244"/>
      <c r="KNN39" s="244"/>
      <c r="KNO39" s="244"/>
      <c r="KNP39" s="244"/>
      <c r="KNQ39" s="244"/>
      <c r="KNR39" s="244"/>
      <c r="KNS39" s="244"/>
      <c r="KNT39" s="244"/>
      <c r="KNU39" s="244"/>
      <c r="KNV39" s="244"/>
      <c r="KNW39" s="244"/>
      <c r="KNX39" s="244"/>
      <c r="KNY39" s="244"/>
      <c r="KNZ39" s="244"/>
      <c r="KOA39" s="244"/>
      <c r="KOB39" s="244"/>
      <c r="KOC39" s="244"/>
      <c r="KOD39" s="244"/>
      <c r="KOE39" s="244"/>
      <c r="KOF39" s="244"/>
      <c r="KOG39" s="244"/>
      <c r="KOH39" s="244"/>
      <c r="KOI39" s="244"/>
      <c r="KOJ39" s="244"/>
      <c r="KOK39" s="244"/>
      <c r="KOL39" s="244"/>
      <c r="KOM39" s="244"/>
      <c r="KON39" s="244"/>
      <c r="KOO39" s="244"/>
      <c r="KOP39" s="244"/>
      <c r="KOQ39" s="244"/>
      <c r="KOR39" s="244"/>
      <c r="KOS39" s="244"/>
      <c r="KOT39" s="244"/>
      <c r="KOU39" s="244"/>
      <c r="KOV39" s="244"/>
      <c r="KOW39" s="244"/>
      <c r="KOX39" s="244"/>
      <c r="KOY39" s="244"/>
      <c r="KOZ39" s="244"/>
      <c r="KPA39" s="244"/>
      <c r="KPB39" s="244"/>
      <c r="KPC39" s="244"/>
      <c r="KPD39" s="244"/>
      <c r="KPE39" s="244"/>
      <c r="KPF39" s="244"/>
      <c r="KPG39" s="244"/>
      <c r="KPH39" s="244"/>
      <c r="KPI39" s="244"/>
      <c r="KPJ39" s="244"/>
      <c r="KPK39" s="244"/>
      <c r="KPL39" s="244"/>
      <c r="KPM39" s="244"/>
      <c r="KPN39" s="244"/>
      <c r="KPO39" s="244"/>
      <c r="KPP39" s="244"/>
      <c r="KPQ39" s="244"/>
      <c r="KPR39" s="244"/>
      <c r="KPS39" s="244"/>
      <c r="KPT39" s="244"/>
      <c r="KPU39" s="244"/>
      <c r="KPV39" s="244"/>
      <c r="KPW39" s="244"/>
      <c r="KPX39" s="244"/>
      <c r="KPY39" s="244"/>
      <c r="KPZ39" s="244"/>
      <c r="KQA39" s="244"/>
      <c r="KQB39" s="244"/>
      <c r="KQC39" s="244"/>
      <c r="KQD39" s="244"/>
      <c r="KQE39" s="244"/>
      <c r="KQF39" s="244"/>
      <c r="KQG39" s="244"/>
      <c r="KQH39" s="244"/>
      <c r="KQI39" s="244"/>
      <c r="KQJ39" s="244"/>
      <c r="KQK39" s="244"/>
      <c r="KQL39" s="244"/>
      <c r="KQM39" s="244"/>
      <c r="KQN39" s="244"/>
      <c r="KQO39" s="244"/>
      <c r="KQP39" s="244"/>
      <c r="KQQ39" s="244"/>
      <c r="KQR39" s="244"/>
      <c r="KQS39" s="244"/>
      <c r="KQT39" s="244"/>
      <c r="KQU39" s="244"/>
      <c r="KQV39" s="244"/>
      <c r="KQW39" s="244"/>
      <c r="KQX39" s="244"/>
      <c r="KQY39" s="244"/>
      <c r="KQZ39" s="244"/>
      <c r="KRA39" s="244"/>
      <c r="KRB39" s="244"/>
      <c r="KRC39" s="244"/>
      <c r="KRD39" s="244"/>
      <c r="KRE39" s="244"/>
      <c r="KRF39" s="244"/>
      <c r="KRG39" s="244"/>
      <c r="KRH39" s="244"/>
      <c r="KRI39" s="244"/>
      <c r="KRJ39" s="244"/>
      <c r="KRK39" s="244"/>
      <c r="KRL39" s="244"/>
      <c r="KRM39" s="244"/>
      <c r="KRN39" s="244"/>
      <c r="KRO39" s="244"/>
      <c r="KRP39" s="244"/>
      <c r="KRQ39" s="244"/>
      <c r="KRR39" s="244"/>
      <c r="KRS39" s="244"/>
      <c r="KRT39" s="244"/>
      <c r="KRU39" s="244"/>
      <c r="KRV39" s="244"/>
      <c r="KRW39" s="244"/>
      <c r="KRX39" s="244"/>
      <c r="KRY39" s="244"/>
      <c r="KRZ39" s="244"/>
      <c r="KSA39" s="244"/>
      <c r="KSB39" s="244"/>
      <c r="KSC39" s="244"/>
      <c r="KSD39" s="244"/>
      <c r="KSE39" s="244"/>
      <c r="KSF39" s="244"/>
      <c r="KSG39" s="244"/>
      <c r="KSH39" s="244"/>
      <c r="KSI39" s="244"/>
      <c r="KSJ39" s="244"/>
      <c r="KSK39" s="244"/>
      <c r="KSL39" s="244"/>
      <c r="KSM39" s="244"/>
      <c r="KSN39" s="244"/>
      <c r="KSO39" s="244"/>
      <c r="KSP39" s="244"/>
      <c r="KSQ39" s="244"/>
      <c r="KSR39" s="244"/>
      <c r="KSS39" s="244"/>
      <c r="KST39" s="244"/>
      <c r="KSU39" s="244"/>
      <c r="KSV39" s="244"/>
      <c r="KSW39" s="244"/>
      <c r="KSX39" s="244"/>
      <c r="KSY39" s="244"/>
      <c r="KSZ39" s="244"/>
      <c r="KTA39" s="244"/>
      <c r="KTB39" s="244"/>
      <c r="KTC39" s="244"/>
      <c r="KTD39" s="244"/>
      <c r="KTE39" s="244"/>
      <c r="KTF39" s="244"/>
      <c r="KTG39" s="244"/>
      <c r="KTH39" s="244"/>
      <c r="KTI39" s="244"/>
      <c r="KTJ39" s="244"/>
      <c r="KTK39" s="244"/>
      <c r="KTL39" s="244"/>
      <c r="KTM39" s="244"/>
      <c r="KTN39" s="244"/>
      <c r="KTO39" s="244"/>
      <c r="KTP39" s="244"/>
      <c r="KTQ39" s="244"/>
      <c r="KTR39" s="244"/>
      <c r="KTS39" s="244"/>
      <c r="KTT39" s="244"/>
      <c r="KTU39" s="244"/>
      <c r="KTV39" s="244"/>
      <c r="KTW39" s="244"/>
      <c r="KTX39" s="244"/>
      <c r="KTY39" s="244"/>
      <c r="KTZ39" s="244"/>
      <c r="KUA39" s="244"/>
      <c r="KUB39" s="244"/>
      <c r="KUC39" s="244"/>
      <c r="KUD39" s="244"/>
      <c r="KUE39" s="244"/>
      <c r="KUF39" s="244"/>
      <c r="KUG39" s="244"/>
      <c r="KUH39" s="244"/>
      <c r="KUI39" s="244"/>
      <c r="KUJ39" s="244"/>
      <c r="KUK39" s="244"/>
      <c r="KUL39" s="244"/>
      <c r="KUM39" s="244"/>
      <c r="KUN39" s="244"/>
      <c r="KUO39" s="244"/>
      <c r="KUP39" s="244"/>
      <c r="KUQ39" s="244"/>
      <c r="KUR39" s="244"/>
      <c r="KUS39" s="244"/>
      <c r="KUT39" s="244"/>
      <c r="KUU39" s="244"/>
      <c r="KUV39" s="244"/>
      <c r="KUW39" s="244"/>
      <c r="KUX39" s="244"/>
      <c r="KUY39" s="244"/>
      <c r="KUZ39" s="244"/>
      <c r="KVA39" s="244"/>
      <c r="KVB39" s="244"/>
      <c r="KVC39" s="244"/>
      <c r="KVD39" s="244"/>
      <c r="KVE39" s="244"/>
      <c r="KVF39" s="244"/>
      <c r="KVG39" s="244"/>
      <c r="KVH39" s="244"/>
      <c r="KVI39" s="244"/>
      <c r="KVJ39" s="244"/>
      <c r="KVK39" s="244"/>
      <c r="KVL39" s="244"/>
      <c r="KVM39" s="244"/>
      <c r="KVN39" s="244"/>
      <c r="KVO39" s="244"/>
      <c r="KVP39" s="244"/>
      <c r="KVQ39" s="244"/>
      <c r="KVR39" s="244"/>
      <c r="KVS39" s="244"/>
      <c r="KVT39" s="244"/>
      <c r="KVU39" s="244"/>
      <c r="KVV39" s="244"/>
      <c r="KVW39" s="244"/>
      <c r="KVX39" s="244"/>
      <c r="KVY39" s="244"/>
      <c r="KVZ39" s="244"/>
      <c r="KWA39" s="244"/>
      <c r="KWB39" s="244"/>
      <c r="KWC39" s="244"/>
      <c r="KWD39" s="244"/>
      <c r="KWE39" s="244"/>
      <c r="KWF39" s="244"/>
      <c r="KWG39" s="244"/>
      <c r="KWH39" s="244"/>
      <c r="KWI39" s="244"/>
      <c r="KWJ39" s="244"/>
      <c r="KWK39" s="244"/>
      <c r="KWL39" s="244"/>
      <c r="KWM39" s="244"/>
      <c r="KWN39" s="244"/>
      <c r="KWO39" s="244"/>
      <c r="KWP39" s="244"/>
      <c r="KWQ39" s="244"/>
      <c r="KWR39" s="244"/>
      <c r="KWS39" s="244"/>
      <c r="KWT39" s="244"/>
      <c r="KWU39" s="244"/>
      <c r="KWV39" s="244"/>
      <c r="KWW39" s="244"/>
      <c r="KWX39" s="244"/>
      <c r="KWY39" s="244"/>
      <c r="KWZ39" s="244"/>
      <c r="KXA39" s="244"/>
      <c r="KXB39" s="244"/>
      <c r="KXC39" s="244"/>
      <c r="KXD39" s="244"/>
      <c r="KXE39" s="244"/>
      <c r="KXF39" s="244"/>
      <c r="KXG39" s="244"/>
      <c r="KXH39" s="244"/>
      <c r="KXI39" s="244"/>
      <c r="KXJ39" s="244"/>
      <c r="KXK39" s="244"/>
      <c r="KXL39" s="244"/>
      <c r="KXM39" s="244"/>
      <c r="KXN39" s="244"/>
      <c r="KXO39" s="244"/>
      <c r="KXP39" s="244"/>
      <c r="KXQ39" s="244"/>
      <c r="KXR39" s="244"/>
      <c r="KXS39" s="244"/>
      <c r="KXT39" s="244"/>
      <c r="KXU39" s="244"/>
      <c r="KXV39" s="244"/>
      <c r="KXW39" s="244"/>
      <c r="KXX39" s="244"/>
      <c r="KXY39" s="244"/>
      <c r="KXZ39" s="244"/>
      <c r="KYA39" s="244"/>
      <c r="KYB39" s="244"/>
      <c r="KYC39" s="244"/>
      <c r="KYD39" s="244"/>
      <c r="KYE39" s="244"/>
      <c r="KYF39" s="244"/>
      <c r="KYG39" s="244"/>
      <c r="KYH39" s="244"/>
      <c r="KYI39" s="244"/>
      <c r="KYJ39" s="244"/>
      <c r="KYK39" s="244"/>
      <c r="KYL39" s="244"/>
      <c r="KYM39" s="244"/>
      <c r="KYN39" s="244"/>
      <c r="KYO39" s="244"/>
      <c r="KYP39" s="244"/>
      <c r="KYQ39" s="244"/>
      <c r="KYR39" s="244"/>
      <c r="KYS39" s="244"/>
      <c r="KYT39" s="244"/>
      <c r="KYU39" s="244"/>
      <c r="KYV39" s="244"/>
      <c r="KYW39" s="244"/>
      <c r="KYX39" s="244"/>
      <c r="KYY39" s="244"/>
      <c r="KYZ39" s="244"/>
      <c r="KZA39" s="244"/>
      <c r="KZB39" s="244"/>
      <c r="KZC39" s="244"/>
      <c r="KZD39" s="244"/>
      <c r="KZE39" s="244"/>
      <c r="KZF39" s="244"/>
      <c r="KZG39" s="244"/>
      <c r="KZH39" s="244"/>
      <c r="KZI39" s="244"/>
      <c r="KZJ39" s="244"/>
      <c r="KZK39" s="244"/>
      <c r="KZL39" s="244"/>
      <c r="KZM39" s="244"/>
      <c r="KZN39" s="244"/>
      <c r="KZO39" s="244"/>
      <c r="KZP39" s="244"/>
      <c r="KZQ39" s="244"/>
      <c r="KZR39" s="244"/>
      <c r="KZS39" s="244"/>
      <c r="KZT39" s="244"/>
      <c r="KZU39" s="244"/>
      <c r="KZV39" s="244"/>
      <c r="KZW39" s="244"/>
      <c r="KZX39" s="244"/>
      <c r="KZY39" s="244"/>
      <c r="KZZ39" s="244"/>
      <c r="LAA39" s="244"/>
      <c r="LAB39" s="244"/>
      <c r="LAC39" s="244"/>
      <c r="LAD39" s="244"/>
      <c r="LAE39" s="244"/>
      <c r="LAF39" s="244"/>
      <c r="LAG39" s="244"/>
      <c r="LAH39" s="244"/>
      <c r="LAI39" s="244"/>
      <c r="LAJ39" s="244"/>
      <c r="LAK39" s="244"/>
      <c r="LAL39" s="244"/>
      <c r="LAM39" s="244"/>
      <c r="LAN39" s="244"/>
      <c r="LAO39" s="244"/>
      <c r="LAP39" s="244"/>
      <c r="LAQ39" s="244"/>
      <c r="LAR39" s="244"/>
      <c r="LAS39" s="244"/>
      <c r="LAT39" s="244"/>
      <c r="LAU39" s="244"/>
      <c r="LAV39" s="244"/>
      <c r="LAW39" s="244"/>
      <c r="LAX39" s="244"/>
      <c r="LAY39" s="244"/>
      <c r="LAZ39" s="244"/>
      <c r="LBA39" s="244"/>
      <c r="LBB39" s="244"/>
      <c r="LBC39" s="244"/>
      <c r="LBD39" s="244"/>
      <c r="LBE39" s="244"/>
      <c r="LBF39" s="244"/>
      <c r="LBG39" s="244"/>
      <c r="LBH39" s="244"/>
      <c r="LBI39" s="244"/>
      <c r="LBJ39" s="244"/>
      <c r="LBK39" s="244"/>
      <c r="LBL39" s="244"/>
      <c r="LBM39" s="244"/>
      <c r="LBN39" s="244"/>
      <c r="LBO39" s="244"/>
      <c r="LBP39" s="244"/>
      <c r="LBQ39" s="244"/>
      <c r="LBR39" s="244"/>
      <c r="LBS39" s="244"/>
      <c r="LBT39" s="244"/>
      <c r="LBU39" s="244"/>
      <c r="LBV39" s="244"/>
      <c r="LBW39" s="244"/>
      <c r="LBX39" s="244"/>
      <c r="LBY39" s="244"/>
      <c r="LBZ39" s="244"/>
      <c r="LCA39" s="244"/>
      <c r="LCB39" s="244"/>
      <c r="LCC39" s="244"/>
      <c r="LCD39" s="244"/>
      <c r="LCE39" s="244"/>
      <c r="LCF39" s="244"/>
      <c r="LCG39" s="244"/>
      <c r="LCH39" s="244"/>
      <c r="LCI39" s="244"/>
      <c r="LCJ39" s="244"/>
      <c r="LCK39" s="244"/>
      <c r="LCL39" s="244"/>
      <c r="LCM39" s="244"/>
      <c r="LCN39" s="244"/>
      <c r="LCO39" s="244"/>
      <c r="LCP39" s="244"/>
      <c r="LCQ39" s="244"/>
      <c r="LCR39" s="244"/>
      <c r="LCS39" s="244"/>
      <c r="LCT39" s="244"/>
      <c r="LCU39" s="244"/>
      <c r="LCV39" s="244"/>
      <c r="LCW39" s="244"/>
      <c r="LCX39" s="244"/>
      <c r="LCY39" s="244"/>
      <c r="LCZ39" s="244"/>
      <c r="LDA39" s="244"/>
      <c r="LDB39" s="244"/>
      <c r="LDC39" s="244"/>
      <c r="LDD39" s="244"/>
      <c r="LDE39" s="244"/>
      <c r="LDF39" s="244"/>
      <c r="LDG39" s="244"/>
      <c r="LDH39" s="244"/>
      <c r="LDI39" s="244"/>
      <c r="LDJ39" s="244"/>
      <c r="LDK39" s="244"/>
      <c r="LDL39" s="244"/>
      <c r="LDM39" s="244"/>
      <c r="LDN39" s="244"/>
      <c r="LDO39" s="244"/>
      <c r="LDP39" s="244"/>
      <c r="LDQ39" s="244"/>
      <c r="LDR39" s="244"/>
      <c r="LDS39" s="244"/>
      <c r="LDT39" s="244"/>
      <c r="LDU39" s="244"/>
      <c r="LDV39" s="244"/>
      <c r="LDW39" s="244"/>
      <c r="LDX39" s="244"/>
      <c r="LDY39" s="244"/>
      <c r="LDZ39" s="244"/>
      <c r="LEA39" s="244"/>
      <c r="LEB39" s="244"/>
      <c r="LEC39" s="244"/>
      <c r="LED39" s="244"/>
      <c r="LEE39" s="244"/>
      <c r="LEF39" s="244"/>
      <c r="LEG39" s="244"/>
      <c r="LEH39" s="244"/>
      <c r="LEI39" s="244"/>
      <c r="LEJ39" s="244"/>
      <c r="LEK39" s="244"/>
      <c r="LEL39" s="244"/>
      <c r="LEM39" s="244"/>
      <c r="LEN39" s="244"/>
      <c r="LEO39" s="244"/>
      <c r="LEP39" s="244"/>
      <c r="LEQ39" s="244"/>
      <c r="LER39" s="244"/>
      <c r="LES39" s="244"/>
      <c r="LET39" s="244"/>
      <c r="LEU39" s="244"/>
      <c r="LEV39" s="244"/>
      <c r="LEW39" s="244"/>
      <c r="LEX39" s="244"/>
      <c r="LEY39" s="244"/>
      <c r="LEZ39" s="244"/>
      <c r="LFA39" s="244"/>
      <c r="LFB39" s="244"/>
      <c r="LFC39" s="244"/>
      <c r="LFD39" s="244"/>
      <c r="LFE39" s="244"/>
      <c r="LFF39" s="244"/>
      <c r="LFG39" s="244"/>
      <c r="LFH39" s="244"/>
      <c r="LFI39" s="244"/>
      <c r="LFJ39" s="244"/>
      <c r="LFK39" s="244"/>
      <c r="LFL39" s="244"/>
      <c r="LFM39" s="244"/>
      <c r="LFN39" s="244"/>
      <c r="LFO39" s="244"/>
      <c r="LFP39" s="244"/>
      <c r="LFQ39" s="244"/>
      <c r="LFR39" s="244"/>
      <c r="LFS39" s="244"/>
      <c r="LFT39" s="244"/>
      <c r="LFU39" s="244"/>
      <c r="LFV39" s="244"/>
      <c r="LFW39" s="244"/>
      <c r="LFX39" s="244"/>
      <c r="LFY39" s="244"/>
      <c r="LFZ39" s="244"/>
      <c r="LGA39" s="244"/>
      <c r="LGB39" s="244"/>
      <c r="LGC39" s="244"/>
      <c r="LGD39" s="244"/>
      <c r="LGE39" s="244"/>
      <c r="LGF39" s="244"/>
      <c r="LGG39" s="244"/>
      <c r="LGH39" s="244"/>
      <c r="LGI39" s="244"/>
      <c r="LGJ39" s="244"/>
      <c r="LGK39" s="244"/>
      <c r="LGL39" s="244"/>
      <c r="LGM39" s="244"/>
      <c r="LGN39" s="244"/>
      <c r="LGO39" s="244"/>
      <c r="LGP39" s="244"/>
      <c r="LGQ39" s="244"/>
      <c r="LGR39" s="244"/>
      <c r="LGS39" s="244"/>
      <c r="LGT39" s="244"/>
      <c r="LGU39" s="244"/>
      <c r="LGV39" s="244"/>
      <c r="LGW39" s="244"/>
      <c r="LGX39" s="244"/>
      <c r="LGY39" s="244"/>
      <c r="LGZ39" s="244"/>
      <c r="LHA39" s="244"/>
      <c r="LHB39" s="244"/>
      <c r="LHC39" s="244"/>
      <c r="LHD39" s="244"/>
      <c r="LHE39" s="244"/>
      <c r="LHF39" s="244"/>
      <c r="LHG39" s="244"/>
      <c r="LHH39" s="244"/>
      <c r="LHI39" s="244"/>
      <c r="LHJ39" s="244"/>
      <c r="LHK39" s="244"/>
      <c r="LHL39" s="244"/>
      <c r="LHM39" s="244"/>
      <c r="LHN39" s="244"/>
      <c r="LHO39" s="244"/>
      <c r="LHP39" s="244"/>
      <c r="LHQ39" s="244"/>
      <c r="LHR39" s="244"/>
      <c r="LHS39" s="244"/>
      <c r="LHT39" s="244"/>
      <c r="LHU39" s="244"/>
      <c r="LHV39" s="244"/>
      <c r="LHW39" s="244"/>
      <c r="LHX39" s="244"/>
      <c r="LHY39" s="244"/>
      <c r="LHZ39" s="244"/>
      <c r="LIA39" s="244"/>
      <c r="LIB39" s="244"/>
      <c r="LIC39" s="244"/>
      <c r="LID39" s="244"/>
      <c r="LIE39" s="244"/>
      <c r="LIF39" s="244"/>
      <c r="LIG39" s="244"/>
      <c r="LIH39" s="244"/>
      <c r="LII39" s="244"/>
      <c r="LIJ39" s="244"/>
      <c r="LIK39" s="244"/>
      <c r="LIL39" s="244"/>
      <c r="LIM39" s="244"/>
      <c r="LIN39" s="244"/>
      <c r="LIO39" s="244"/>
      <c r="LIP39" s="244"/>
      <c r="LIQ39" s="244"/>
      <c r="LIR39" s="244"/>
      <c r="LIS39" s="244"/>
      <c r="LIT39" s="244"/>
      <c r="LIU39" s="244"/>
      <c r="LIV39" s="244"/>
      <c r="LIW39" s="244"/>
      <c r="LIX39" s="244"/>
      <c r="LIY39" s="244"/>
      <c r="LIZ39" s="244"/>
      <c r="LJA39" s="244"/>
      <c r="LJB39" s="244"/>
      <c r="LJC39" s="244"/>
      <c r="LJD39" s="244"/>
      <c r="LJE39" s="244"/>
      <c r="LJF39" s="244"/>
      <c r="LJG39" s="244"/>
      <c r="LJH39" s="244"/>
      <c r="LJI39" s="244"/>
      <c r="LJJ39" s="244"/>
      <c r="LJK39" s="244"/>
      <c r="LJL39" s="244"/>
      <c r="LJM39" s="244"/>
      <c r="LJN39" s="244"/>
      <c r="LJO39" s="244"/>
      <c r="LJP39" s="244"/>
      <c r="LJQ39" s="244"/>
      <c r="LJR39" s="244"/>
      <c r="LJS39" s="244"/>
      <c r="LJT39" s="244"/>
      <c r="LJU39" s="244"/>
      <c r="LJV39" s="244"/>
      <c r="LJW39" s="244"/>
      <c r="LJX39" s="244"/>
      <c r="LJY39" s="244"/>
      <c r="LJZ39" s="244"/>
      <c r="LKA39" s="244"/>
      <c r="LKB39" s="244"/>
      <c r="LKC39" s="244"/>
      <c r="LKD39" s="244"/>
      <c r="LKE39" s="244"/>
      <c r="LKF39" s="244"/>
      <c r="LKG39" s="244"/>
      <c r="LKH39" s="244"/>
      <c r="LKI39" s="244"/>
      <c r="LKJ39" s="244"/>
      <c r="LKK39" s="244"/>
      <c r="LKL39" s="244"/>
      <c r="LKM39" s="244"/>
      <c r="LKN39" s="244"/>
      <c r="LKO39" s="244"/>
      <c r="LKP39" s="244"/>
      <c r="LKQ39" s="244"/>
      <c r="LKR39" s="244"/>
      <c r="LKS39" s="244"/>
      <c r="LKT39" s="244"/>
      <c r="LKU39" s="244"/>
      <c r="LKV39" s="244"/>
      <c r="LKW39" s="244"/>
      <c r="LKX39" s="244"/>
      <c r="LKY39" s="244"/>
      <c r="LKZ39" s="244"/>
      <c r="LLA39" s="244"/>
      <c r="LLB39" s="244"/>
      <c r="LLC39" s="244"/>
      <c r="LLD39" s="244"/>
      <c r="LLE39" s="244"/>
      <c r="LLF39" s="244"/>
      <c r="LLG39" s="244"/>
      <c r="LLH39" s="244"/>
      <c r="LLI39" s="244"/>
      <c r="LLJ39" s="244"/>
      <c r="LLK39" s="244"/>
      <c r="LLL39" s="244"/>
      <c r="LLM39" s="244"/>
      <c r="LLN39" s="244"/>
      <c r="LLO39" s="244"/>
      <c r="LLP39" s="244"/>
      <c r="LLQ39" s="244"/>
      <c r="LLR39" s="244"/>
      <c r="LLS39" s="244"/>
      <c r="LLT39" s="244"/>
      <c r="LLU39" s="244"/>
      <c r="LLV39" s="244"/>
      <c r="LLW39" s="244"/>
      <c r="LLX39" s="244"/>
      <c r="LLY39" s="244"/>
      <c r="LLZ39" s="244"/>
      <c r="LMA39" s="244"/>
      <c r="LMB39" s="244"/>
      <c r="LMC39" s="244"/>
      <c r="LMD39" s="244"/>
      <c r="LME39" s="244"/>
      <c r="LMF39" s="244"/>
      <c r="LMG39" s="244"/>
      <c r="LMH39" s="244"/>
      <c r="LMI39" s="244"/>
      <c r="LMJ39" s="244"/>
      <c r="LMK39" s="244"/>
      <c r="LML39" s="244"/>
      <c r="LMM39" s="244"/>
      <c r="LMN39" s="244"/>
      <c r="LMO39" s="244"/>
      <c r="LMP39" s="244"/>
      <c r="LMQ39" s="244"/>
      <c r="LMR39" s="244"/>
      <c r="LMS39" s="244"/>
      <c r="LMT39" s="244"/>
      <c r="LMU39" s="244"/>
      <c r="LMV39" s="244"/>
      <c r="LMW39" s="244"/>
      <c r="LMX39" s="244"/>
      <c r="LMY39" s="244"/>
      <c r="LMZ39" s="244"/>
      <c r="LNA39" s="244"/>
      <c r="LNB39" s="244"/>
      <c r="LNC39" s="244"/>
      <c r="LND39" s="244"/>
      <c r="LNE39" s="244"/>
      <c r="LNF39" s="244"/>
      <c r="LNG39" s="244"/>
      <c r="LNH39" s="244"/>
      <c r="LNI39" s="244"/>
      <c r="LNJ39" s="244"/>
      <c r="LNK39" s="244"/>
      <c r="LNL39" s="244"/>
      <c r="LNM39" s="244"/>
      <c r="LNN39" s="244"/>
      <c r="LNO39" s="244"/>
      <c r="LNP39" s="244"/>
      <c r="LNQ39" s="244"/>
      <c r="LNR39" s="244"/>
      <c r="LNS39" s="244"/>
      <c r="LNT39" s="244"/>
      <c r="LNU39" s="244"/>
      <c r="LNV39" s="244"/>
      <c r="LNW39" s="244"/>
      <c r="LNX39" s="244"/>
      <c r="LNY39" s="244"/>
      <c r="LNZ39" s="244"/>
      <c r="LOA39" s="244"/>
      <c r="LOB39" s="244"/>
      <c r="LOC39" s="244"/>
      <c r="LOD39" s="244"/>
      <c r="LOE39" s="244"/>
      <c r="LOF39" s="244"/>
      <c r="LOG39" s="244"/>
      <c r="LOH39" s="244"/>
      <c r="LOI39" s="244"/>
      <c r="LOJ39" s="244"/>
      <c r="LOK39" s="244"/>
      <c r="LOL39" s="244"/>
      <c r="LOM39" s="244"/>
      <c r="LON39" s="244"/>
      <c r="LOO39" s="244"/>
      <c r="LOP39" s="244"/>
      <c r="LOQ39" s="244"/>
      <c r="LOR39" s="244"/>
      <c r="LOS39" s="244"/>
      <c r="LOT39" s="244"/>
      <c r="LOU39" s="244"/>
      <c r="LOV39" s="244"/>
      <c r="LOW39" s="244"/>
      <c r="LOX39" s="244"/>
      <c r="LOY39" s="244"/>
      <c r="LOZ39" s="244"/>
      <c r="LPA39" s="244"/>
      <c r="LPB39" s="244"/>
      <c r="LPC39" s="244"/>
      <c r="LPD39" s="244"/>
      <c r="LPE39" s="244"/>
      <c r="LPF39" s="244"/>
      <c r="LPG39" s="244"/>
      <c r="LPH39" s="244"/>
      <c r="LPI39" s="244"/>
      <c r="LPJ39" s="244"/>
      <c r="LPK39" s="244"/>
      <c r="LPL39" s="244"/>
      <c r="LPM39" s="244"/>
      <c r="LPN39" s="244"/>
      <c r="LPO39" s="244"/>
      <c r="LPP39" s="244"/>
      <c r="LPQ39" s="244"/>
      <c r="LPR39" s="244"/>
      <c r="LPS39" s="244"/>
      <c r="LPT39" s="244"/>
      <c r="LPU39" s="244"/>
      <c r="LPV39" s="244"/>
      <c r="LPW39" s="244"/>
      <c r="LPX39" s="244"/>
      <c r="LPY39" s="244"/>
      <c r="LPZ39" s="244"/>
      <c r="LQA39" s="244"/>
      <c r="LQB39" s="244"/>
      <c r="LQC39" s="244"/>
      <c r="LQD39" s="244"/>
      <c r="LQE39" s="244"/>
      <c r="LQF39" s="244"/>
      <c r="LQG39" s="244"/>
      <c r="LQH39" s="244"/>
      <c r="LQI39" s="244"/>
      <c r="LQJ39" s="244"/>
      <c r="LQK39" s="244"/>
      <c r="LQL39" s="244"/>
      <c r="LQM39" s="244"/>
      <c r="LQN39" s="244"/>
      <c r="LQO39" s="244"/>
      <c r="LQP39" s="244"/>
      <c r="LQQ39" s="244"/>
      <c r="LQR39" s="244"/>
      <c r="LQS39" s="244"/>
      <c r="LQT39" s="244"/>
      <c r="LQU39" s="244"/>
      <c r="LQV39" s="244"/>
      <c r="LQW39" s="244"/>
      <c r="LQX39" s="244"/>
      <c r="LQY39" s="244"/>
      <c r="LQZ39" s="244"/>
      <c r="LRA39" s="244"/>
      <c r="LRB39" s="244"/>
      <c r="LRC39" s="244"/>
      <c r="LRD39" s="244"/>
      <c r="LRE39" s="244"/>
      <c r="LRF39" s="244"/>
      <c r="LRG39" s="244"/>
      <c r="LRH39" s="244"/>
      <c r="LRI39" s="244"/>
      <c r="LRJ39" s="244"/>
      <c r="LRK39" s="244"/>
      <c r="LRL39" s="244"/>
      <c r="LRM39" s="244"/>
      <c r="LRN39" s="244"/>
      <c r="LRO39" s="244"/>
      <c r="LRP39" s="244"/>
      <c r="LRQ39" s="244"/>
      <c r="LRR39" s="244"/>
      <c r="LRS39" s="244"/>
      <c r="LRT39" s="244"/>
      <c r="LRU39" s="244"/>
      <c r="LRV39" s="244"/>
      <c r="LRW39" s="244"/>
      <c r="LRX39" s="244"/>
      <c r="LRY39" s="244"/>
      <c r="LRZ39" s="244"/>
      <c r="LSA39" s="244"/>
      <c r="LSB39" s="244"/>
      <c r="LSC39" s="244"/>
      <c r="LSD39" s="244"/>
      <c r="LSE39" s="244"/>
      <c r="LSF39" s="244"/>
      <c r="LSG39" s="244"/>
      <c r="LSH39" s="244"/>
      <c r="LSI39" s="244"/>
      <c r="LSJ39" s="244"/>
      <c r="LSK39" s="244"/>
      <c r="LSL39" s="244"/>
      <c r="LSM39" s="244"/>
      <c r="LSN39" s="244"/>
      <c r="LSO39" s="244"/>
      <c r="LSP39" s="244"/>
      <c r="LSQ39" s="244"/>
      <c r="LSR39" s="244"/>
      <c r="LSS39" s="244"/>
      <c r="LST39" s="244"/>
      <c r="LSU39" s="244"/>
      <c r="LSV39" s="244"/>
      <c r="LSW39" s="244"/>
      <c r="LSX39" s="244"/>
      <c r="LSY39" s="244"/>
      <c r="LSZ39" s="244"/>
      <c r="LTA39" s="244"/>
      <c r="LTB39" s="244"/>
      <c r="LTC39" s="244"/>
      <c r="LTD39" s="244"/>
      <c r="LTE39" s="244"/>
      <c r="LTF39" s="244"/>
      <c r="LTG39" s="244"/>
      <c r="LTH39" s="244"/>
      <c r="LTI39" s="244"/>
      <c r="LTJ39" s="244"/>
      <c r="LTK39" s="244"/>
      <c r="LTL39" s="244"/>
      <c r="LTM39" s="244"/>
      <c r="LTN39" s="244"/>
      <c r="LTO39" s="244"/>
      <c r="LTP39" s="244"/>
      <c r="LTQ39" s="244"/>
      <c r="LTR39" s="244"/>
      <c r="LTS39" s="244"/>
      <c r="LTT39" s="244"/>
      <c r="LTU39" s="244"/>
      <c r="LTV39" s="244"/>
      <c r="LTW39" s="244"/>
      <c r="LTX39" s="244"/>
      <c r="LTY39" s="244"/>
      <c r="LTZ39" s="244"/>
      <c r="LUA39" s="244"/>
      <c r="LUB39" s="244"/>
      <c r="LUC39" s="244"/>
      <c r="LUD39" s="244"/>
      <c r="LUE39" s="244"/>
      <c r="LUF39" s="244"/>
      <c r="LUG39" s="244"/>
      <c r="LUH39" s="244"/>
      <c r="LUI39" s="244"/>
      <c r="LUJ39" s="244"/>
      <c r="LUK39" s="244"/>
      <c r="LUL39" s="244"/>
      <c r="LUM39" s="244"/>
      <c r="LUN39" s="244"/>
      <c r="LUO39" s="244"/>
      <c r="LUP39" s="244"/>
      <c r="LUQ39" s="244"/>
      <c r="LUR39" s="244"/>
      <c r="LUS39" s="244"/>
      <c r="LUT39" s="244"/>
      <c r="LUU39" s="244"/>
      <c r="LUV39" s="244"/>
      <c r="LUW39" s="244"/>
      <c r="LUX39" s="244"/>
      <c r="LUY39" s="244"/>
      <c r="LUZ39" s="244"/>
      <c r="LVA39" s="244"/>
      <c r="LVB39" s="244"/>
      <c r="LVC39" s="244"/>
      <c r="LVD39" s="244"/>
      <c r="LVE39" s="244"/>
      <c r="LVF39" s="244"/>
      <c r="LVG39" s="244"/>
      <c r="LVH39" s="244"/>
      <c r="LVI39" s="244"/>
      <c r="LVJ39" s="244"/>
      <c r="LVK39" s="244"/>
      <c r="LVL39" s="244"/>
      <c r="LVM39" s="244"/>
      <c r="LVN39" s="244"/>
      <c r="LVO39" s="244"/>
      <c r="LVP39" s="244"/>
      <c r="LVQ39" s="244"/>
      <c r="LVR39" s="244"/>
      <c r="LVS39" s="244"/>
      <c r="LVT39" s="244"/>
      <c r="LVU39" s="244"/>
      <c r="LVV39" s="244"/>
      <c r="LVW39" s="244"/>
      <c r="LVX39" s="244"/>
      <c r="LVY39" s="244"/>
      <c r="LVZ39" s="244"/>
      <c r="LWA39" s="244"/>
      <c r="LWB39" s="244"/>
      <c r="LWC39" s="244"/>
      <c r="LWD39" s="244"/>
      <c r="LWE39" s="244"/>
      <c r="LWF39" s="244"/>
      <c r="LWG39" s="244"/>
      <c r="LWH39" s="244"/>
      <c r="LWI39" s="244"/>
      <c r="LWJ39" s="244"/>
      <c r="LWK39" s="244"/>
      <c r="LWL39" s="244"/>
      <c r="LWM39" s="244"/>
      <c r="LWN39" s="244"/>
      <c r="LWO39" s="244"/>
      <c r="LWP39" s="244"/>
      <c r="LWQ39" s="244"/>
      <c r="LWR39" s="244"/>
      <c r="LWS39" s="244"/>
      <c r="LWT39" s="244"/>
      <c r="LWU39" s="244"/>
      <c r="LWV39" s="244"/>
      <c r="LWW39" s="244"/>
      <c r="LWX39" s="244"/>
      <c r="LWY39" s="244"/>
      <c r="LWZ39" s="244"/>
      <c r="LXA39" s="244"/>
      <c r="LXB39" s="244"/>
      <c r="LXC39" s="244"/>
      <c r="LXD39" s="244"/>
      <c r="LXE39" s="244"/>
      <c r="LXF39" s="244"/>
      <c r="LXG39" s="244"/>
      <c r="LXH39" s="244"/>
      <c r="LXI39" s="244"/>
      <c r="LXJ39" s="244"/>
      <c r="LXK39" s="244"/>
      <c r="LXL39" s="244"/>
      <c r="LXM39" s="244"/>
      <c r="LXN39" s="244"/>
      <c r="LXO39" s="244"/>
      <c r="LXP39" s="244"/>
      <c r="LXQ39" s="244"/>
      <c r="LXR39" s="244"/>
      <c r="LXS39" s="244"/>
      <c r="LXT39" s="244"/>
      <c r="LXU39" s="244"/>
      <c r="LXV39" s="244"/>
      <c r="LXW39" s="244"/>
      <c r="LXX39" s="244"/>
      <c r="LXY39" s="244"/>
      <c r="LXZ39" s="244"/>
      <c r="LYA39" s="244"/>
      <c r="LYB39" s="244"/>
      <c r="LYC39" s="244"/>
      <c r="LYD39" s="244"/>
      <c r="LYE39" s="244"/>
      <c r="LYF39" s="244"/>
      <c r="LYG39" s="244"/>
      <c r="LYH39" s="244"/>
      <c r="LYI39" s="244"/>
      <c r="LYJ39" s="244"/>
      <c r="LYK39" s="244"/>
      <c r="LYL39" s="244"/>
      <c r="LYM39" s="244"/>
      <c r="LYN39" s="244"/>
      <c r="LYO39" s="244"/>
      <c r="LYP39" s="244"/>
      <c r="LYQ39" s="244"/>
      <c r="LYR39" s="244"/>
      <c r="LYS39" s="244"/>
      <c r="LYT39" s="244"/>
      <c r="LYU39" s="244"/>
      <c r="LYV39" s="244"/>
      <c r="LYW39" s="244"/>
      <c r="LYX39" s="244"/>
      <c r="LYY39" s="244"/>
      <c r="LYZ39" s="244"/>
      <c r="LZA39" s="244"/>
      <c r="LZB39" s="244"/>
      <c r="LZC39" s="244"/>
      <c r="LZD39" s="244"/>
      <c r="LZE39" s="244"/>
      <c r="LZF39" s="244"/>
      <c r="LZG39" s="244"/>
      <c r="LZH39" s="244"/>
      <c r="LZI39" s="244"/>
      <c r="LZJ39" s="244"/>
      <c r="LZK39" s="244"/>
      <c r="LZL39" s="244"/>
      <c r="LZM39" s="244"/>
      <c r="LZN39" s="244"/>
      <c r="LZO39" s="244"/>
      <c r="LZP39" s="244"/>
      <c r="LZQ39" s="244"/>
      <c r="LZR39" s="244"/>
      <c r="LZS39" s="244"/>
      <c r="LZT39" s="244"/>
      <c r="LZU39" s="244"/>
      <c r="LZV39" s="244"/>
      <c r="LZW39" s="244"/>
      <c r="LZX39" s="244"/>
      <c r="LZY39" s="244"/>
      <c r="LZZ39" s="244"/>
      <c r="MAA39" s="244"/>
      <c r="MAB39" s="244"/>
      <c r="MAC39" s="244"/>
      <c r="MAD39" s="244"/>
      <c r="MAE39" s="244"/>
      <c r="MAF39" s="244"/>
      <c r="MAG39" s="244"/>
      <c r="MAH39" s="244"/>
      <c r="MAI39" s="244"/>
      <c r="MAJ39" s="244"/>
      <c r="MAK39" s="244"/>
      <c r="MAL39" s="244"/>
      <c r="MAM39" s="244"/>
      <c r="MAN39" s="244"/>
      <c r="MAO39" s="244"/>
      <c r="MAP39" s="244"/>
      <c r="MAQ39" s="244"/>
      <c r="MAR39" s="244"/>
      <c r="MAS39" s="244"/>
      <c r="MAT39" s="244"/>
      <c r="MAU39" s="244"/>
      <c r="MAV39" s="244"/>
      <c r="MAW39" s="244"/>
      <c r="MAX39" s="244"/>
      <c r="MAY39" s="244"/>
      <c r="MAZ39" s="244"/>
      <c r="MBA39" s="244"/>
      <c r="MBB39" s="244"/>
      <c r="MBC39" s="244"/>
      <c r="MBD39" s="244"/>
      <c r="MBE39" s="244"/>
      <c r="MBF39" s="244"/>
      <c r="MBG39" s="244"/>
      <c r="MBH39" s="244"/>
      <c r="MBI39" s="244"/>
      <c r="MBJ39" s="244"/>
      <c r="MBK39" s="244"/>
      <c r="MBL39" s="244"/>
      <c r="MBM39" s="244"/>
      <c r="MBN39" s="244"/>
      <c r="MBO39" s="244"/>
      <c r="MBP39" s="244"/>
      <c r="MBQ39" s="244"/>
      <c r="MBR39" s="244"/>
      <c r="MBS39" s="244"/>
      <c r="MBT39" s="244"/>
      <c r="MBU39" s="244"/>
      <c r="MBV39" s="244"/>
      <c r="MBW39" s="244"/>
      <c r="MBX39" s="244"/>
      <c r="MBY39" s="244"/>
      <c r="MBZ39" s="244"/>
      <c r="MCA39" s="244"/>
      <c r="MCB39" s="244"/>
      <c r="MCC39" s="244"/>
      <c r="MCD39" s="244"/>
      <c r="MCE39" s="244"/>
      <c r="MCF39" s="244"/>
      <c r="MCG39" s="244"/>
      <c r="MCH39" s="244"/>
      <c r="MCI39" s="244"/>
      <c r="MCJ39" s="244"/>
      <c r="MCK39" s="244"/>
      <c r="MCL39" s="244"/>
      <c r="MCM39" s="244"/>
      <c r="MCN39" s="244"/>
      <c r="MCO39" s="244"/>
      <c r="MCP39" s="244"/>
      <c r="MCQ39" s="244"/>
      <c r="MCR39" s="244"/>
      <c r="MCS39" s="244"/>
      <c r="MCT39" s="244"/>
      <c r="MCU39" s="244"/>
      <c r="MCV39" s="244"/>
      <c r="MCW39" s="244"/>
      <c r="MCX39" s="244"/>
      <c r="MCY39" s="244"/>
      <c r="MCZ39" s="244"/>
      <c r="MDA39" s="244"/>
      <c r="MDB39" s="244"/>
      <c r="MDC39" s="244"/>
      <c r="MDD39" s="244"/>
      <c r="MDE39" s="244"/>
      <c r="MDF39" s="244"/>
      <c r="MDG39" s="244"/>
      <c r="MDH39" s="244"/>
      <c r="MDI39" s="244"/>
      <c r="MDJ39" s="244"/>
      <c r="MDK39" s="244"/>
      <c r="MDL39" s="244"/>
      <c r="MDM39" s="244"/>
      <c r="MDN39" s="244"/>
      <c r="MDO39" s="244"/>
      <c r="MDP39" s="244"/>
      <c r="MDQ39" s="244"/>
      <c r="MDR39" s="244"/>
      <c r="MDS39" s="244"/>
      <c r="MDT39" s="244"/>
      <c r="MDU39" s="244"/>
      <c r="MDV39" s="244"/>
      <c r="MDW39" s="244"/>
      <c r="MDX39" s="244"/>
      <c r="MDY39" s="244"/>
      <c r="MDZ39" s="244"/>
      <c r="MEA39" s="244"/>
      <c r="MEB39" s="244"/>
      <c r="MEC39" s="244"/>
      <c r="MED39" s="244"/>
      <c r="MEE39" s="244"/>
      <c r="MEF39" s="244"/>
      <c r="MEG39" s="244"/>
      <c r="MEH39" s="244"/>
      <c r="MEI39" s="244"/>
      <c r="MEJ39" s="244"/>
      <c r="MEK39" s="244"/>
      <c r="MEL39" s="244"/>
      <c r="MEM39" s="244"/>
      <c r="MEN39" s="244"/>
      <c r="MEO39" s="244"/>
      <c r="MEP39" s="244"/>
      <c r="MEQ39" s="244"/>
      <c r="MER39" s="244"/>
      <c r="MES39" s="244"/>
      <c r="MET39" s="244"/>
      <c r="MEU39" s="244"/>
      <c r="MEV39" s="244"/>
      <c r="MEW39" s="244"/>
      <c r="MEX39" s="244"/>
      <c r="MEY39" s="244"/>
      <c r="MEZ39" s="244"/>
      <c r="MFA39" s="244"/>
      <c r="MFB39" s="244"/>
      <c r="MFC39" s="244"/>
      <c r="MFD39" s="244"/>
      <c r="MFE39" s="244"/>
      <c r="MFF39" s="244"/>
      <c r="MFG39" s="244"/>
      <c r="MFH39" s="244"/>
      <c r="MFI39" s="244"/>
      <c r="MFJ39" s="244"/>
      <c r="MFK39" s="244"/>
      <c r="MFL39" s="244"/>
      <c r="MFM39" s="244"/>
      <c r="MFN39" s="244"/>
      <c r="MFO39" s="244"/>
      <c r="MFP39" s="244"/>
      <c r="MFQ39" s="244"/>
      <c r="MFR39" s="244"/>
      <c r="MFS39" s="244"/>
      <c r="MFT39" s="244"/>
      <c r="MFU39" s="244"/>
      <c r="MFV39" s="244"/>
      <c r="MFW39" s="244"/>
      <c r="MFX39" s="244"/>
      <c r="MFY39" s="244"/>
      <c r="MFZ39" s="244"/>
      <c r="MGA39" s="244"/>
      <c r="MGB39" s="244"/>
      <c r="MGC39" s="244"/>
      <c r="MGD39" s="244"/>
      <c r="MGE39" s="244"/>
      <c r="MGF39" s="244"/>
      <c r="MGG39" s="244"/>
      <c r="MGH39" s="244"/>
      <c r="MGI39" s="244"/>
      <c r="MGJ39" s="244"/>
      <c r="MGK39" s="244"/>
      <c r="MGL39" s="244"/>
      <c r="MGM39" s="244"/>
      <c r="MGN39" s="244"/>
      <c r="MGO39" s="244"/>
      <c r="MGP39" s="244"/>
      <c r="MGQ39" s="244"/>
      <c r="MGR39" s="244"/>
      <c r="MGS39" s="244"/>
      <c r="MGT39" s="244"/>
      <c r="MGU39" s="244"/>
      <c r="MGV39" s="244"/>
      <c r="MGW39" s="244"/>
      <c r="MGX39" s="244"/>
      <c r="MGY39" s="244"/>
      <c r="MGZ39" s="244"/>
      <c r="MHA39" s="244"/>
      <c r="MHB39" s="244"/>
      <c r="MHC39" s="244"/>
      <c r="MHD39" s="244"/>
      <c r="MHE39" s="244"/>
      <c r="MHF39" s="244"/>
      <c r="MHG39" s="244"/>
      <c r="MHH39" s="244"/>
      <c r="MHI39" s="244"/>
      <c r="MHJ39" s="244"/>
      <c r="MHK39" s="244"/>
      <c r="MHL39" s="244"/>
      <c r="MHM39" s="244"/>
      <c r="MHN39" s="244"/>
      <c r="MHO39" s="244"/>
      <c r="MHP39" s="244"/>
      <c r="MHQ39" s="244"/>
      <c r="MHR39" s="244"/>
      <c r="MHS39" s="244"/>
      <c r="MHT39" s="244"/>
      <c r="MHU39" s="244"/>
      <c r="MHV39" s="244"/>
      <c r="MHW39" s="244"/>
      <c r="MHX39" s="244"/>
      <c r="MHY39" s="244"/>
      <c r="MHZ39" s="244"/>
      <c r="MIA39" s="244"/>
      <c r="MIB39" s="244"/>
      <c r="MIC39" s="244"/>
      <c r="MID39" s="244"/>
      <c r="MIE39" s="244"/>
      <c r="MIF39" s="244"/>
      <c r="MIG39" s="244"/>
      <c r="MIH39" s="244"/>
      <c r="MII39" s="244"/>
      <c r="MIJ39" s="244"/>
      <c r="MIK39" s="244"/>
      <c r="MIL39" s="244"/>
      <c r="MIM39" s="244"/>
      <c r="MIN39" s="244"/>
      <c r="MIO39" s="244"/>
      <c r="MIP39" s="244"/>
      <c r="MIQ39" s="244"/>
      <c r="MIR39" s="244"/>
      <c r="MIS39" s="244"/>
      <c r="MIT39" s="244"/>
      <c r="MIU39" s="244"/>
      <c r="MIV39" s="244"/>
      <c r="MIW39" s="244"/>
      <c r="MIX39" s="244"/>
      <c r="MIY39" s="244"/>
      <c r="MIZ39" s="244"/>
      <c r="MJA39" s="244"/>
      <c r="MJB39" s="244"/>
      <c r="MJC39" s="244"/>
      <c r="MJD39" s="244"/>
      <c r="MJE39" s="244"/>
      <c r="MJF39" s="244"/>
      <c r="MJG39" s="244"/>
      <c r="MJH39" s="244"/>
      <c r="MJI39" s="244"/>
      <c r="MJJ39" s="244"/>
      <c r="MJK39" s="244"/>
      <c r="MJL39" s="244"/>
      <c r="MJM39" s="244"/>
      <c r="MJN39" s="244"/>
      <c r="MJO39" s="244"/>
      <c r="MJP39" s="244"/>
      <c r="MJQ39" s="244"/>
      <c r="MJR39" s="244"/>
      <c r="MJS39" s="244"/>
      <c r="MJT39" s="244"/>
      <c r="MJU39" s="244"/>
      <c r="MJV39" s="244"/>
      <c r="MJW39" s="244"/>
      <c r="MJX39" s="244"/>
      <c r="MJY39" s="244"/>
      <c r="MJZ39" s="244"/>
      <c r="MKA39" s="244"/>
      <c r="MKB39" s="244"/>
      <c r="MKC39" s="244"/>
      <c r="MKD39" s="244"/>
      <c r="MKE39" s="244"/>
      <c r="MKF39" s="244"/>
      <c r="MKG39" s="244"/>
      <c r="MKH39" s="244"/>
      <c r="MKI39" s="244"/>
      <c r="MKJ39" s="244"/>
      <c r="MKK39" s="244"/>
      <c r="MKL39" s="244"/>
      <c r="MKM39" s="244"/>
      <c r="MKN39" s="244"/>
      <c r="MKO39" s="244"/>
      <c r="MKP39" s="244"/>
      <c r="MKQ39" s="244"/>
      <c r="MKR39" s="244"/>
      <c r="MKS39" s="244"/>
      <c r="MKT39" s="244"/>
      <c r="MKU39" s="244"/>
      <c r="MKV39" s="244"/>
      <c r="MKW39" s="244"/>
      <c r="MKX39" s="244"/>
      <c r="MKY39" s="244"/>
      <c r="MKZ39" s="244"/>
      <c r="MLA39" s="244"/>
      <c r="MLB39" s="244"/>
      <c r="MLC39" s="244"/>
      <c r="MLD39" s="244"/>
      <c r="MLE39" s="244"/>
      <c r="MLF39" s="244"/>
      <c r="MLG39" s="244"/>
      <c r="MLH39" s="244"/>
      <c r="MLI39" s="244"/>
      <c r="MLJ39" s="244"/>
      <c r="MLK39" s="244"/>
      <c r="MLL39" s="244"/>
      <c r="MLM39" s="244"/>
      <c r="MLN39" s="244"/>
      <c r="MLO39" s="244"/>
      <c r="MLP39" s="244"/>
      <c r="MLQ39" s="244"/>
      <c r="MLR39" s="244"/>
      <c r="MLS39" s="244"/>
      <c r="MLT39" s="244"/>
      <c r="MLU39" s="244"/>
      <c r="MLV39" s="244"/>
      <c r="MLW39" s="244"/>
      <c r="MLX39" s="244"/>
      <c r="MLY39" s="244"/>
      <c r="MLZ39" s="244"/>
      <c r="MMA39" s="244"/>
      <c r="MMB39" s="244"/>
      <c r="MMC39" s="244"/>
      <c r="MMD39" s="244"/>
      <c r="MME39" s="244"/>
      <c r="MMF39" s="244"/>
      <c r="MMG39" s="244"/>
      <c r="MMH39" s="244"/>
      <c r="MMI39" s="244"/>
      <c r="MMJ39" s="244"/>
      <c r="MMK39" s="244"/>
      <c r="MML39" s="244"/>
      <c r="MMM39" s="244"/>
      <c r="MMN39" s="244"/>
      <c r="MMO39" s="244"/>
      <c r="MMP39" s="244"/>
      <c r="MMQ39" s="244"/>
      <c r="MMR39" s="244"/>
      <c r="MMS39" s="244"/>
      <c r="MMT39" s="244"/>
      <c r="MMU39" s="244"/>
      <c r="MMV39" s="244"/>
      <c r="MMW39" s="244"/>
      <c r="MMX39" s="244"/>
      <c r="MMY39" s="244"/>
      <c r="MMZ39" s="244"/>
      <c r="MNA39" s="244"/>
      <c r="MNB39" s="244"/>
      <c r="MNC39" s="244"/>
      <c r="MND39" s="244"/>
      <c r="MNE39" s="244"/>
      <c r="MNF39" s="244"/>
      <c r="MNG39" s="244"/>
      <c r="MNH39" s="244"/>
      <c r="MNI39" s="244"/>
      <c r="MNJ39" s="244"/>
      <c r="MNK39" s="244"/>
      <c r="MNL39" s="244"/>
      <c r="MNM39" s="244"/>
      <c r="MNN39" s="244"/>
      <c r="MNO39" s="244"/>
      <c r="MNP39" s="244"/>
      <c r="MNQ39" s="244"/>
      <c r="MNR39" s="244"/>
      <c r="MNS39" s="244"/>
      <c r="MNT39" s="244"/>
      <c r="MNU39" s="244"/>
      <c r="MNV39" s="244"/>
      <c r="MNW39" s="244"/>
      <c r="MNX39" s="244"/>
      <c r="MNY39" s="244"/>
      <c r="MNZ39" s="244"/>
      <c r="MOA39" s="244"/>
      <c r="MOB39" s="244"/>
      <c r="MOC39" s="244"/>
      <c r="MOD39" s="244"/>
      <c r="MOE39" s="244"/>
      <c r="MOF39" s="244"/>
      <c r="MOG39" s="244"/>
      <c r="MOH39" s="244"/>
      <c r="MOI39" s="244"/>
      <c r="MOJ39" s="244"/>
      <c r="MOK39" s="244"/>
      <c r="MOL39" s="244"/>
      <c r="MOM39" s="244"/>
      <c r="MON39" s="244"/>
      <c r="MOO39" s="244"/>
      <c r="MOP39" s="244"/>
      <c r="MOQ39" s="244"/>
      <c r="MOR39" s="244"/>
      <c r="MOS39" s="244"/>
      <c r="MOT39" s="244"/>
      <c r="MOU39" s="244"/>
      <c r="MOV39" s="244"/>
      <c r="MOW39" s="244"/>
      <c r="MOX39" s="244"/>
      <c r="MOY39" s="244"/>
      <c r="MOZ39" s="244"/>
      <c r="MPA39" s="244"/>
      <c r="MPB39" s="244"/>
      <c r="MPC39" s="244"/>
      <c r="MPD39" s="244"/>
      <c r="MPE39" s="244"/>
      <c r="MPF39" s="244"/>
      <c r="MPG39" s="244"/>
      <c r="MPH39" s="244"/>
      <c r="MPI39" s="244"/>
      <c r="MPJ39" s="244"/>
      <c r="MPK39" s="244"/>
      <c r="MPL39" s="244"/>
      <c r="MPM39" s="244"/>
      <c r="MPN39" s="244"/>
      <c r="MPO39" s="244"/>
      <c r="MPP39" s="244"/>
      <c r="MPQ39" s="244"/>
      <c r="MPR39" s="244"/>
      <c r="MPS39" s="244"/>
      <c r="MPT39" s="244"/>
      <c r="MPU39" s="244"/>
      <c r="MPV39" s="244"/>
      <c r="MPW39" s="244"/>
      <c r="MPX39" s="244"/>
      <c r="MPY39" s="244"/>
      <c r="MPZ39" s="244"/>
      <c r="MQA39" s="244"/>
      <c r="MQB39" s="244"/>
      <c r="MQC39" s="244"/>
      <c r="MQD39" s="244"/>
      <c r="MQE39" s="244"/>
      <c r="MQF39" s="244"/>
      <c r="MQG39" s="244"/>
      <c r="MQH39" s="244"/>
      <c r="MQI39" s="244"/>
      <c r="MQJ39" s="244"/>
      <c r="MQK39" s="244"/>
      <c r="MQL39" s="244"/>
      <c r="MQM39" s="244"/>
      <c r="MQN39" s="244"/>
      <c r="MQO39" s="244"/>
      <c r="MQP39" s="244"/>
      <c r="MQQ39" s="244"/>
      <c r="MQR39" s="244"/>
      <c r="MQS39" s="244"/>
      <c r="MQT39" s="244"/>
      <c r="MQU39" s="244"/>
      <c r="MQV39" s="244"/>
      <c r="MQW39" s="244"/>
      <c r="MQX39" s="244"/>
      <c r="MQY39" s="244"/>
      <c r="MQZ39" s="244"/>
      <c r="MRA39" s="244"/>
      <c r="MRB39" s="244"/>
      <c r="MRC39" s="244"/>
      <c r="MRD39" s="244"/>
      <c r="MRE39" s="244"/>
      <c r="MRF39" s="244"/>
      <c r="MRG39" s="244"/>
      <c r="MRH39" s="244"/>
      <c r="MRI39" s="244"/>
      <c r="MRJ39" s="244"/>
      <c r="MRK39" s="244"/>
      <c r="MRL39" s="244"/>
      <c r="MRM39" s="244"/>
      <c r="MRN39" s="244"/>
      <c r="MRO39" s="244"/>
      <c r="MRP39" s="244"/>
      <c r="MRQ39" s="244"/>
      <c r="MRR39" s="244"/>
      <c r="MRS39" s="244"/>
      <c r="MRT39" s="244"/>
      <c r="MRU39" s="244"/>
      <c r="MRV39" s="244"/>
      <c r="MRW39" s="244"/>
      <c r="MRX39" s="244"/>
      <c r="MRY39" s="244"/>
      <c r="MRZ39" s="244"/>
      <c r="MSA39" s="244"/>
      <c r="MSB39" s="244"/>
      <c r="MSC39" s="244"/>
      <c r="MSD39" s="244"/>
      <c r="MSE39" s="244"/>
      <c r="MSF39" s="244"/>
      <c r="MSG39" s="244"/>
      <c r="MSH39" s="244"/>
      <c r="MSI39" s="244"/>
      <c r="MSJ39" s="244"/>
      <c r="MSK39" s="244"/>
      <c r="MSL39" s="244"/>
      <c r="MSM39" s="244"/>
      <c r="MSN39" s="244"/>
      <c r="MSO39" s="244"/>
      <c r="MSP39" s="244"/>
      <c r="MSQ39" s="244"/>
      <c r="MSR39" s="244"/>
      <c r="MSS39" s="244"/>
      <c r="MST39" s="244"/>
      <c r="MSU39" s="244"/>
      <c r="MSV39" s="244"/>
      <c r="MSW39" s="244"/>
      <c r="MSX39" s="244"/>
      <c r="MSY39" s="244"/>
      <c r="MSZ39" s="244"/>
      <c r="MTA39" s="244"/>
      <c r="MTB39" s="244"/>
      <c r="MTC39" s="244"/>
      <c r="MTD39" s="244"/>
      <c r="MTE39" s="244"/>
      <c r="MTF39" s="244"/>
      <c r="MTG39" s="244"/>
      <c r="MTH39" s="244"/>
      <c r="MTI39" s="244"/>
      <c r="MTJ39" s="244"/>
      <c r="MTK39" s="244"/>
      <c r="MTL39" s="244"/>
      <c r="MTM39" s="244"/>
      <c r="MTN39" s="244"/>
      <c r="MTO39" s="244"/>
      <c r="MTP39" s="244"/>
      <c r="MTQ39" s="244"/>
      <c r="MTR39" s="244"/>
      <c r="MTS39" s="244"/>
      <c r="MTT39" s="244"/>
      <c r="MTU39" s="244"/>
      <c r="MTV39" s="244"/>
      <c r="MTW39" s="244"/>
      <c r="MTX39" s="244"/>
      <c r="MTY39" s="244"/>
      <c r="MTZ39" s="244"/>
      <c r="MUA39" s="244"/>
      <c r="MUB39" s="244"/>
      <c r="MUC39" s="244"/>
      <c r="MUD39" s="244"/>
      <c r="MUE39" s="244"/>
      <c r="MUF39" s="244"/>
      <c r="MUG39" s="244"/>
      <c r="MUH39" s="244"/>
      <c r="MUI39" s="244"/>
      <c r="MUJ39" s="244"/>
      <c r="MUK39" s="244"/>
      <c r="MUL39" s="244"/>
      <c r="MUM39" s="244"/>
      <c r="MUN39" s="244"/>
      <c r="MUO39" s="244"/>
      <c r="MUP39" s="244"/>
      <c r="MUQ39" s="244"/>
      <c r="MUR39" s="244"/>
      <c r="MUS39" s="244"/>
      <c r="MUT39" s="244"/>
      <c r="MUU39" s="244"/>
      <c r="MUV39" s="244"/>
      <c r="MUW39" s="244"/>
      <c r="MUX39" s="244"/>
      <c r="MUY39" s="244"/>
      <c r="MUZ39" s="244"/>
      <c r="MVA39" s="244"/>
      <c r="MVB39" s="244"/>
      <c r="MVC39" s="244"/>
      <c r="MVD39" s="244"/>
      <c r="MVE39" s="244"/>
      <c r="MVF39" s="244"/>
      <c r="MVG39" s="244"/>
      <c r="MVH39" s="244"/>
      <c r="MVI39" s="244"/>
      <c r="MVJ39" s="244"/>
      <c r="MVK39" s="244"/>
      <c r="MVL39" s="244"/>
      <c r="MVM39" s="244"/>
      <c r="MVN39" s="244"/>
      <c r="MVO39" s="244"/>
      <c r="MVP39" s="244"/>
      <c r="MVQ39" s="244"/>
      <c r="MVR39" s="244"/>
      <c r="MVS39" s="244"/>
      <c r="MVT39" s="244"/>
      <c r="MVU39" s="244"/>
      <c r="MVV39" s="244"/>
      <c r="MVW39" s="244"/>
      <c r="MVX39" s="244"/>
      <c r="MVY39" s="244"/>
      <c r="MVZ39" s="244"/>
      <c r="MWA39" s="244"/>
      <c r="MWB39" s="244"/>
      <c r="MWC39" s="244"/>
      <c r="MWD39" s="244"/>
      <c r="MWE39" s="244"/>
      <c r="MWF39" s="244"/>
      <c r="MWG39" s="244"/>
      <c r="MWH39" s="244"/>
      <c r="MWI39" s="244"/>
      <c r="MWJ39" s="244"/>
      <c r="MWK39" s="244"/>
      <c r="MWL39" s="244"/>
      <c r="MWM39" s="244"/>
      <c r="MWN39" s="244"/>
      <c r="MWO39" s="244"/>
      <c r="MWP39" s="244"/>
      <c r="MWQ39" s="244"/>
      <c r="MWR39" s="244"/>
      <c r="MWS39" s="244"/>
      <c r="MWT39" s="244"/>
      <c r="MWU39" s="244"/>
      <c r="MWV39" s="244"/>
      <c r="MWW39" s="244"/>
      <c r="MWX39" s="244"/>
      <c r="MWY39" s="244"/>
      <c r="MWZ39" s="244"/>
      <c r="MXA39" s="244"/>
      <c r="MXB39" s="244"/>
      <c r="MXC39" s="244"/>
      <c r="MXD39" s="244"/>
      <c r="MXE39" s="244"/>
      <c r="MXF39" s="244"/>
      <c r="MXG39" s="244"/>
      <c r="MXH39" s="244"/>
      <c r="MXI39" s="244"/>
      <c r="MXJ39" s="244"/>
      <c r="MXK39" s="244"/>
      <c r="MXL39" s="244"/>
      <c r="MXM39" s="244"/>
      <c r="MXN39" s="244"/>
      <c r="MXO39" s="244"/>
      <c r="MXP39" s="244"/>
      <c r="MXQ39" s="244"/>
      <c r="MXR39" s="244"/>
      <c r="MXS39" s="244"/>
      <c r="MXT39" s="244"/>
      <c r="MXU39" s="244"/>
      <c r="MXV39" s="244"/>
      <c r="MXW39" s="244"/>
      <c r="MXX39" s="244"/>
      <c r="MXY39" s="244"/>
      <c r="MXZ39" s="244"/>
      <c r="MYA39" s="244"/>
      <c r="MYB39" s="244"/>
      <c r="MYC39" s="244"/>
      <c r="MYD39" s="244"/>
      <c r="MYE39" s="244"/>
      <c r="MYF39" s="244"/>
      <c r="MYG39" s="244"/>
      <c r="MYH39" s="244"/>
      <c r="MYI39" s="244"/>
      <c r="MYJ39" s="244"/>
      <c r="MYK39" s="244"/>
      <c r="MYL39" s="244"/>
      <c r="MYM39" s="244"/>
      <c r="MYN39" s="244"/>
      <c r="MYO39" s="244"/>
      <c r="MYP39" s="244"/>
      <c r="MYQ39" s="244"/>
      <c r="MYR39" s="244"/>
      <c r="MYS39" s="244"/>
      <c r="MYT39" s="244"/>
      <c r="MYU39" s="244"/>
      <c r="MYV39" s="244"/>
      <c r="MYW39" s="244"/>
      <c r="MYX39" s="244"/>
      <c r="MYY39" s="244"/>
      <c r="MYZ39" s="244"/>
      <c r="MZA39" s="244"/>
      <c r="MZB39" s="244"/>
      <c r="MZC39" s="244"/>
      <c r="MZD39" s="244"/>
      <c r="MZE39" s="244"/>
      <c r="MZF39" s="244"/>
      <c r="MZG39" s="244"/>
      <c r="MZH39" s="244"/>
      <c r="MZI39" s="244"/>
      <c r="MZJ39" s="244"/>
      <c r="MZK39" s="244"/>
      <c r="MZL39" s="244"/>
      <c r="MZM39" s="244"/>
      <c r="MZN39" s="244"/>
      <c r="MZO39" s="244"/>
      <c r="MZP39" s="244"/>
      <c r="MZQ39" s="244"/>
      <c r="MZR39" s="244"/>
      <c r="MZS39" s="244"/>
      <c r="MZT39" s="244"/>
      <c r="MZU39" s="244"/>
      <c r="MZV39" s="244"/>
      <c r="MZW39" s="244"/>
      <c r="MZX39" s="244"/>
      <c r="MZY39" s="244"/>
      <c r="MZZ39" s="244"/>
      <c r="NAA39" s="244"/>
      <c r="NAB39" s="244"/>
      <c r="NAC39" s="244"/>
      <c r="NAD39" s="244"/>
      <c r="NAE39" s="244"/>
      <c r="NAF39" s="244"/>
      <c r="NAG39" s="244"/>
      <c r="NAH39" s="244"/>
      <c r="NAI39" s="244"/>
      <c r="NAJ39" s="244"/>
      <c r="NAK39" s="244"/>
      <c r="NAL39" s="244"/>
      <c r="NAM39" s="244"/>
      <c r="NAN39" s="244"/>
      <c r="NAO39" s="244"/>
      <c r="NAP39" s="244"/>
      <c r="NAQ39" s="244"/>
      <c r="NAR39" s="244"/>
      <c r="NAS39" s="244"/>
      <c r="NAT39" s="244"/>
      <c r="NAU39" s="244"/>
      <c r="NAV39" s="244"/>
      <c r="NAW39" s="244"/>
      <c r="NAX39" s="244"/>
      <c r="NAY39" s="244"/>
      <c r="NAZ39" s="244"/>
      <c r="NBA39" s="244"/>
      <c r="NBB39" s="244"/>
      <c r="NBC39" s="244"/>
      <c r="NBD39" s="244"/>
      <c r="NBE39" s="244"/>
      <c r="NBF39" s="244"/>
      <c r="NBG39" s="244"/>
      <c r="NBH39" s="244"/>
      <c r="NBI39" s="244"/>
      <c r="NBJ39" s="244"/>
      <c r="NBK39" s="244"/>
      <c r="NBL39" s="244"/>
      <c r="NBM39" s="244"/>
      <c r="NBN39" s="244"/>
      <c r="NBO39" s="244"/>
      <c r="NBP39" s="244"/>
      <c r="NBQ39" s="244"/>
      <c r="NBR39" s="244"/>
      <c r="NBS39" s="244"/>
      <c r="NBT39" s="244"/>
      <c r="NBU39" s="244"/>
      <c r="NBV39" s="244"/>
      <c r="NBW39" s="244"/>
      <c r="NBX39" s="244"/>
      <c r="NBY39" s="244"/>
      <c r="NBZ39" s="244"/>
      <c r="NCA39" s="244"/>
      <c r="NCB39" s="244"/>
      <c r="NCC39" s="244"/>
      <c r="NCD39" s="244"/>
      <c r="NCE39" s="244"/>
      <c r="NCF39" s="244"/>
      <c r="NCG39" s="244"/>
      <c r="NCH39" s="244"/>
      <c r="NCI39" s="244"/>
      <c r="NCJ39" s="244"/>
      <c r="NCK39" s="244"/>
      <c r="NCL39" s="244"/>
      <c r="NCM39" s="244"/>
      <c r="NCN39" s="244"/>
      <c r="NCO39" s="244"/>
      <c r="NCP39" s="244"/>
      <c r="NCQ39" s="244"/>
      <c r="NCR39" s="244"/>
      <c r="NCS39" s="244"/>
      <c r="NCT39" s="244"/>
      <c r="NCU39" s="244"/>
      <c r="NCV39" s="244"/>
      <c r="NCW39" s="244"/>
      <c r="NCX39" s="244"/>
      <c r="NCY39" s="244"/>
      <c r="NCZ39" s="244"/>
      <c r="NDA39" s="244"/>
      <c r="NDB39" s="244"/>
      <c r="NDC39" s="244"/>
      <c r="NDD39" s="244"/>
      <c r="NDE39" s="244"/>
      <c r="NDF39" s="244"/>
      <c r="NDG39" s="244"/>
      <c r="NDH39" s="244"/>
      <c r="NDI39" s="244"/>
      <c r="NDJ39" s="244"/>
      <c r="NDK39" s="244"/>
      <c r="NDL39" s="244"/>
      <c r="NDM39" s="244"/>
      <c r="NDN39" s="244"/>
      <c r="NDO39" s="244"/>
      <c r="NDP39" s="244"/>
      <c r="NDQ39" s="244"/>
      <c r="NDR39" s="244"/>
      <c r="NDS39" s="244"/>
      <c r="NDT39" s="244"/>
      <c r="NDU39" s="244"/>
      <c r="NDV39" s="244"/>
      <c r="NDW39" s="244"/>
      <c r="NDX39" s="244"/>
      <c r="NDY39" s="244"/>
      <c r="NDZ39" s="244"/>
      <c r="NEA39" s="244"/>
      <c r="NEB39" s="244"/>
      <c r="NEC39" s="244"/>
      <c r="NED39" s="244"/>
      <c r="NEE39" s="244"/>
      <c r="NEF39" s="244"/>
      <c r="NEG39" s="244"/>
      <c r="NEH39" s="244"/>
      <c r="NEI39" s="244"/>
      <c r="NEJ39" s="244"/>
      <c r="NEK39" s="244"/>
      <c r="NEL39" s="244"/>
      <c r="NEM39" s="244"/>
      <c r="NEN39" s="244"/>
      <c r="NEO39" s="244"/>
      <c r="NEP39" s="244"/>
      <c r="NEQ39" s="244"/>
      <c r="NER39" s="244"/>
      <c r="NES39" s="244"/>
      <c r="NET39" s="244"/>
      <c r="NEU39" s="244"/>
      <c r="NEV39" s="244"/>
      <c r="NEW39" s="244"/>
      <c r="NEX39" s="244"/>
      <c r="NEY39" s="244"/>
      <c r="NEZ39" s="244"/>
      <c r="NFA39" s="244"/>
      <c r="NFB39" s="244"/>
      <c r="NFC39" s="244"/>
      <c r="NFD39" s="244"/>
      <c r="NFE39" s="244"/>
      <c r="NFF39" s="244"/>
      <c r="NFG39" s="244"/>
      <c r="NFH39" s="244"/>
      <c r="NFI39" s="244"/>
      <c r="NFJ39" s="244"/>
      <c r="NFK39" s="244"/>
      <c r="NFL39" s="244"/>
      <c r="NFM39" s="244"/>
      <c r="NFN39" s="244"/>
      <c r="NFO39" s="244"/>
      <c r="NFP39" s="244"/>
      <c r="NFQ39" s="244"/>
      <c r="NFR39" s="244"/>
      <c r="NFS39" s="244"/>
      <c r="NFT39" s="244"/>
      <c r="NFU39" s="244"/>
      <c r="NFV39" s="244"/>
      <c r="NFW39" s="244"/>
      <c r="NFX39" s="244"/>
      <c r="NFY39" s="244"/>
      <c r="NFZ39" s="244"/>
      <c r="NGA39" s="244"/>
      <c r="NGB39" s="244"/>
      <c r="NGC39" s="244"/>
      <c r="NGD39" s="244"/>
      <c r="NGE39" s="244"/>
      <c r="NGF39" s="244"/>
      <c r="NGG39" s="244"/>
      <c r="NGH39" s="244"/>
      <c r="NGI39" s="244"/>
      <c r="NGJ39" s="244"/>
      <c r="NGK39" s="244"/>
      <c r="NGL39" s="244"/>
      <c r="NGM39" s="244"/>
      <c r="NGN39" s="244"/>
      <c r="NGO39" s="244"/>
      <c r="NGP39" s="244"/>
      <c r="NGQ39" s="244"/>
      <c r="NGR39" s="244"/>
      <c r="NGS39" s="244"/>
      <c r="NGT39" s="244"/>
      <c r="NGU39" s="244"/>
      <c r="NGV39" s="244"/>
      <c r="NGW39" s="244"/>
      <c r="NGX39" s="244"/>
      <c r="NGY39" s="244"/>
      <c r="NGZ39" s="244"/>
      <c r="NHA39" s="244"/>
      <c r="NHB39" s="244"/>
      <c r="NHC39" s="244"/>
      <c r="NHD39" s="244"/>
      <c r="NHE39" s="244"/>
      <c r="NHF39" s="244"/>
      <c r="NHG39" s="244"/>
      <c r="NHH39" s="244"/>
      <c r="NHI39" s="244"/>
      <c r="NHJ39" s="244"/>
      <c r="NHK39" s="244"/>
      <c r="NHL39" s="244"/>
      <c r="NHM39" s="244"/>
      <c r="NHN39" s="244"/>
      <c r="NHO39" s="244"/>
      <c r="NHP39" s="244"/>
      <c r="NHQ39" s="244"/>
      <c r="NHR39" s="244"/>
      <c r="NHS39" s="244"/>
      <c r="NHT39" s="244"/>
      <c r="NHU39" s="244"/>
      <c r="NHV39" s="244"/>
      <c r="NHW39" s="244"/>
      <c r="NHX39" s="244"/>
      <c r="NHY39" s="244"/>
      <c r="NHZ39" s="244"/>
      <c r="NIA39" s="244"/>
      <c r="NIB39" s="244"/>
      <c r="NIC39" s="244"/>
      <c r="NID39" s="244"/>
      <c r="NIE39" s="244"/>
      <c r="NIF39" s="244"/>
      <c r="NIG39" s="244"/>
      <c r="NIH39" s="244"/>
      <c r="NII39" s="244"/>
      <c r="NIJ39" s="244"/>
      <c r="NIK39" s="244"/>
      <c r="NIL39" s="244"/>
      <c r="NIM39" s="244"/>
      <c r="NIN39" s="244"/>
      <c r="NIO39" s="244"/>
      <c r="NIP39" s="244"/>
      <c r="NIQ39" s="244"/>
      <c r="NIR39" s="244"/>
      <c r="NIS39" s="244"/>
      <c r="NIT39" s="244"/>
      <c r="NIU39" s="244"/>
      <c r="NIV39" s="244"/>
      <c r="NIW39" s="244"/>
      <c r="NIX39" s="244"/>
      <c r="NIY39" s="244"/>
      <c r="NIZ39" s="244"/>
      <c r="NJA39" s="244"/>
      <c r="NJB39" s="244"/>
      <c r="NJC39" s="244"/>
      <c r="NJD39" s="244"/>
      <c r="NJE39" s="244"/>
      <c r="NJF39" s="244"/>
      <c r="NJG39" s="244"/>
      <c r="NJH39" s="244"/>
      <c r="NJI39" s="244"/>
      <c r="NJJ39" s="244"/>
      <c r="NJK39" s="244"/>
      <c r="NJL39" s="244"/>
      <c r="NJM39" s="244"/>
      <c r="NJN39" s="244"/>
      <c r="NJO39" s="244"/>
      <c r="NJP39" s="244"/>
      <c r="NJQ39" s="244"/>
      <c r="NJR39" s="244"/>
      <c r="NJS39" s="244"/>
      <c r="NJT39" s="244"/>
      <c r="NJU39" s="244"/>
      <c r="NJV39" s="244"/>
      <c r="NJW39" s="244"/>
      <c r="NJX39" s="244"/>
      <c r="NJY39" s="244"/>
      <c r="NJZ39" s="244"/>
      <c r="NKA39" s="244"/>
      <c r="NKB39" s="244"/>
      <c r="NKC39" s="244"/>
      <c r="NKD39" s="244"/>
      <c r="NKE39" s="244"/>
      <c r="NKF39" s="244"/>
      <c r="NKG39" s="244"/>
      <c r="NKH39" s="244"/>
      <c r="NKI39" s="244"/>
      <c r="NKJ39" s="244"/>
      <c r="NKK39" s="244"/>
      <c r="NKL39" s="244"/>
      <c r="NKM39" s="244"/>
      <c r="NKN39" s="244"/>
      <c r="NKO39" s="244"/>
      <c r="NKP39" s="244"/>
      <c r="NKQ39" s="244"/>
      <c r="NKR39" s="244"/>
      <c r="NKS39" s="244"/>
      <c r="NKT39" s="244"/>
      <c r="NKU39" s="244"/>
      <c r="NKV39" s="244"/>
      <c r="NKW39" s="244"/>
      <c r="NKX39" s="244"/>
      <c r="NKY39" s="244"/>
      <c r="NKZ39" s="244"/>
      <c r="NLA39" s="244"/>
      <c r="NLB39" s="244"/>
      <c r="NLC39" s="244"/>
      <c r="NLD39" s="244"/>
      <c r="NLE39" s="244"/>
      <c r="NLF39" s="244"/>
      <c r="NLG39" s="244"/>
      <c r="NLH39" s="244"/>
      <c r="NLI39" s="244"/>
      <c r="NLJ39" s="244"/>
      <c r="NLK39" s="244"/>
      <c r="NLL39" s="244"/>
      <c r="NLM39" s="244"/>
      <c r="NLN39" s="244"/>
      <c r="NLO39" s="244"/>
      <c r="NLP39" s="244"/>
      <c r="NLQ39" s="244"/>
      <c r="NLR39" s="244"/>
      <c r="NLS39" s="244"/>
      <c r="NLT39" s="244"/>
      <c r="NLU39" s="244"/>
      <c r="NLV39" s="244"/>
      <c r="NLW39" s="244"/>
      <c r="NLX39" s="244"/>
      <c r="NLY39" s="244"/>
      <c r="NLZ39" s="244"/>
      <c r="NMA39" s="244"/>
      <c r="NMB39" s="244"/>
      <c r="NMC39" s="244"/>
      <c r="NMD39" s="244"/>
      <c r="NME39" s="244"/>
      <c r="NMF39" s="244"/>
      <c r="NMG39" s="244"/>
      <c r="NMH39" s="244"/>
      <c r="NMI39" s="244"/>
      <c r="NMJ39" s="244"/>
      <c r="NMK39" s="244"/>
      <c r="NML39" s="244"/>
      <c r="NMM39" s="244"/>
      <c r="NMN39" s="244"/>
      <c r="NMO39" s="244"/>
      <c r="NMP39" s="244"/>
      <c r="NMQ39" s="244"/>
      <c r="NMR39" s="244"/>
      <c r="NMS39" s="244"/>
      <c r="NMT39" s="244"/>
      <c r="NMU39" s="244"/>
      <c r="NMV39" s="244"/>
      <c r="NMW39" s="244"/>
      <c r="NMX39" s="244"/>
      <c r="NMY39" s="244"/>
      <c r="NMZ39" s="244"/>
      <c r="NNA39" s="244"/>
      <c r="NNB39" s="244"/>
      <c r="NNC39" s="244"/>
      <c r="NND39" s="244"/>
      <c r="NNE39" s="244"/>
      <c r="NNF39" s="244"/>
      <c r="NNG39" s="244"/>
      <c r="NNH39" s="244"/>
      <c r="NNI39" s="244"/>
      <c r="NNJ39" s="244"/>
      <c r="NNK39" s="244"/>
      <c r="NNL39" s="244"/>
      <c r="NNM39" s="244"/>
      <c r="NNN39" s="244"/>
      <c r="NNO39" s="244"/>
      <c r="NNP39" s="244"/>
      <c r="NNQ39" s="244"/>
      <c r="NNR39" s="244"/>
      <c r="NNS39" s="244"/>
      <c r="NNT39" s="244"/>
      <c r="NNU39" s="244"/>
      <c r="NNV39" s="244"/>
      <c r="NNW39" s="244"/>
      <c r="NNX39" s="244"/>
      <c r="NNY39" s="244"/>
      <c r="NNZ39" s="244"/>
      <c r="NOA39" s="244"/>
      <c r="NOB39" s="244"/>
      <c r="NOC39" s="244"/>
      <c r="NOD39" s="244"/>
      <c r="NOE39" s="244"/>
      <c r="NOF39" s="244"/>
      <c r="NOG39" s="244"/>
      <c r="NOH39" s="244"/>
      <c r="NOI39" s="244"/>
      <c r="NOJ39" s="244"/>
      <c r="NOK39" s="244"/>
      <c r="NOL39" s="244"/>
      <c r="NOM39" s="244"/>
      <c r="NON39" s="244"/>
      <c r="NOO39" s="244"/>
      <c r="NOP39" s="244"/>
      <c r="NOQ39" s="244"/>
      <c r="NOR39" s="244"/>
      <c r="NOS39" s="244"/>
      <c r="NOT39" s="244"/>
      <c r="NOU39" s="244"/>
      <c r="NOV39" s="244"/>
      <c r="NOW39" s="244"/>
      <c r="NOX39" s="244"/>
      <c r="NOY39" s="244"/>
      <c r="NOZ39" s="244"/>
      <c r="NPA39" s="244"/>
      <c r="NPB39" s="244"/>
      <c r="NPC39" s="244"/>
      <c r="NPD39" s="244"/>
      <c r="NPE39" s="244"/>
      <c r="NPF39" s="244"/>
      <c r="NPG39" s="244"/>
      <c r="NPH39" s="244"/>
      <c r="NPI39" s="244"/>
      <c r="NPJ39" s="244"/>
      <c r="NPK39" s="244"/>
      <c r="NPL39" s="244"/>
      <c r="NPM39" s="244"/>
      <c r="NPN39" s="244"/>
      <c r="NPO39" s="244"/>
      <c r="NPP39" s="244"/>
      <c r="NPQ39" s="244"/>
      <c r="NPR39" s="244"/>
      <c r="NPS39" s="244"/>
      <c r="NPT39" s="244"/>
      <c r="NPU39" s="244"/>
      <c r="NPV39" s="244"/>
      <c r="NPW39" s="244"/>
      <c r="NPX39" s="244"/>
      <c r="NPY39" s="244"/>
      <c r="NPZ39" s="244"/>
      <c r="NQA39" s="244"/>
      <c r="NQB39" s="244"/>
      <c r="NQC39" s="244"/>
      <c r="NQD39" s="244"/>
      <c r="NQE39" s="244"/>
      <c r="NQF39" s="244"/>
      <c r="NQG39" s="244"/>
      <c r="NQH39" s="244"/>
      <c r="NQI39" s="244"/>
      <c r="NQJ39" s="244"/>
      <c r="NQK39" s="244"/>
      <c r="NQL39" s="244"/>
      <c r="NQM39" s="244"/>
      <c r="NQN39" s="244"/>
      <c r="NQO39" s="244"/>
      <c r="NQP39" s="244"/>
      <c r="NQQ39" s="244"/>
      <c r="NQR39" s="244"/>
      <c r="NQS39" s="244"/>
      <c r="NQT39" s="244"/>
      <c r="NQU39" s="244"/>
      <c r="NQV39" s="244"/>
      <c r="NQW39" s="244"/>
      <c r="NQX39" s="244"/>
      <c r="NQY39" s="244"/>
      <c r="NQZ39" s="244"/>
      <c r="NRA39" s="244"/>
      <c r="NRB39" s="244"/>
      <c r="NRC39" s="244"/>
      <c r="NRD39" s="244"/>
      <c r="NRE39" s="244"/>
      <c r="NRF39" s="244"/>
      <c r="NRG39" s="244"/>
      <c r="NRH39" s="244"/>
      <c r="NRI39" s="244"/>
      <c r="NRJ39" s="244"/>
      <c r="NRK39" s="244"/>
      <c r="NRL39" s="244"/>
      <c r="NRM39" s="244"/>
      <c r="NRN39" s="244"/>
      <c r="NRO39" s="244"/>
      <c r="NRP39" s="244"/>
      <c r="NRQ39" s="244"/>
      <c r="NRR39" s="244"/>
      <c r="NRS39" s="244"/>
      <c r="NRT39" s="244"/>
      <c r="NRU39" s="244"/>
      <c r="NRV39" s="244"/>
      <c r="NRW39" s="244"/>
      <c r="NRX39" s="244"/>
      <c r="NRY39" s="244"/>
      <c r="NRZ39" s="244"/>
      <c r="NSA39" s="244"/>
      <c r="NSB39" s="244"/>
      <c r="NSC39" s="244"/>
      <c r="NSD39" s="244"/>
      <c r="NSE39" s="244"/>
      <c r="NSF39" s="244"/>
      <c r="NSG39" s="244"/>
      <c r="NSH39" s="244"/>
      <c r="NSI39" s="244"/>
      <c r="NSJ39" s="244"/>
      <c r="NSK39" s="244"/>
      <c r="NSL39" s="244"/>
      <c r="NSM39" s="244"/>
      <c r="NSN39" s="244"/>
      <c r="NSO39" s="244"/>
      <c r="NSP39" s="244"/>
      <c r="NSQ39" s="244"/>
      <c r="NSR39" s="244"/>
      <c r="NSS39" s="244"/>
      <c r="NST39" s="244"/>
      <c r="NSU39" s="244"/>
      <c r="NSV39" s="244"/>
      <c r="NSW39" s="244"/>
      <c r="NSX39" s="244"/>
      <c r="NSY39" s="244"/>
      <c r="NSZ39" s="244"/>
      <c r="NTA39" s="244"/>
      <c r="NTB39" s="244"/>
      <c r="NTC39" s="244"/>
      <c r="NTD39" s="244"/>
      <c r="NTE39" s="244"/>
      <c r="NTF39" s="244"/>
      <c r="NTG39" s="244"/>
      <c r="NTH39" s="244"/>
      <c r="NTI39" s="244"/>
      <c r="NTJ39" s="244"/>
      <c r="NTK39" s="244"/>
      <c r="NTL39" s="244"/>
      <c r="NTM39" s="244"/>
      <c r="NTN39" s="244"/>
      <c r="NTO39" s="244"/>
      <c r="NTP39" s="244"/>
      <c r="NTQ39" s="244"/>
      <c r="NTR39" s="244"/>
      <c r="NTS39" s="244"/>
      <c r="NTT39" s="244"/>
      <c r="NTU39" s="244"/>
      <c r="NTV39" s="244"/>
      <c r="NTW39" s="244"/>
      <c r="NTX39" s="244"/>
      <c r="NTY39" s="244"/>
      <c r="NTZ39" s="244"/>
      <c r="NUA39" s="244"/>
      <c r="NUB39" s="244"/>
      <c r="NUC39" s="244"/>
      <c r="NUD39" s="244"/>
      <c r="NUE39" s="244"/>
      <c r="NUF39" s="244"/>
      <c r="NUG39" s="244"/>
      <c r="NUH39" s="244"/>
      <c r="NUI39" s="244"/>
      <c r="NUJ39" s="244"/>
      <c r="NUK39" s="244"/>
      <c r="NUL39" s="244"/>
      <c r="NUM39" s="244"/>
      <c r="NUN39" s="244"/>
      <c r="NUO39" s="244"/>
      <c r="NUP39" s="244"/>
      <c r="NUQ39" s="244"/>
      <c r="NUR39" s="244"/>
      <c r="NUS39" s="244"/>
      <c r="NUT39" s="244"/>
      <c r="NUU39" s="244"/>
      <c r="NUV39" s="244"/>
      <c r="NUW39" s="244"/>
      <c r="NUX39" s="244"/>
      <c r="NUY39" s="244"/>
      <c r="NUZ39" s="244"/>
      <c r="NVA39" s="244"/>
      <c r="NVB39" s="244"/>
      <c r="NVC39" s="244"/>
      <c r="NVD39" s="244"/>
      <c r="NVE39" s="244"/>
      <c r="NVF39" s="244"/>
      <c r="NVG39" s="244"/>
      <c r="NVH39" s="244"/>
      <c r="NVI39" s="244"/>
      <c r="NVJ39" s="244"/>
      <c r="NVK39" s="244"/>
      <c r="NVL39" s="244"/>
      <c r="NVM39" s="244"/>
      <c r="NVN39" s="244"/>
      <c r="NVO39" s="244"/>
      <c r="NVP39" s="244"/>
      <c r="NVQ39" s="244"/>
      <c r="NVR39" s="244"/>
      <c r="NVS39" s="244"/>
      <c r="NVT39" s="244"/>
      <c r="NVU39" s="244"/>
      <c r="NVV39" s="244"/>
      <c r="NVW39" s="244"/>
      <c r="NVX39" s="244"/>
      <c r="NVY39" s="244"/>
      <c r="NVZ39" s="244"/>
      <c r="NWA39" s="244"/>
      <c r="NWB39" s="244"/>
      <c r="NWC39" s="244"/>
      <c r="NWD39" s="244"/>
      <c r="NWE39" s="244"/>
      <c r="NWF39" s="244"/>
      <c r="NWG39" s="244"/>
      <c r="NWH39" s="244"/>
      <c r="NWI39" s="244"/>
      <c r="NWJ39" s="244"/>
      <c r="NWK39" s="244"/>
      <c r="NWL39" s="244"/>
      <c r="NWM39" s="244"/>
      <c r="NWN39" s="244"/>
      <c r="NWO39" s="244"/>
      <c r="NWP39" s="244"/>
      <c r="NWQ39" s="244"/>
      <c r="NWR39" s="244"/>
      <c r="NWS39" s="244"/>
      <c r="NWT39" s="244"/>
      <c r="NWU39" s="244"/>
      <c r="NWV39" s="244"/>
      <c r="NWW39" s="244"/>
      <c r="NWX39" s="244"/>
      <c r="NWY39" s="244"/>
      <c r="NWZ39" s="244"/>
      <c r="NXA39" s="244"/>
      <c r="NXB39" s="244"/>
      <c r="NXC39" s="244"/>
      <c r="NXD39" s="244"/>
      <c r="NXE39" s="244"/>
      <c r="NXF39" s="244"/>
      <c r="NXG39" s="244"/>
      <c r="NXH39" s="244"/>
      <c r="NXI39" s="244"/>
      <c r="NXJ39" s="244"/>
      <c r="NXK39" s="244"/>
      <c r="NXL39" s="244"/>
      <c r="NXM39" s="244"/>
      <c r="NXN39" s="244"/>
      <c r="NXO39" s="244"/>
      <c r="NXP39" s="244"/>
      <c r="NXQ39" s="244"/>
      <c r="NXR39" s="244"/>
      <c r="NXS39" s="244"/>
      <c r="NXT39" s="244"/>
      <c r="NXU39" s="244"/>
      <c r="NXV39" s="244"/>
      <c r="NXW39" s="244"/>
      <c r="NXX39" s="244"/>
      <c r="NXY39" s="244"/>
      <c r="NXZ39" s="244"/>
      <c r="NYA39" s="244"/>
      <c r="NYB39" s="244"/>
      <c r="NYC39" s="244"/>
      <c r="NYD39" s="244"/>
      <c r="NYE39" s="244"/>
      <c r="NYF39" s="244"/>
      <c r="NYG39" s="244"/>
      <c r="NYH39" s="244"/>
      <c r="NYI39" s="244"/>
      <c r="NYJ39" s="244"/>
      <c r="NYK39" s="244"/>
      <c r="NYL39" s="244"/>
      <c r="NYM39" s="244"/>
      <c r="NYN39" s="244"/>
      <c r="NYO39" s="244"/>
      <c r="NYP39" s="244"/>
      <c r="NYQ39" s="244"/>
      <c r="NYR39" s="244"/>
      <c r="NYS39" s="244"/>
      <c r="NYT39" s="244"/>
      <c r="NYU39" s="244"/>
      <c r="NYV39" s="244"/>
      <c r="NYW39" s="244"/>
      <c r="NYX39" s="244"/>
      <c r="NYY39" s="244"/>
      <c r="NYZ39" s="244"/>
      <c r="NZA39" s="244"/>
      <c r="NZB39" s="244"/>
      <c r="NZC39" s="244"/>
      <c r="NZD39" s="244"/>
      <c r="NZE39" s="244"/>
      <c r="NZF39" s="244"/>
      <c r="NZG39" s="244"/>
      <c r="NZH39" s="244"/>
      <c r="NZI39" s="244"/>
      <c r="NZJ39" s="244"/>
      <c r="NZK39" s="244"/>
      <c r="NZL39" s="244"/>
      <c r="NZM39" s="244"/>
      <c r="NZN39" s="244"/>
      <c r="NZO39" s="244"/>
      <c r="NZP39" s="244"/>
      <c r="NZQ39" s="244"/>
      <c r="NZR39" s="244"/>
      <c r="NZS39" s="244"/>
      <c r="NZT39" s="244"/>
      <c r="NZU39" s="244"/>
      <c r="NZV39" s="244"/>
      <c r="NZW39" s="244"/>
      <c r="NZX39" s="244"/>
      <c r="NZY39" s="244"/>
      <c r="NZZ39" s="244"/>
      <c r="OAA39" s="244"/>
      <c r="OAB39" s="244"/>
      <c r="OAC39" s="244"/>
      <c r="OAD39" s="244"/>
      <c r="OAE39" s="244"/>
      <c r="OAF39" s="244"/>
      <c r="OAG39" s="244"/>
      <c r="OAH39" s="244"/>
      <c r="OAI39" s="244"/>
      <c r="OAJ39" s="244"/>
      <c r="OAK39" s="244"/>
      <c r="OAL39" s="244"/>
      <c r="OAM39" s="244"/>
      <c r="OAN39" s="244"/>
      <c r="OAO39" s="244"/>
      <c r="OAP39" s="244"/>
      <c r="OAQ39" s="244"/>
      <c r="OAR39" s="244"/>
      <c r="OAS39" s="244"/>
      <c r="OAT39" s="244"/>
      <c r="OAU39" s="244"/>
      <c r="OAV39" s="244"/>
      <c r="OAW39" s="244"/>
      <c r="OAX39" s="244"/>
      <c r="OAY39" s="244"/>
      <c r="OAZ39" s="244"/>
      <c r="OBA39" s="244"/>
      <c r="OBB39" s="244"/>
      <c r="OBC39" s="244"/>
      <c r="OBD39" s="244"/>
      <c r="OBE39" s="244"/>
      <c r="OBF39" s="244"/>
      <c r="OBG39" s="244"/>
      <c r="OBH39" s="244"/>
      <c r="OBI39" s="244"/>
      <c r="OBJ39" s="244"/>
      <c r="OBK39" s="244"/>
      <c r="OBL39" s="244"/>
      <c r="OBM39" s="244"/>
      <c r="OBN39" s="244"/>
      <c r="OBO39" s="244"/>
      <c r="OBP39" s="244"/>
      <c r="OBQ39" s="244"/>
      <c r="OBR39" s="244"/>
      <c r="OBS39" s="244"/>
      <c r="OBT39" s="244"/>
      <c r="OBU39" s="244"/>
      <c r="OBV39" s="244"/>
      <c r="OBW39" s="244"/>
      <c r="OBX39" s="244"/>
      <c r="OBY39" s="244"/>
      <c r="OBZ39" s="244"/>
      <c r="OCA39" s="244"/>
      <c r="OCB39" s="244"/>
      <c r="OCC39" s="244"/>
      <c r="OCD39" s="244"/>
      <c r="OCE39" s="244"/>
      <c r="OCF39" s="244"/>
      <c r="OCG39" s="244"/>
      <c r="OCH39" s="244"/>
      <c r="OCI39" s="244"/>
      <c r="OCJ39" s="244"/>
      <c r="OCK39" s="244"/>
      <c r="OCL39" s="244"/>
      <c r="OCM39" s="244"/>
      <c r="OCN39" s="244"/>
      <c r="OCO39" s="244"/>
      <c r="OCP39" s="244"/>
      <c r="OCQ39" s="244"/>
      <c r="OCR39" s="244"/>
      <c r="OCS39" s="244"/>
      <c r="OCT39" s="244"/>
      <c r="OCU39" s="244"/>
      <c r="OCV39" s="244"/>
      <c r="OCW39" s="244"/>
      <c r="OCX39" s="244"/>
      <c r="OCY39" s="244"/>
      <c r="OCZ39" s="244"/>
      <c r="ODA39" s="244"/>
      <c r="ODB39" s="244"/>
      <c r="ODC39" s="244"/>
      <c r="ODD39" s="244"/>
      <c r="ODE39" s="244"/>
      <c r="ODF39" s="244"/>
      <c r="ODG39" s="244"/>
      <c r="ODH39" s="244"/>
      <c r="ODI39" s="244"/>
      <c r="ODJ39" s="244"/>
      <c r="ODK39" s="244"/>
      <c r="ODL39" s="244"/>
      <c r="ODM39" s="244"/>
      <c r="ODN39" s="244"/>
      <c r="ODO39" s="244"/>
      <c r="ODP39" s="244"/>
      <c r="ODQ39" s="244"/>
      <c r="ODR39" s="244"/>
      <c r="ODS39" s="244"/>
      <c r="ODT39" s="244"/>
      <c r="ODU39" s="244"/>
      <c r="ODV39" s="244"/>
      <c r="ODW39" s="244"/>
      <c r="ODX39" s="244"/>
      <c r="ODY39" s="244"/>
      <c r="ODZ39" s="244"/>
      <c r="OEA39" s="244"/>
      <c r="OEB39" s="244"/>
      <c r="OEC39" s="244"/>
      <c r="OED39" s="244"/>
      <c r="OEE39" s="244"/>
      <c r="OEF39" s="244"/>
      <c r="OEG39" s="244"/>
      <c r="OEH39" s="244"/>
      <c r="OEI39" s="244"/>
      <c r="OEJ39" s="244"/>
      <c r="OEK39" s="244"/>
      <c r="OEL39" s="244"/>
      <c r="OEM39" s="244"/>
      <c r="OEN39" s="244"/>
      <c r="OEO39" s="244"/>
      <c r="OEP39" s="244"/>
      <c r="OEQ39" s="244"/>
      <c r="OER39" s="244"/>
      <c r="OES39" s="244"/>
      <c r="OET39" s="244"/>
      <c r="OEU39" s="244"/>
      <c r="OEV39" s="244"/>
      <c r="OEW39" s="244"/>
      <c r="OEX39" s="244"/>
      <c r="OEY39" s="244"/>
      <c r="OEZ39" s="244"/>
      <c r="OFA39" s="244"/>
      <c r="OFB39" s="244"/>
      <c r="OFC39" s="244"/>
      <c r="OFD39" s="244"/>
      <c r="OFE39" s="244"/>
      <c r="OFF39" s="244"/>
      <c r="OFG39" s="244"/>
      <c r="OFH39" s="244"/>
      <c r="OFI39" s="244"/>
      <c r="OFJ39" s="244"/>
      <c r="OFK39" s="244"/>
      <c r="OFL39" s="244"/>
      <c r="OFM39" s="244"/>
      <c r="OFN39" s="244"/>
      <c r="OFO39" s="244"/>
      <c r="OFP39" s="244"/>
      <c r="OFQ39" s="244"/>
      <c r="OFR39" s="244"/>
      <c r="OFS39" s="244"/>
      <c r="OFT39" s="244"/>
      <c r="OFU39" s="244"/>
      <c r="OFV39" s="244"/>
      <c r="OFW39" s="244"/>
      <c r="OFX39" s="244"/>
      <c r="OFY39" s="244"/>
      <c r="OFZ39" s="244"/>
      <c r="OGA39" s="244"/>
      <c r="OGB39" s="244"/>
      <c r="OGC39" s="244"/>
      <c r="OGD39" s="244"/>
      <c r="OGE39" s="244"/>
      <c r="OGF39" s="244"/>
      <c r="OGG39" s="244"/>
      <c r="OGH39" s="244"/>
      <c r="OGI39" s="244"/>
      <c r="OGJ39" s="244"/>
      <c r="OGK39" s="244"/>
      <c r="OGL39" s="244"/>
      <c r="OGM39" s="244"/>
      <c r="OGN39" s="244"/>
      <c r="OGO39" s="244"/>
      <c r="OGP39" s="244"/>
      <c r="OGQ39" s="244"/>
      <c r="OGR39" s="244"/>
      <c r="OGS39" s="244"/>
      <c r="OGT39" s="244"/>
      <c r="OGU39" s="244"/>
      <c r="OGV39" s="244"/>
      <c r="OGW39" s="244"/>
      <c r="OGX39" s="244"/>
      <c r="OGY39" s="244"/>
      <c r="OGZ39" s="244"/>
      <c r="OHA39" s="244"/>
      <c r="OHB39" s="244"/>
      <c r="OHC39" s="244"/>
      <c r="OHD39" s="244"/>
      <c r="OHE39" s="244"/>
      <c r="OHF39" s="244"/>
      <c r="OHG39" s="244"/>
      <c r="OHH39" s="244"/>
      <c r="OHI39" s="244"/>
      <c r="OHJ39" s="244"/>
      <c r="OHK39" s="244"/>
      <c r="OHL39" s="244"/>
      <c r="OHM39" s="244"/>
      <c r="OHN39" s="244"/>
      <c r="OHO39" s="244"/>
      <c r="OHP39" s="244"/>
      <c r="OHQ39" s="244"/>
      <c r="OHR39" s="244"/>
      <c r="OHS39" s="244"/>
      <c r="OHT39" s="244"/>
      <c r="OHU39" s="244"/>
      <c r="OHV39" s="244"/>
      <c r="OHW39" s="244"/>
      <c r="OHX39" s="244"/>
      <c r="OHY39" s="244"/>
      <c r="OHZ39" s="244"/>
      <c r="OIA39" s="244"/>
      <c r="OIB39" s="244"/>
      <c r="OIC39" s="244"/>
      <c r="OID39" s="244"/>
      <c r="OIE39" s="244"/>
      <c r="OIF39" s="244"/>
      <c r="OIG39" s="244"/>
      <c r="OIH39" s="244"/>
      <c r="OII39" s="244"/>
      <c r="OIJ39" s="244"/>
      <c r="OIK39" s="244"/>
      <c r="OIL39" s="244"/>
      <c r="OIM39" s="244"/>
      <c r="OIN39" s="244"/>
      <c r="OIO39" s="244"/>
      <c r="OIP39" s="244"/>
      <c r="OIQ39" s="244"/>
      <c r="OIR39" s="244"/>
      <c r="OIS39" s="244"/>
      <c r="OIT39" s="244"/>
      <c r="OIU39" s="244"/>
      <c r="OIV39" s="244"/>
      <c r="OIW39" s="244"/>
      <c r="OIX39" s="244"/>
      <c r="OIY39" s="244"/>
      <c r="OIZ39" s="244"/>
      <c r="OJA39" s="244"/>
      <c r="OJB39" s="244"/>
      <c r="OJC39" s="244"/>
      <c r="OJD39" s="244"/>
      <c r="OJE39" s="244"/>
      <c r="OJF39" s="244"/>
      <c r="OJG39" s="244"/>
      <c r="OJH39" s="244"/>
      <c r="OJI39" s="244"/>
      <c r="OJJ39" s="244"/>
      <c r="OJK39" s="244"/>
      <c r="OJL39" s="244"/>
      <c r="OJM39" s="244"/>
      <c r="OJN39" s="244"/>
      <c r="OJO39" s="244"/>
      <c r="OJP39" s="244"/>
      <c r="OJQ39" s="244"/>
      <c r="OJR39" s="244"/>
      <c r="OJS39" s="244"/>
      <c r="OJT39" s="244"/>
      <c r="OJU39" s="244"/>
      <c r="OJV39" s="244"/>
      <c r="OJW39" s="244"/>
      <c r="OJX39" s="244"/>
      <c r="OJY39" s="244"/>
      <c r="OJZ39" s="244"/>
      <c r="OKA39" s="244"/>
      <c r="OKB39" s="244"/>
      <c r="OKC39" s="244"/>
      <c r="OKD39" s="244"/>
      <c r="OKE39" s="244"/>
      <c r="OKF39" s="244"/>
      <c r="OKG39" s="244"/>
      <c r="OKH39" s="244"/>
      <c r="OKI39" s="244"/>
      <c r="OKJ39" s="244"/>
      <c r="OKK39" s="244"/>
      <c r="OKL39" s="244"/>
      <c r="OKM39" s="244"/>
      <c r="OKN39" s="244"/>
      <c r="OKO39" s="244"/>
      <c r="OKP39" s="244"/>
      <c r="OKQ39" s="244"/>
      <c r="OKR39" s="244"/>
      <c r="OKS39" s="244"/>
      <c r="OKT39" s="244"/>
      <c r="OKU39" s="244"/>
      <c r="OKV39" s="244"/>
      <c r="OKW39" s="244"/>
      <c r="OKX39" s="244"/>
      <c r="OKY39" s="244"/>
      <c r="OKZ39" s="244"/>
      <c r="OLA39" s="244"/>
      <c r="OLB39" s="244"/>
      <c r="OLC39" s="244"/>
      <c r="OLD39" s="244"/>
      <c r="OLE39" s="244"/>
      <c r="OLF39" s="244"/>
      <c r="OLG39" s="244"/>
      <c r="OLH39" s="244"/>
      <c r="OLI39" s="244"/>
      <c r="OLJ39" s="244"/>
      <c r="OLK39" s="244"/>
      <c r="OLL39" s="244"/>
      <c r="OLM39" s="244"/>
      <c r="OLN39" s="244"/>
      <c r="OLO39" s="244"/>
      <c r="OLP39" s="244"/>
      <c r="OLQ39" s="244"/>
      <c r="OLR39" s="244"/>
      <c r="OLS39" s="244"/>
      <c r="OLT39" s="244"/>
      <c r="OLU39" s="244"/>
      <c r="OLV39" s="244"/>
      <c r="OLW39" s="244"/>
      <c r="OLX39" s="244"/>
      <c r="OLY39" s="244"/>
      <c r="OLZ39" s="244"/>
      <c r="OMA39" s="244"/>
      <c r="OMB39" s="244"/>
      <c r="OMC39" s="244"/>
      <c r="OMD39" s="244"/>
      <c r="OME39" s="244"/>
      <c r="OMF39" s="244"/>
      <c r="OMG39" s="244"/>
      <c r="OMH39" s="244"/>
      <c r="OMI39" s="244"/>
      <c r="OMJ39" s="244"/>
      <c r="OMK39" s="244"/>
      <c r="OML39" s="244"/>
      <c r="OMM39" s="244"/>
      <c r="OMN39" s="244"/>
      <c r="OMO39" s="244"/>
      <c r="OMP39" s="244"/>
      <c r="OMQ39" s="244"/>
      <c r="OMR39" s="244"/>
      <c r="OMS39" s="244"/>
      <c r="OMT39" s="244"/>
      <c r="OMU39" s="244"/>
      <c r="OMV39" s="244"/>
      <c r="OMW39" s="244"/>
      <c r="OMX39" s="244"/>
      <c r="OMY39" s="244"/>
      <c r="OMZ39" s="244"/>
      <c r="ONA39" s="244"/>
      <c r="ONB39" s="244"/>
      <c r="ONC39" s="244"/>
      <c r="OND39" s="244"/>
      <c r="ONE39" s="244"/>
      <c r="ONF39" s="244"/>
      <c r="ONG39" s="244"/>
      <c r="ONH39" s="244"/>
      <c r="ONI39" s="244"/>
      <c r="ONJ39" s="244"/>
      <c r="ONK39" s="244"/>
      <c r="ONL39" s="244"/>
      <c r="ONM39" s="244"/>
      <c r="ONN39" s="244"/>
      <c r="ONO39" s="244"/>
      <c r="ONP39" s="244"/>
      <c r="ONQ39" s="244"/>
      <c r="ONR39" s="244"/>
      <c r="ONS39" s="244"/>
      <c r="ONT39" s="244"/>
      <c r="ONU39" s="244"/>
      <c r="ONV39" s="244"/>
      <c r="ONW39" s="244"/>
      <c r="ONX39" s="244"/>
      <c r="ONY39" s="244"/>
      <c r="ONZ39" s="244"/>
      <c r="OOA39" s="244"/>
      <c r="OOB39" s="244"/>
      <c r="OOC39" s="244"/>
      <c r="OOD39" s="244"/>
      <c r="OOE39" s="244"/>
      <c r="OOF39" s="244"/>
      <c r="OOG39" s="244"/>
      <c r="OOH39" s="244"/>
      <c r="OOI39" s="244"/>
      <c r="OOJ39" s="244"/>
      <c r="OOK39" s="244"/>
      <c r="OOL39" s="244"/>
      <c r="OOM39" s="244"/>
      <c r="OON39" s="244"/>
      <c r="OOO39" s="244"/>
      <c r="OOP39" s="244"/>
      <c r="OOQ39" s="244"/>
      <c r="OOR39" s="244"/>
      <c r="OOS39" s="244"/>
      <c r="OOT39" s="244"/>
      <c r="OOU39" s="244"/>
      <c r="OOV39" s="244"/>
      <c r="OOW39" s="244"/>
      <c r="OOX39" s="244"/>
      <c r="OOY39" s="244"/>
      <c r="OOZ39" s="244"/>
      <c r="OPA39" s="244"/>
      <c r="OPB39" s="244"/>
      <c r="OPC39" s="244"/>
      <c r="OPD39" s="244"/>
      <c r="OPE39" s="244"/>
      <c r="OPF39" s="244"/>
      <c r="OPG39" s="244"/>
      <c r="OPH39" s="244"/>
      <c r="OPI39" s="244"/>
      <c r="OPJ39" s="244"/>
      <c r="OPK39" s="244"/>
      <c r="OPL39" s="244"/>
      <c r="OPM39" s="244"/>
      <c r="OPN39" s="244"/>
      <c r="OPO39" s="244"/>
      <c r="OPP39" s="244"/>
      <c r="OPQ39" s="244"/>
      <c r="OPR39" s="244"/>
      <c r="OPS39" s="244"/>
      <c r="OPT39" s="244"/>
      <c r="OPU39" s="244"/>
      <c r="OPV39" s="244"/>
      <c r="OPW39" s="244"/>
      <c r="OPX39" s="244"/>
      <c r="OPY39" s="244"/>
      <c r="OPZ39" s="244"/>
      <c r="OQA39" s="244"/>
      <c r="OQB39" s="244"/>
      <c r="OQC39" s="244"/>
      <c r="OQD39" s="244"/>
      <c r="OQE39" s="244"/>
      <c r="OQF39" s="244"/>
      <c r="OQG39" s="244"/>
      <c r="OQH39" s="244"/>
      <c r="OQI39" s="244"/>
      <c r="OQJ39" s="244"/>
      <c r="OQK39" s="244"/>
      <c r="OQL39" s="244"/>
      <c r="OQM39" s="244"/>
      <c r="OQN39" s="244"/>
      <c r="OQO39" s="244"/>
      <c r="OQP39" s="244"/>
      <c r="OQQ39" s="244"/>
      <c r="OQR39" s="244"/>
      <c r="OQS39" s="244"/>
      <c r="OQT39" s="244"/>
      <c r="OQU39" s="244"/>
      <c r="OQV39" s="244"/>
      <c r="OQW39" s="244"/>
      <c r="OQX39" s="244"/>
      <c r="OQY39" s="244"/>
      <c r="OQZ39" s="244"/>
      <c r="ORA39" s="244"/>
      <c r="ORB39" s="244"/>
      <c r="ORC39" s="244"/>
      <c r="ORD39" s="244"/>
      <c r="ORE39" s="244"/>
      <c r="ORF39" s="244"/>
      <c r="ORG39" s="244"/>
      <c r="ORH39" s="244"/>
      <c r="ORI39" s="244"/>
      <c r="ORJ39" s="244"/>
      <c r="ORK39" s="244"/>
      <c r="ORL39" s="244"/>
      <c r="ORM39" s="244"/>
      <c r="ORN39" s="244"/>
      <c r="ORO39" s="244"/>
      <c r="ORP39" s="244"/>
      <c r="ORQ39" s="244"/>
      <c r="ORR39" s="244"/>
      <c r="ORS39" s="244"/>
      <c r="ORT39" s="244"/>
      <c r="ORU39" s="244"/>
      <c r="ORV39" s="244"/>
      <c r="ORW39" s="244"/>
      <c r="ORX39" s="244"/>
      <c r="ORY39" s="244"/>
      <c r="ORZ39" s="244"/>
      <c r="OSA39" s="244"/>
      <c r="OSB39" s="244"/>
      <c r="OSC39" s="244"/>
      <c r="OSD39" s="244"/>
      <c r="OSE39" s="244"/>
      <c r="OSF39" s="244"/>
      <c r="OSG39" s="244"/>
      <c r="OSH39" s="244"/>
      <c r="OSI39" s="244"/>
      <c r="OSJ39" s="244"/>
      <c r="OSK39" s="244"/>
      <c r="OSL39" s="244"/>
      <c r="OSM39" s="244"/>
      <c r="OSN39" s="244"/>
      <c r="OSO39" s="244"/>
      <c r="OSP39" s="244"/>
      <c r="OSQ39" s="244"/>
      <c r="OSR39" s="244"/>
      <c r="OSS39" s="244"/>
      <c r="OST39" s="244"/>
      <c r="OSU39" s="244"/>
      <c r="OSV39" s="244"/>
      <c r="OSW39" s="244"/>
      <c r="OSX39" s="244"/>
      <c r="OSY39" s="244"/>
      <c r="OSZ39" s="244"/>
      <c r="OTA39" s="244"/>
      <c r="OTB39" s="244"/>
      <c r="OTC39" s="244"/>
      <c r="OTD39" s="244"/>
      <c r="OTE39" s="244"/>
      <c r="OTF39" s="244"/>
      <c r="OTG39" s="244"/>
      <c r="OTH39" s="244"/>
      <c r="OTI39" s="244"/>
      <c r="OTJ39" s="244"/>
      <c r="OTK39" s="244"/>
      <c r="OTL39" s="244"/>
      <c r="OTM39" s="244"/>
      <c r="OTN39" s="244"/>
      <c r="OTO39" s="244"/>
      <c r="OTP39" s="244"/>
      <c r="OTQ39" s="244"/>
      <c r="OTR39" s="244"/>
      <c r="OTS39" s="244"/>
      <c r="OTT39" s="244"/>
      <c r="OTU39" s="244"/>
      <c r="OTV39" s="244"/>
      <c r="OTW39" s="244"/>
      <c r="OTX39" s="244"/>
      <c r="OTY39" s="244"/>
      <c r="OTZ39" s="244"/>
      <c r="OUA39" s="244"/>
      <c r="OUB39" s="244"/>
      <c r="OUC39" s="244"/>
      <c r="OUD39" s="244"/>
      <c r="OUE39" s="244"/>
      <c r="OUF39" s="244"/>
      <c r="OUG39" s="244"/>
      <c r="OUH39" s="244"/>
      <c r="OUI39" s="244"/>
      <c r="OUJ39" s="244"/>
      <c r="OUK39" s="244"/>
      <c r="OUL39" s="244"/>
      <c r="OUM39" s="244"/>
      <c r="OUN39" s="244"/>
      <c r="OUO39" s="244"/>
      <c r="OUP39" s="244"/>
      <c r="OUQ39" s="244"/>
      <c r="OUR39" s="244"/>
      <c r="OUS39" s="244"/>
      <c r="OUT39" s="244"/>
      <c r="OUU39" s="244"/>
      <c r="OUV39" s="244"/>
      <c r="OUW39" s="244"/>
      <c r="OUX39" s="244"/>
      <c r="OUY39" s="244"/>
      <c r="OUZ39" s="244"/>
      <c r="OVA39" s="244"/>
      <c r="OVB39" s="244"/>
      <c r="OVC39" s="244"/>
      <c r="OVD39" s="244"/>
      <c r="OVE39" s="244"/>
      <c r="OVF39" s="244"/>
      <c r="OVG39" s="244"/>
      <c r="OVH39" s="244"/>
      <c r="OVI39" s="244"/>
      <c r="OVJ39" s="244"/>
      <c r="OVK39" s="244"/>
      <c r="OVL39" s="244"/>
      <c r="OVM39" s="244"/>
      <c r="OVN39" s="244"/>
      <c r="OVO39" s="244"/>
      <c r="OVP39" s="244"/>
      <c r="OVQ39" s="244"/>
      <c r="OVR39" s="244"/>
      <c r="OVS39" s="244"/>
      <c r="OVT39" s="244"/>
      <c r="OVU39" s="244"/>
      <c r="OVV39" s="244"/>
      <c r="OVW39" s="244"/>
      <c r="OVX39" s="244"/>
      <c r="OVY39" s="244"/>
      <c r="OVZ39" s="244"/>
      <c r="OWA39" s="244"/>
      <c r="OWB39" s="244"/>
      <c r="OWC39" s="244"/>
      <c r="OWD39" s="244"/>
      <c r="OWE39" s="244"/>
      <c r="OWF39" s="244"/>
      <c r="OWG39" s="244"/>
      <c r="OWH39" s="244"/>
      <c r="OWI39" s="244"/>
      <c r="OWJ39" s="244"/>
      <c r="OWK39" s="244"/>
      <c r="OWL39" s="244"/>
      <c r="OWM39" s="244"/>
      <c r="OWN39" s="244"/>
      <c r="OWO39" s="244"/>
      <c r="OWP39" s="244"/>
      <c r="OWQ39" s="244"/>
      <c r="OWR39" s="244"/>
      <c r="OWS39" s="244"/>
      <c r="OWT39" s="244"/>
      <c r="OWU39" s="244"/>
      <c r="OWV39" s="244"/>
      <c r="OWW39" s="244"/>
      <c r="OWX39" s="244"/>
      <c r="OWY39" s="244"/>
      <c r="OWZ39" s="244"/>
      <c r="OXA39" s="244"/>
      <c r="OXB39" s="244"/>
      <c r="OXC39" s="244"/>
      <c r="OXD39" s="244"/>
      <c r="OXE39" s="244"/>
      <c r="OXF39" s="244"/>
      <c r="OXG39" s="244"/>
      <c r="OXH39" s="244"/>
      <c r="OXI39" s="244"/>
      <c r="OXJ39" s="244"/>
      <c r="OXK39" s="244"/>
      <c r="OXL39" s="244"/>
      <c r="OXM39" s="244"/>
      <c r="OXN39" s="244"/>
      <c r="OXO39" s="244"/>
      <c r="OXP39" s="244"/>
      <c r="OXQ39" s="244"/>
      <c r="OXR39" s="244"/>
      <c r="OXS39" s="244"/>
      <c r="OXT39" s="244"/>
      <c r="OXU39" s="244"/>
      <c r="OXV39" s="244"/>
      <c r="OXW39" s="244"/>
      <c r="OXX39" s="244"/>
      <c r="OXY39" s="244"/>
      <c r="OXZ39" s="244"/>
      <c r="OYA39" s="244"/>
      <c r="OYB39" s="244"/>
      <c r="OYC39" s="244"/>
      <c r="OYD39" s="244"/>
      <c r="OYE39" s="244"/>
      <c r="OYF39" s="244"/>
      <c r="OYG39" s="244"/>
      <c r="OYH39" s="244"/>
      <c r="OYI39" s="244"/>
      <c r="OYJ39" s="244"/>
      <c r="OYK39" s="244"/>
      <c r="OYL39" s="244"/>
      <c r="OYM39" s="244"/>
      <c r="OYN39" s="244"/>
      <c r="OYO39" s="244"/>
      <c r="OYP39" s="244"/>
      <c r="OYQ39" s="244"/>
      <c r="OYR39" s="244"/>
      <c r="OYS39" s="244"/>
      <c r="OYT39" s="244"/>
      <c r="OYU39" s="244"/>
      <c r="OYV39" s="244"/>
      <c r="OYW39" s="244"/>
      <c r="OYX39" s="244"/>
      <c r="OYY39" s="244"/>
      <c r="OYZ39" s="244"/>
      <c r="OZA39" s="244"/>
      <c r="OZB39" s="244"/>
      <c r="OZC39" s="244"/>
      <c r="OZD39" s="244"/>
      <c r="OZE39" s="244"/>
      <c r="OZF39" s="244"/>
      <c r="OZG39" s="244"/>
      <c r="OZH39" s="244"/>
      <c r="OZI39" s="244"/>
      <c r="OZJ39" s="244"/>
      <c r="OZK39" s="244"/>
      <c r="OZL39" s="244"/>
      <c r="OZM39" s="244"/>
      <c r="OZN39" s="244"/>
      <c r="OZO39" s="244"/>
      <c r="OZP39" s="244"/>
      <c r="OZQ39" s="244"/>
      <c r="OZR39" s="244"/>
      <c r="OZS39" s="244"/>
      <c r="OZT39" s="244"/>
      <c r="OZU39" s="244"/>
      <c r="OZV39" s="244"/>
      <c r="OZW39" s="244"/>
      <c r="OZX39" s="244"/>
      <c r="OZY39" s="244"/>
      <c r="OZZ39" s="244"/>
      <c r="PAA39" s="244"/>
      <c r="PAB39" s="244"/>
      <c r="PAC39" s="244"/>
      <c r="PAD39" s="244"/>
      <c r="PAE39" s="244"/>
      <c r="PAF39" s="244"/>
      <c r="PAG39" s="244"/>
      <c r="PAH39" s="244"/>
      <c r="PAI39" s="244"/>
      <c r="PAJ39" s="244"/>
      <c r="PAK39" s="244"/>
      <c r="PAL39" s="244"/>
      <c r="PAM39" s="244"/>
      <c r="PAN39" s="244"/>
      <c r="PAO39" s="244"/>
      <c r="PAP39" s="244"/>
      <c r="PAQ39" s="244"/>
      <c r="PAR39" s="244"/>
      <c r="PAS39" s="244"/>
      <c r="PAT39" s="244"/>
      <c r="PAU39" s="244"/>
      <c r="PAV39" s="244"/>
      <c r="PAW39" s="244"/>
      <c r="PAX39" s="244"/>
      <c r="PAY39" s="244"/>
      <c r="PAZ39" s="244"/>
      <c r="PBA39" s="244"/>
      <c r="PBB39" s="244"/>
      <c r="PBC39" s="244"/>
      <c r="PBD39" s="244"/>
      <c r="PBE39" s="244"/>
      <c r="PBF39" s="244"/>
      <c r="PBG39" s="244"/>
      <c r="PBH39" s="244"/>
      <c r="PBI39" s="244"/>
      <c r="PBJ39" s="244"/>
      <c r="PBK39" s="244"/>
      <c r="PBL39" s="244"/>
      <c r="PBM39" s="244"/>
      <c r="PBN39" s="244"/>
      <c r="PBO39" s="244"/>
      <c r="PBP39" s="244"/>
      <c r="PBQ39" s="244"/>
      <c r="PBR39" s="244"/>
      <c r="PBS39" s="244"/>
      <c r="PBT39" s="244"/>
      <c r="PBU39" s="244"/>
      <c r="PBV39" s="244"/>
      <c r="PBW39" s="244"/>
      <c r="PBX39" s="244"/>
      <c r="PBY39" s="244"/>
      <c r="PBZ39" s="244"/>
      <c r="PCA39" s="244"/>
      <c r="PCB39" s="244"/>
      <c r="PCC39" s="244"/>
      <c r="PCD39" s="244"/>
      <c r="PCE39" s="244"/>
      <c r="PCF39" s="244"/>
      <c r="PCG39" s="244"/>
      <c r="PCH39" s="244"/>
      <c r="PCI39" s="244"/>
      <c r="PCJ39" s="244"/>
      <c r="PCK39" s="244"/>
      <c r="PCL39" s="244"/>
      <c r="PCM39" s="244"/>
      <c r="PCN39" s="244"/>
      <c r="PCO39" s="244"/>
      <c r="PCP39" s="244"/>
      <c r="PCQ39" s="244"/>
      <c r="PCR39" s="244"/>
      <c r="PCS39" s="244"/>
      <c r="PCT39" s="244"/>
      <c r="PCU39" s="244"/>
      <c r="PCV39" s="244"/>
      <c r="PCW39" s="244"/>
      <c r="PCX39" s="244"/>
      <c r="PCY39" s="244"/>
      <c r="PCZ39" s="244"/>
      <c r="PDA39" s="244"/>
      <c r="PDB39" s="244"/>
      <c r="PDC39" s="244"/>
      <c r="PDD39" s="244"/>
      <c r="PDE39" s="244"/>
      <c r="PDF39" s="244"/>
      <c r="PDG39" s="244"/>
      <c r="PDH39" s="244"/>
      <c r="PDI39" s="244"/>
      <c r="PDJ39" s="244"/>
      <c r="PDK39" s="244"/>
      <c r="PDL39" s="244"/>
      <c r="PDM39" s="244"/>
      <c r="PDN39" s="244"/>
      <c r="PDO39" s="244"/>
      <c r="PDP39" s="244"/>
      <c r="PDQ39" s="244"/>
      <c r="PDR39" s="244"/>
      <c r="PDS39" s="244"/>
      <c r="PDT39" s="244"/>
      <c r="PDU39" s="244"/>
      <c r="PDV39" s="244"/>
      <c r="PDW39" s="244"/>
      <c r="PDX39" s="244"/>
      <c r="PDY39" s="244"/>
      <c r="PDZ39" s="244"/>
      <c r="PEA39" s="244"/>
      <c r="PEB39" s="244"/>
      <c r="PEC39" s="244"/>
      <c r="PED39" s="244"/>
      <c r="PEE39" s="244"/>
      <c r="PEF39" s="244"/>
      <c r="PEG39" s="244"/>
      <c r="PEH39" s="244"/>
      <c r="PEI39" s="244"/>
      <c r="PEJ39" s="244"/>
      <c r="PEK39" s="244"/>
      <c r="PEL39" s="244"/>
      <c r="PEM39" s="244"/>
      <c r="PEN39" s="244"/>
      <c r="PEO39" s="244"/>
      <c r="PEP39" s="244"/>
      <c r="PEQ39" s="244"/>
      <c r="PER39" s="244"/>
      <c r="PES39" s="244"/>
      <c r="PET39" s="244"/>
      <c r="PEU39" s="244"/>
      <c r="PEV39" s="244"/>
      <c r="PEW39" s="244"/>
      <c r="PEX39" s="244"/>
      <c r="PEY39" s="244"/>
      <c r="PEZ39" s="244"/>
      <c r="PFA39" s="244"/>
      <c r="PFB39" s="244"/>
      <c r="PFC39" s="244"/>
      <c r="PFD39" s="244"/>
      <c r="PFE39" s="244"/>
      <c r="PFF39" s="244"/>
      <c r="PFG39" s="244"/>
      <c r="PFH39" s="244"/>
      <c r="PFI39" s="244"/>
      <c r="PFJ39" s="244"/>
      <c r="PFK39" s="244"/>
      <c r="PFL39" s="244"/>
      <c r="PFM39" s="244"/>
      <c r="PFN39" s="244"/>
      <c r="PFO39" s="244"/>
      <c r="PFP39" s="244"/>
      <c r="PFQ39" s="244"/>
      <c r="PFR39" s="244"/>
      <c r="PFS39" s="244"/>
      <c r="PFT39" s="244"/>
      <c r="PFU39" s="244"/>
      <c r="PFV39" s="244"/>
      <c r="PFW39" s="244"/>
      <c r="PFX39" s="244"/>
      <c r="PFY39" s="244"/>
      <c r="PFZ39" s="244"/>
      <c r="PGA39" s="244"/>
      <c r="PGB39" s="244"/>
      <c r="PGC39" s="244"/>
      <c r="PGD39" s="244"/>
      <c r="PGE39" s="244"/>
      <c r="PGF39" s="244"/>
      <c r="PGG39" s="244"/>
      <c r="PGH39" s="244"/>
      <c r="PGI39" s="244"/>
      <c r="PGJ39" s="244"/>
      <c r="PGK39" s="244"/>
      <c r="PGL39" s="244"/>
      <c r="PGM39" s="244"/>
      <c r="PGN39" s="244"/>
      <c r="PGO39" s="244"/>
      <c r="PGP39" s="244"/>
      <c r="PGQ39" s="244"/>
      <c r="PGR39" s="244"/>
      <c r="PGS39" s="244"/>
      <c r="PGT39" s="244"/>
      <c r="PGU39" s="244"/>
      <c r="PGV39" s="244"/>
      <c r="PGW39" s="244"/>
      <c r="PGX39" s="244"/>
      <c r="PGY39" s="244"/>
      <c r="PGZ39" s="244"/>
      <c r="PHA39" s="244"/>
      <c r="PHB39" s="244"/>
      <c r="PHC39" s="244"/>
      <c r="PHD39" s="244"/>
      <c r="PHE39" s="244"/>
      <c r="PHF39" s="244"/>
      <c r="PHG39" s="244"/>
      <c r="PHH39" s="244"/>
      <c r="PHI39" s="244"/>
      <c r="PHJ39" s="244"/>
      <c r="PHK39" s="244"/>
      <c r="PHL39" s="244"/>
      <c r="PHM39" s="244"/>
      <c r="PHN39" s="244"/>
      <c r="PHO39" s="244"/>
      <c r="PHP39" s="244"/>
      <c r="PHQ39" s="244"/>
      <c r="PHR39" s="244"/>
      <c r="PHS39" s="244"/>
      <c r="PHT39" s="244"/>
      <c r="PHU39" s="244"/>
      <c r="PHV39" s="244"/>
      <c r="PHW39" s="244"/>
      <c r="PHX39" s="244"/>
      <c r="PHY39" s="244"/>
      <c r="PHZ39" s="244"/>
      <c r="PIA39" s="244"/>
      <c r="PIB39" s="244"/>
      <c r="PIC39" s="244"/>
      <c r="PID39" s="244"/>
      <c r="PIE39" s="244"/>
      <c r="PIF39" s="244"/>
      <c r="PIG39" s="244"/>
      <c r="PIH39" s="244"/>
      <c r="PII39" s="244"/>
      <c r="PIJ39" s="244"/>
      <c r="PIK39" s="244"/>
      <c r="PIL39" s="244"/>
      <c r="PIM39" s="244"/>
      <c r="PIN39" s="244"/>
      <c r="PIO39" s="244"/>
      <c r="PIP39" s="244"/>
      <c r="PIQ39" s="244"/>
      <c r="PIR39" s="244"/>
      <c r="PIS39" s="244"/>
      <c r="PIT39" s="244"/>
      <c r="PIU39" s="244"/>
      <c r="PIV39" s="244"/>
      <c r="PIW39" s="244"/>
      <c r="PIX39" s="244"/>
      <c r="PIY39" s="244"/>
      <c r="PIZ39" s="244"/>
      <c r="PJA39" s="244"/>
      <c r="PJB39" s="244"/>
      <c r="PJC39" s="244"/>
      <c r="PJD39" s="244"/>
      <c r="PJE39" s="244"/>
      <c r="PJF39" s="244"/>
      <c r="PJG39" s="244"/>
      <c r="PJH39" s="244"/>
      <c r="PJI39" s="244"/>
      <c r="PJJ39" s="244"/>
      <c r="PJK39" s="244"/>
      <c r="PJL39" s="244"/>
      <c r="PJM39" s="244"/>
      <c r="PJN39" s="244"/>
      <c r="PJO39" s="244"/>
      <c r="PJP39" s="244"/>
      <c r="PJQ39" s="244"/>
      <c r="PJR39" s="244"/>
      <c r="PJS39" s="244"/>
      <c r="PJT39" s="244"/>
      <c r="PJU39" s="244"/>
      <c r="PJV39" s="244"/>
      <c r="PJW39" s="244"/>
      <c r="PJX39" s="244"/>
      <c r="PJY39" s="244"/>
      <c r="PJZ39" s="244"/>
      <c r="PKA39" s="244"/>
      <c r="PKB39" s="244"/>
      <c r="PKC39" s="244"/>
      <c r="PKD39" s="244"/>
      <c r="PKE39" s="244"/>
      <c r="PKF39" s="244"/>
      <c r="PKG39" s="244"/>
      <c r="PKH39" s="244"/>
      <c r="PKI39" s="244"/>
      <c r="PKJ39" s="244"/>
      <c r="PKK39" s="244"/>
      <c r="PKL39" s="244"/>
      <c r="PKM39" s="244"/>
      <c r="PKN39" s="244"/>
      <c r="PKO39" s="244"/>
      <c r="PKP39" s="244"/>
      <c r="PKQ39" s="244"/>
      <c r="PKR39" s="244"/>
      <c r="PKS39" s="244"/>
      <c r="PKT39" s="244"/>
      <c r="PKU39" s="244"/>
      <c r="PKV39" s="244"/>
      <c r="PKW39" s="244"/>
      <c r="PKX39" s="244"/>
      <c r="PKY39" s="244"/>
      <c r="PKZ39" s="244"/>
      <c r="PLA39" s="244"/>
      <c r="PLB39" s="244"/>
      <c r="PLC39" s="244"/>
      <c r="PLD39" s="244"/>
      <c r="PLE39" s="244"/>
      <c r="PLF39" s="244"/>
      <c r="PLG39" s="244"/>
      <c r="PLH39" s="244"/>
      <c r="PLI39" s="244"/>
      <c r="PLJ39" s="244"/>
      <c r="PLK39" s="244"/>
      <c r="PLL39" s="244"/>
      <c r="PLM39" s="244"/>
      <c r="PLN39" s="244"/>
      <c r="PLO39" s="244"/>
      <c r="PLP39" s="244"/>
      <c r="PLQ39" s="244"/>
      <c r="PLR39" s="244"/>
      <c r="PLS39" s="244"/>
      <c r="PLT39" s="244"/>
      <c r="PLU39" s="244"/>
      <c r="PLV39" s="244"/>
      <c r="PLW39" s="244"/>
      <c r="PLX39" s="244"/>
      <c r="PLY39" s="244"/>
      <c r="PLZ39" s="244"/>
      <c r="PMA39" s="244"/>
      <c r="PMB39" s="244"/>
      <c r="PMC39" s="244"/>
      <c r="PMD39" s="244"/>
      <c r="PME39" s="244"/>
      <c r="PMF39" s="244"/>
      <c r="PMG39" s="244"/>
      <c r="PMH39" s="244"/>
      <c r="PMI39" s="244"/>
      <c r="PMJ39" s="244"/>
      <c r="PMK39" s="244"/>
      <c r="PML39" s="244"/>
      <c r="PMM39" s="244"/>
      <c r="PMN39" s="244"/>
      <c r="PMO39" s="244"/>
      <c r="PMP39" s="244"/>
      <c r="PMQ39" s="244"/>
      <c r="PMR39" s="244"/>
      <c r="PMS39" s="244"/>
      <c r="PMT39" s="244"/>
      <c r="PMU39" s="244"/>
      <c r="PMV39" s="244"/>
      <c r="PMW39" s="244"/>
      <c r="PMX39" s="244"/>
      <c r="PMY39" s="244"/>
      <c r="PMZ39" s="244"/>
      <c r="PNA39" s="244"/>
      <c r="PNB39" s="244"/>
      <c r="PNC39" s="244"/>
      <c r="PND39" s="244"/>
      <c r="PNE39" s="244"/>
      <c r="PNF39" s="244"/>
      <c r="PNG39" s="244"/>
      <c r="PNH39" s="244"/>
      <c r="PNI39" s="244"/>
      <c r="PNJ39" s="244"/>
      <c r="PNK39" s="244"/>
      <c r="PNL39" s="244"/>
      <c r="PNM39" s="244"/>
      <c r="PNN39" s="244"/>
      <c r="PNO39" s="244"/>
      <c r="PNP39" s="244"/>
      <c r="PNQ39" s="244"/>
      <c r="PNR39" s="244"/>
      <c r="PNS39" s="244"/>
      <c r="PNT39" s="244"/>
      <c r="PNU39" s="244"/>
      <c r="PNV39" s="244"/>
      <c r="PNW39" s="244"/>
      <c r="PNX39" s="244"/>
      <c r="PNY39" s="244"/>
      <c r="PNZ39" s="244"/>
      <c r="POA39" s="244"/>
      <c r="POB39" s="244"/>
      <c r="POC39" s="244"/>
      <c r="POD39" s="244"/>
      <c r="POE39" s="244"/>
      <c r="POF39" s="244"/>
      <c r="POG39" s="244"/>
      <c r="POH39" s="244"/>
      <c r="POI39" s="244"/>
      <c r="POJ39" s="244"/>
      <c r="POK39" s="244"/>
      <c r="POL39" s="244"/>
      <c r="POM39" s="244"/>
      <c r="PON39" s="244"/>
      <c r="POO39" s="244"/>
      <c r="POP39" s="244"/>
      <c r="POQ39" s="244"/>
      <c r="POR39" s="244"/>
      <c r="POS39" s="244"/>
      <c r="POT39" s="244"/>
      <c r="POU39" s="244"/>
      <c r="POV39" s="244"/>
      <c r="POW39" s="244"/>
      <c r="POX39" s="244"/>
      <c r="POY39" s="244"/>
      <c r="POZ39" s="244"/>
      <c r="PPA39" s="244"/>
      <c r="PPB39" s="244"/>
      <c r="PPC39" s="244"/>
      <c r="PPD39" s="244"/>
      <c r="PPE39" s="244"/>
      <c r="PPF39" s="244"/>
      <c r="PPG39" s="244"/>
      <c r="PPH39" s="244"/>
      <c r="PPI39" s="244"/>
      <c r="PPJ39" s="244"/>
      <c r="PPK39" s="244"/>
      <c r="PPL39" s="244"/>
      <c r="PPM39" s="244"/>
      <c r="PPN39" s="244"/>
      <c r="PPO39" s="244"/>
      <c r="PPP39" s="244"/>
      <c r="PPQ39" s="244"/>
      <c r="PPR39" s="244"/>
      <c r="PPS39" s="244"/>
      <c r="PPT39" s="244"/>
      <c r="PPU39" s="244"/>
      <c r="PPV39" s="244"/>
      <c r="PPW39" s="244"/>
      <c r="PPX39" s="244"/>
      <c r="PPY39" s="244"/>
      <c r="PPZ39" s="244"/>
      <c r="PQA39" s="244"/>
      <c r="PQB39" s="244"/>
      <c r="PQC39" s="244"/>
      <c r="PQD39" s="244"/>
      <c r="PQE39" s="244"/>
      <c r="PQF39" s="244"/>
      <c r="PQG39" s="244"/>
      <c r="PQH39" s="244"/>
      <c r="PQI39" s="244"/>
      <c r="PQJ39" s="244"/>
      <c r="PQK39" s="244"/>
      <c r="PQL39" s="244"/>
      <c r="PQM39" s="244"/>
      <c r="PQN39" s="244"/>
      <c r="PQO39" s="244"/>
      <c r="PQP39" s="244"/>
      <c r="PQQ39" s="244"/>
      <c r="PQR39" s="244"/>
      <c r="PQS39" s="244"/>
      <c r="PQT39" s="244"/>
      <c r="PQU39" s="244"/>
      <c r="PQV39" s="244"/>
      <c r="PQW39" s="244"/>
      <c r="PQX39" s="244"/>
      <c r="PQY39" s="244"/>
      <c r="PQZ39" s="244"/>
      <c r="PRA39" s="244"/>
      <c r="PRB39" s="244"/>
      <c r="PRC39" s="244"/>
      <c r="PRD39" s="244"/>
      <c r="PRE39" s="244"/>
      <c r="PRF39" s="244"/>
      <c r="PRG39" s="244"/>
      <c r="PRH39" s="244"/>
      <c r="PRI39" s="244"/>
      <c r="PRJ39" s="244"/>
      <c r="PRK39" s="244"/>
      <c r="PRL39" s="244"/>
      <c r="PRM39" s="244"/>
      <c r="PRN39" s="244"/>
      <c r="PRO39" s="244"/>
      <c r="PRP39" s="244"/>
      <c r="PRQ39" s="244"/>
      <c r="PRR39" s="244"/>
      <c r="PRS39" s="244"/>
      <c r="PRT39" s="244"/>
      <c r="PRU39" s="244"/>
      <c r="PRV39" s="244"/>
      <c r="PRW39" s="244"/>
      <c r="PRX39" s="244"/>
      <c r="PRY39" s="244"/>
      <c r="PRZ39" s="244"/>
      <c r="PSA39" s="244"/>
      <c r="PSB39" s="244"/>
      <c r="PSC39" s="244"/>
      <c r="PSD39" s="244"/>
      <c r="PSE39" s="244"/>
      <c r="PSF39" s="244"/>
      <c r="PSG39" s="244"/>
      <c r="PSH39" s="244"/>
      <c r="PSI39" s="244"/>
      <c r="PSJ39" s="244"/>
      <c r="PSK39" s="244"/>
      <c r="PSL39" s="244"/>
      <c r="PSM39" s="244"/>
      <c r="PSN39" s="244"/>
      <c r="PSO39" s="244"/>
      <c r="PSP39" s="244"/>
      <c r="PSQ39" s="244"/>
      <c r="PSR39" s="244"/>
      <c r="PSS39" s="244"/>
      <c r="PST39" s="244"/>
      <c r="PSU39" s="244"/>
      <c r="PSV39" s="244"/>
      <c r="PSW39" s="244"/>
      <c r="PSX39" s="244"/>
      <c r="PSY39" s="244"/>
      <c r="PSZ39" s="244"/>
      <c r="PTA39" s="244"/>
      <c r="PTB39" s="244"/>
      <c r="PTC39" s="244"/>
      <c r="PTD39" s="244"/>
      <c r="PTE39" s="244"/>
      <c r="PTF39" s="244"/>
      <c r="PTG39" s="244"/>
      <c r="PTH39" s="244"/>
      <c r="PTI39" s="244"/>
      <c r="PTJ39" s="244"/>
      <c r="PTK39" s="244"/>
      <c r="PTL39" s="244"/>
      <c r="PTM39" s="244"/>
      <c r="PTN39" s="244"/>
      <c r="PTO39" s="244"/>
      <c r="PTP39" s="244"/>
      <c r="PTQ39" s="244"/>
      <c r="PTR39" s="244"/>
      <c r="PTS39" s="244"/>
      <c r="PTT39" s="244"/>
      <c r="PTU39" s="244"/>
      <c r="PTV39" s="244"/>
      <c r="PTW39" s="244"/>
      <c r="PTX39" s="244"/>
      <c r="PTY39" s="244"/>
      <c r="PTZ39" s="244"/>
      <c r="PUA39" s="244"/>
      <c r="PUB39" s="244"/>
      <c r="PUC39" s="244"/>
      <c r="PUD39" s="244"/>
      <c r="PUE39" s="244"/>
      <c r="PUF39" s="244"/>
      <c r="PUG39" s="244"/>
      <c r="PUH39" s="244"/>
      <c r="PUI39" s="244"/>
      <c r="PUJ39" s="244"/>
      <c r="PUK39" s="244"/>
      <c r="PUL39" s="244"/>
      <c r="PUM39" s="244"/>
      <c r="PUN39" s="244"/>
      <c r="PUO39" s="244"/>
      <c r="PUP39" s="244"/>
      <c r="PUQ39" s="244"/>
      <c r="PUR39" s="244"/>
      <c r="PUS39" s="244"/>
      <c r="PUT39" s="244"/>
      <c r="PUU39" s="244"/>
      <c r="PUV39" s="244"/>
      <c r="PUW39" s="244"/>
      <c r="PUX39" s="244"/>
      <c r="PUY39" s="244"/>
      <c r="PUZ39" s="244"/>
      <c r="PVA39" s="244"/>
      <c r="PVB39" s="244"/>
      <c r="PVC39" s="244"/>
      <c r="PVD39" s="244"/>
      <c r="PVE39" s="244"/>
      <c r="PVF39" s="244"/>
      <c r="PVG39" s="244"/>
      <c r="PVH39" s="244"/>
      <c r="PVI39" s="244"/>
      <c r="PVJ39" s="244"/>
      <c r="PVK39" s="244"/>
      <c r="PVL39" s="244"/>
      <c r="PVM39" s="244"/>
      <c r="PVN39" s="244"/>
      <c r="PVO39" s="244"/>
      <c r="PVP39" s="244"/>
      <c r="PVQ39" s="244"/>
      <c r="PVR39" s="244"/>
      <c r="PVS39" s="244"/>
      <c r="PVT39" s="244"/>
      <c r="PVU39" s="244"/>
      <c r="PVV39" s="244"/>
      <c r="PVW39" s="244"/>
      <c r="PVX39" s="244"/>
      <c r="PVY39" s="244"/>
      <c r="PVZ39" s="244"/>
      <c r="PWA39" s="244"/>
      <c r="PWB39" s="244"/>
      <c r="PWC39" s="244"/>
      <c r="PWD39" s="244"/>
      <c r="PWE39" s="244"/>
      <c r="PWF39" s="244"/>
      <c r="PWG39" s="244"/>
      <c r="PWH39" s="244"/>
      <c r="PWI39" s="244"/>
      <c r="PWJ39" s="244"/>
      <c r="PWK39" s="244"/>
      <c r="PWL39" s="244"/>
      <c r="PWM39" s="244"/>
      <c r="PWN39" s="244"/>
      <c r="PWO39" s="244"/>
      <c r="PWP39" s="244"/>
      <c r="PWQ39" s="244"/>
      <c r="PWR39" s="244"/>
      <c r="PWS39" s="244"/>
      <c r="PWT39" s="244"/>
      <c r="PWU39" s="244"/>
      <c r="PWV39" s="244"/>
      <c r="PWW39" s="244"/>
      <c r="PWX39" s="244"/>
      <c r="PWY39" s="244"/>
      <c r="PWZ39" s="244"/>
      <c r="PXA39" s="244"/>
      <c r="PXB39" s="244"/>
      <c r="PXC39" s="244"/>
      <c r="PXD39" s="244"/>
      <c r="PXE39" s="244"/>
      <c r="PXF39" s="244"/>
      <c r="PXG39" s="244"/>
      <c r="PXH39" s="244"/>
      <c r="PXI39" s="244"/>
      <c r="PXJ39" s="244"/>
      <c r="PXK39" s="244"/>
      <c r="PXL39" s="244"/>
      <c r="PXM39" s="244"/>
      <c r="PXN39" s="244"/>
      <c r="PXO39" s="244"/>
      <c r="PXP39" s="244"/>
      <c r="PXQ39" s="244"/>
      <c r="PXR39" s="244"/>
      <c r="PXS39" s="244"/>
      <c r="PXT39" s="244"/>
      <c r="PXU39" s="244"/>
      <c r="PXV39" s="244"/>
      <c r="PXW39" s="244"/>
      <c r="PXX39" s="244"/>
      <c r="PXY39" s="244"/>
      <c r="PXZ39" s="244"/>
      <c r="PYA39" s="244"/>
      <c r="PYB39" s="244"/>
      <c r="PYC39" s="244"/>
      <c r="PYD39" s="244"/>
      <c r="PYE39" s="244"/>
      <c r="PYF39" s="244"/>
      <c r="PYG39" s="244"/>
      <c r="PYH39" s="244"/>
      <c r="PYI39" s="244"/>
      <c r="PYJ39" s="244"/>
      <c r="PYK39" s="244"/>
      <c r="PYL39" s="244"/>
      <c r="PYM39" s="244"/>
      <c r="PYN39" s="244"/>
      <c r="PYO39" s="244"/>
      <c r="PYP39" s="244"/>
      <c r="PYQ39" s="244"/>
      <c r="PYR39" s="244"/>
      <c r="PYS39" s="244"/>
      <c r="PYT39" s="244"/>
      <c r="PYU39" s="244"/>
      <c r="PYV39" s="244"/>
      <c r="PYW39" s="244"/>
      <c r="PYX39" s="244"/>
      <c r="PYY39" s="244"/>
      <c r="PYZ39" s="244"/>
      <c r="PZA39" s="244"/>
      <c r="PZB39" s="244"/>
      <c r="PZC39" s="244"/>
      <c r="PZD39" s="244"/>
      <c r="PZE39" s="244"/>
      <c r="PZF39" s="244"/>
      <c r="PZG39" s="244"/>
      <c r="PZH39" s="244"/>
      <c r="PZI39" s="244"/>
      <c r="PZJ39" s="244"/>
      <c r="PZK39" s="244"/>
      <c r="PZL39" s="244"/>
      <c r="PZM39" s="244"/>
      <c r="PZN39" s="244"/>
      <c r="PZO39" s="244"/>
      <c r="PZP39" s="244"/>
      <c r="PZQ39" s="244"/>
      <c r="PZR39" s="244"/>
      <c r="PZS39" s="244"/>
      <c r="PZT39" s="244"/>
      <c r="PZU39" s="244"/>
      <c r="PZV39" s="244"/>
      <c r="PZW39" s="244"/>
      <c r="PZX39" s="244"/>
      <c r="PZY39" s="244"/>
      <c r="PZZ39" s="244"/>
      <c r="QAA39" s="244"/>
      <c r="QAB39" s="244"/>
      <c r="QAC39" s="244"/>
      <c r="QAD39" s="244"/>
      <c r="QAE39" s="244"/>
      <c r="QAF39" s="244"/>
      <c r="QAG39" s="244"/>
      <c r="QAH39" s="244"/>
      <c r="QAI39" s="244"/>
      <c r="QAJ39" s="244"/>
      <c r="QAK39" s="244"/>
      <c r="QAL39" s="244"/>
      <c r="QAM39" s="244"/>
      <c r="QAN39" s="244"/>
      <c r="QAO39" s="244"/>
      <c r="QAP39" s="244"/>
      <c r="QAQ39" s="244"/>
      <c r="QAR39" s="244"/>
      <c r="QAS39" s="244"/>
      <c r="QAT39" s="244"/>
      <c r="QAU39" s="244"/>
      <c r="QAV39" s="244"/>
      <c r="QAW39" s="244"/>
      <c r="QAX39" s="244"/>
      <c r="QAY39" s="244"/>
      <c r="QAZ39" s="244"/>
      <c r="QBA39" s="244"/>
      <c r="QBB39" s="244"/>
      <c r="QBC39" s="244"/>
      <c r="QBD39" s="244"/>
      <c r="QBE39" s="244"/>
      <c r="QBF39" s="244"/>
      <c r="QBG39" s="244"/>
      <c r="QBH39" s="244"/>
      <c r="QBI39" s="244"/>
      <c r="QBJ39" s="244"/>
      <c r="QBK39" s="244"/>
      <c r="QBL39" s="244"/>
      <c r="QBM39" s="244"/>
      <c r="QBN39" s="244"/>
      <c r="QBO39" s="244"/>
      <c r="QBP39" s="244"/>
      <c r="QBQ39" s="244"/>
      <c r="QBR39" s="244"/>
      <c r="QBS39" s="244"/>
      <c r="QBT39" s="244"/>
      <c r="QBU39" s="244"/>
      <c r="QBV39" s="244"/>
      <c r="QBW39" s="244"/>
      <c r="QBX39" s="244"/>
      <c r="QBY39" s="244"/>
      <c r="QBZ39" s="244"/>
      <c r="QCA39" s="244"/>
      <c r="QCB39" s="244"/>
      <c r="QCC39" s="244"/>
      <c r="QCD39" s="244"/>
      <c r="QCE39" s="244"/>
      <c r="QCF39" s="244"/>
      <c r="QCG39" s="244"/>
      <c r="QCH39" s="244"/>
      <c r="QCI39" s="244"/>
      <c r="QCJ39" s="244"/>
      <c r="QCK39" s="244"/>
      <c r="QCL39" s="244"/>
      <c r="QCM39" s="244"/>
      <c r="QCN39" s="244"/>
      <c r="QCO39" s="244"/>
      <c r="QCP39" s="244"/>
      <c r="QCQ39" s="244"/>
      <c r="QCR39" s="244"/>
      <c r="QCS39" s="244"/>
      <c r="QCT39" s="244"/>
      <c r="QCU39" s="244"/>
      <c r="QCV39" s="244"/>
      <c r="QCW39" s="244"/>
      <c r="QCX39" s="244"/>
      <c r="QCY39" s="244"/>
      <c r="QCZ39" s="244"/>
      <c r="QDA39" s="244"/>
      <c r="QDB39" s="244"/>
      <c r="QDC39" s="244"/>
      <c r="QDD39" s="244"/>
      <c r="QDE39" s="244"/>
      <c r="QDF39" s="244"/>
      <c r="QDG39" s="244"/>
      <c r="QDH39" s="244"/>
      <c r="QDI39" s="244"/>
      <c r="QDJ39" s="244"/>
      <c r="QDK39" s="244"/>
      <c r="QDL39" s="244"/>
      <c r="QDM39" s="244"/>
      <c r="QDN39" s="244"/>
      <c r="QDO39" s="244"/>
      <c r="QDP39" s="244"/>
      <c r="QDQ39" s="244"/>
      <c r="QDR39" s="244"/>
      <c r="QDS39" s="244"/>
      <c r="QDT39" s="244"/>
      <c r="QDU39" s="244"/>
      <c r="QDV39" s="244"/>
      <c r="QDW39" s="244"/>
      <c r="QDX39" s="244"/>
      <c r="QDY39" s="244"/>
      <c r="QDZ39" s="244"/>
      <c r="QEA39" s="244"/>
      <c r="QEB39" s="244"/>
      <c r="QEC39" s="244"/>
      <c r="QED39" s="244"/>
      <c r="QEE39" s="244"/>
      <c r="QEF39" s="244"/>
      <c r="QEG39" s="244"/>
      <c r="QEH39" s="244"/>
      <c r="QEI39" s="244"/>
      <c r="QEJ39" s="244"/>
      <c r="QEK39" s="244"/>
      <c r="QEL39" s="244"/>
      <c r="QEM39" s="244"/>
      <c r="QEN39" s="244"/>
      <c r="QEO39" s="244"/>
      <c r="QEP39" s="244"/>
      <c r="QEQ39" s="244"/>
      <c r="QER39" s="244"/>
      <c r="QES39" s="244"/>
      <c r="QET39" s="244"/>
      <c r="QEU39" s="244"/>
      <c r="QEV39" s="244"/>
      <c r="QEW39" s="244"/>
      <c r="QEX39" s="244"/>
      <c r="QEY39" s="244"/>
      <c r="QEZ39" s="244"/>
      <c r="QFA39" s="244"/>
      <c r="QFB39" s="244"/>
      <c r="QFC39" s="244"/>
      <c r="QFD39" s="244"/>
      <c r="QFE39" s="244"/>
      <c r="QFF39" s="244"/>
      <c r="QFG39" s="244"/>
      <c r="QFH39" s="244"/>
      <c r="QFI39" s="244"/>
      <c r="QFJ39" s="244"/>
      <c r="QFK39" s="244"/>
      <c r="QFL39" s="244"/>
      <c r="QFM39" s="244"/>
      <c r="QFN39" s="244"/>
      <c r="QFO39" s="244"/>
      <c r="QFP39" s="244"/>
      <c r="QFQ39" s="244"/>
      <c r="QFR39" s="244"/>
      <c r="QFS39" s="244"/>
      <c r="QFT39" s="244"/>
      <c r="QFU39" s="244"/>
      <c r="QFV39" s="244"/>
      <c r="QFW39" s="244"/>
      <c r="QFX39" s="244"/>
      <c r="QFY39" s="244"/>
      <c r="QFZ39" s="244"/>
      <c r="QGA39" s="244"/>
      <c r="QGB39" s="244"/>
      <c r="QGC39" s="244"/>
      <c r="QGD39" s="244"/>
      <c r="QGE39" s="244"/>
      <c r="QGF39" s="244"/>
      <c r="QGG39" s="244"/>
      <c r="QGH39" s="244"/>
      <c r="QGI39" s="244"/>
      <c r="QGJ39" s="244"/>
      <c r="QGK39" s="244"/>
      <c r="QGL39" s="244"/>
      <c r="QGM39" s="244"/>
      <c r="QGN39" s="244"/>
      <c r="QGO39" s="244"/>
      <c r="QGP39" s="244"/>
      <c r="QGQ39" s="244"/>
      <c r="QGR39" s="244"/>
      <c r="QGS39" s="244"/>
      <c r="QGT39" s="244"/>
      <c r="QGU39" s="244"/>
      <c r="QGV39" s="244"/>
      <c r="QGW39" s="244"/>
      <c r="QGX39" s="244"/>
      <c r="QGY39" s="244"/>
      <c r="QGZ39" s="244"/>
      <c r="QHA39" s="244"/>
      <c r="QHB39" s="244"/>
      <c r="QHC39" s="244"/>
      <c r="QHD39" s="244"/>
      <c r="QHE39" s="244"/>
      <c r="QHF39" s="244"/>
      <c r="QHG39" s="244"/>
      <c r="QHH39" s="244"/>
      <c r="QHI39" s="244"/>
      <c r="QHJ39" s="244"/>
      <c r="QHK39" s="244"/>
      <c r="QHL39" s="244"/>
      <c r="QHM39" s="244"/>
      <c r="QHN39" s="244"/>
      <c r="QHO39" s="244"/>
      <c r="QHP39" s="244"/>
      <c r="QHQ39" s="244"/>
      <c r="QHR39" s="244"/>
      <c r="QHS39" s="244"/>
      <c r="QHT39" s="244"/>
      <c r="QHU39" s="244"/>
      <c r="QHV39" s="244"/>
      <c r="QHW39" s="244"/>
      <c r="QHX39" s="244"/>
      <c r="QHY39" s="244"/>
      <c r="QHZ39" s="244"/>
      <c r="QIA39" s="244"/>
      <c r="QIB39" s="244"/>
      <c r="QIC39" s="244"/>
      <c r="QID39" s="244"/>
      <c r="QIE39" s="244"/>
      <c r="QIF39" s="244"/>
      <c r="QIG39" s="244"/>
      <c r="QIH39" s="244"/>
      <c r="QII39" s="244"/>
      <c r="QIJ39" s="244"/>
      <c r="QIK39" s="244"/>
      <c r="QIL39" s="244"/>
      <c r="QIM39" s="244"/>
      <c r="QIN39" s="244"/>
      <c r="QIO39" s="244"/>
      <c r="QIP39" s="244"/>
      <c r="QIQ39" s="244"/>
      <c r="QIR39" s="244"/>
      <c r="QIS39" s="244"/>
      <c r="QIT39" s="244"/>
      <c r="QIU39" s="244"/>
      <c r="QIV39" s="244"/>
      <c r="QIW39" s="244"/>
      <c r="QIX39" s="244"/>
      <c r="QIY39" s="244"/>
      <c r="QIZ39" s="244"/>
      <c r="QJA39" s="244"/>
      <c r="QJB39" s="244"/>
      <c r="QJC39" s="244"/>
      <c r="QJD39" s="244"/>
      <c r="QJE39" s="244"/>
      <c r="QJF39" s="244"/>
      <c r="QJG39" s="244"/>
      <c r="QJH39" s="244"/>
      <c r="QJI39" s="244"/>
      <c r="QJJ39" s="244"/>
      <c r="QJK39" s="244"/>
      <c r="QJL39" s="244"/>
      <c r="QJM39" s="244"/>
      <c r="QJN39" s="244"/>
      <c r="QJO39" s="244"/>
      <c r="QJP39" s="244"/>
      <c r="QJQ39" s="244"/>
      <c r="QJR39" s="244"/>
      <c r="QJS39" s="244"/>
      <c r="QJT39" s="244"/>
      <c r="QJU39" s="244"/>
      <c r="QJV39" s="244"/>
      <c r="QJW39" s="244"/>
      <c r="QJX39" s="244"/>
      <c r="QJY39" s="244"/>
      <c r="QJZ39" s="244"/>
      <c r="QKA39" s="244"/>
      <c r="QKB39" s="244"/>
      <c r="QKC39" s="244"/>
      <c r="QKD39" s="244"/>
      <c r="QKE39" s="244"/>
      <c r="QKF39" s="244"/>
      <c r="QKG39" s="244"/>
      <c r="QKH39" s="244"/>
      <c r="QKI39" s="244"/>
      <c r="QKJ39" s="244"/>
      <c r="QKK39" s="244"/>
      <c r="QKL39" s="244"/>
      <c r="QKM39" s="244"/>
      <c r="QKN39" s="244"/>
      <c r="QKO39" s="244"/>
      <c r="QKP39" s="244"/>
      <c r="QKQ39" s="244"/>
      <c r="QKR39" s="244"/>
      <c r="QKS39" s="244"/>
      <c r="QKT39" s="244"/>
      <c r="QKU39" s="244"/>
      <c r="QKV39" s="244"/>
      <c r="QKW39" s="244"/>
      <c r="QKX39" s="244"/>
      <c r="QKY39" s="244"/>
      <c r="QKZ39" s="244"/>
      <c r="QLA39" s="244"/>
      <c r="QLB39" s="244"/>
      <c r="QLC39" s="244"/>
      <c r="QLD39" s="244"/>
      <c r="QLE39" s="244"/>
      <c r="QLF39" s="244"/>
      <c r="QLG39" s="244"/>
      <c r="QLH39" s="244"/>
      <c r="QLI39" s="244"/>
      <c r="QLJ39" s="244"/>
      <c r="QLK39" s="244"/>
      <c r="QLL39" s="244"/>
      <c r="QLM39" s="244"/>
      <c r="QLN39" s="244"/>
      <c r="QLO39" s="244"/>
      <c r="QLP39" s="244"/>
      <c r="QLQ39" s="244"/>
      <c r="QLR39" s="244"/>
      <c r="QLS39" s="244"/>
      <c r="QLT39" s="244"/>
      <c r="QLU39" s="244"/>
      <c r="QLV39" s="244"/>
      <c r="QLW39" s="244"/>
      <c r="QLX39" s="244"/>
      <c r="QLY39" s="244"/>
      <c r="QLZ39" s="244"/>
      <c r="QMA39" s="244"/>
      <c r="QMB39" s="244"/>
      <c r="QMC39" s="244"/>
      <c r="QMD39" s="244"/>
      <c r="QME39" s="244"/>
      <c r="QMF39" s="244"/>
      <c r="QMG39" s="244"/>
      <c r="QMH39" s="244"/>
      <c r="QMI39" s="244"/>
      <c r="QMJ39" s="244"/>
      <c r="QMK39" s="244"/>
      <c r="QML39" s="244"/>
      <c r="QMM39" s="244"/>
      <c r="QMN39" s="244"/>
      <c r="QMO39" s="244"/>
      <c r="QMP39" s="244"/>
      <c r="QMQ39" s="244"/>
      <c r="QMR39" s="244"/>
      <c r="QMS39" s="244"/>
      <c r="QMT39" s="244"/>
      <c r="QMU39" s="244"/>
      <c r="QMV39" s="244"/>
      <c r="QMW39" s="244"/>
      <c r="QMX39" s="244"/>
      <c r="QMY39" s="244"/>
      <c r="QMZ39" s="244"/>
      <c r="QNA39" s="244"/>
      <c r="QNB39" s="244"/>
      <c r="QNC39" s="244"/>
      <c r="QND39" s="244"/>
      <c r="QNE39" s="244"/>
      <c r="QNF39" s="244"/>
      <c r="QNG39" s="244"/>
      <c r="QNH39" s="244"/>
      <c r="QNI39" s="244"/>
      <c r="QNJ39" s="244"/>
      <c r="QNK39" s="244"/>
      <c r="QNL39" s="244"/>
      <c r="QNM39" s="244"/>
      <c r="QNN39" s="244"/>
      <c r="QNO39" s="244"/>
      <c r="QNP39" s="244"/>
      <c r="QNQ39" s="244"/>
      <c r="QNR39" s="244"/>
      <c r="QNS39" s="244"/>
      <c r="QNT39" s="244"/>
      <c r="QNU39" s="244"/>
      <c r="QNV39" s="244"/>
      <c r="QNW39" s="244"/>
      <c r="QNX39" s="244"/>
      <c r="QNY39" s="244"/>
      <c r="QNZ39" s="244"/>
      <c r="QOA39" s="244"/>
      <c r="QOB39" s="244"/>
      <c r="QOC39" s="244"/>
      <c r="QOD39" s="244"/>
      <c r="QOE39" s="244"/>
      <c r="QOF39" s="244"/>
      <c r="QOG39" s="244"/>
      <c r="QOH39" s="244"/>
      <c r="QOI39" s="244"/>
      <c r="QOJ39" s="244"/>
      <c r="QOK39" s="244"/>
      <c r="QOL39" s="244"/>
      <c r="QOM39" s="244"/>
      <c r="QON39" s="244"/>
      <c r="QOO39" s="244"/>
      <c r="QOP39" s="244"/>
      <c r="QOQ39" s="244"/>
      <c r="QOR39" s="244"/>
      <c r="QOS39" s="244"/>
      <c r="QOT39" s="244"/>
      <c r="QOU39" s="244"/>
      <c r="QOV39" s="244"/>
      <c r="QOW39" s="244"/>
      <c r="QOX39" s="244"/>
      <c r="QOY39" s="244"/>
      <c r="QOZ39" s="244"/>
      <c r="QPA39" s="244"/>
      <c r="QPB39" s="244"/>
      <c r="QPC39" s="244"/>
      <c r="QPD39" s="244"/>
      <c r="QPE39" s="244"/>
      <c r="QPF39" s="244"/>
      <c r="QPG39" s="244"/>
      <c r="QPH39" s="244"/>
      <c r="QPI39" s="244"/>
      <c r="QPJ39" s="244"/>
      <c r="QPK39" s="244"/>
      <c r="QPL39" s="244"/>
      <c r="QPM39" s="244"/>
      <c r="QPN39" s="244"/>
      <c r="QPO39" s="244"/>
      <c r="QPP39" s="244"/>
      <c r="QPQ39" s="244"/>
      <c r="QPR39" s="244"/>
      <c r="QPS39" s="244"/>
      <c r="QPT39" s="244"/>
      <c r="QPU39" s="244"/>
      <c r="QPV39" s="244"/>
      <c r="QPW39" s="244"/>
      <c r="QPX39" s="244"/>
      <c r="QPY39" s="244"/>
      <c r="QPZ39" s="244"/>
      <c r="QQA39" s="244"/>
      <c r="QQB39" s="244"/>
      <c r="QQC39" s="244"/>
      <c r="QQD39" s="244"/>
      <c r="QQE39" s="244"/>
      <c r="QQF39" s="244"/>
      <c r="QQG39" s="244"/>
      <c r="QQH39" s="244"/>
      <c r="QQI39" s="244"/>
      <c r="QQJ39" s="244"/>
      <c r="QQK39" s="244"/>
      <c r="QQL39" s="244"/>
      <c r="QQM39" s="244"/>
      <c r="QQN39" s="244"/>
      <c r="QQO39" s="244"/>
      <c r="QQP39" s="244"/>
      <c r="QQQ39" s="244"/>
      <c r="QQR39" s="244"/>
      <c r="QQS39" s="244"/>
      <c r="QQT39" s="244"/>
      <c r="QQU39" s="244"/>
      <c r="QQV39" s="244"/>
      <c r="QQW39" s="244"/>
      <c r="QQX39" s="244"/>
      <c r="QQY39" s="244"/>
      <c r="QQZ39" s="244"/>
      <c r="QRA39" s="244"/>
      <c r="QRB39" s="244"/>
      <c r="QRC39" s="244"/>
      <c r="QRD39" s="244"/>
      <c r="QRE39" s="244"/>
      <c r="QRF39" s="244"/>
      <c r="QRG39" s="244"/>
      <c r="QRH39" s="244"/>
      <c r="QRI39" s="244"/>
      <c r="QRJ39" s="244"/>
      <c r="QRK39" s="244"/>
      <c r="QRL39" s="244"/>
      <c r="QRM39" s="244"/>
      <c r="QRN39" s="244"/>
      <c r="QRO39" s="244"/>
      <c r="QRP39" s="244"/>
      <c r="QRQ39" s="244"/>
      <c r="QRR39" s="244"/>
      <c r="QRS39" s="244"/>
      <c r="QRT39" s="244"/>
      <c r="QRU39" s="244"/>
      <c r="QRV39" s="244"/>
      <c r="QRW39" s="244"/>
      <c r="QRX39" s="244"/>
      <c r="QRY39" s="244"/>
      <c r="QRZ39" s="244"/>
      <c r="QSA39" s="244"/>
      <c r="QSB39" s="244"/>
      <c r="QSC39" s="244"/>
      <c r="QSD39" s="244"/>
      <c r="QSE39" s="244"/>
      <c r="QSF39" s="244"/>
      <c r="QSG39" s="244"/>
      <c r="QSH39" s="244"/>
      <c r="QSI39" s="244"/>
      <c r="QSJ39" s="244"/>
      <c r="QSK39" s="244"/>
      <c r="QSL39" s="244"/>
      <c r="QSM39" s="244"/>
      <c r="QSN39" s="244"/>
      <c r="QSO39" s="244"/>
      <c r="QSP39" s="244"/>
      <c r="QSQ39" s="244"/>
      <c r="QSR39" s="244"/>
      <c r="QSS39" s="244"/>
      <c r="QST39" s="244"/>
      <c r="QSU39" s="244"/>
      <c r="QSV39" s="244"/>
      <c r="QSW39" s="244"/>
      <c r="QSX39" s="244"/>
      <c r="QSY39" s="244"/>
      <c r="QSZ39" s="244"/>
      <c r="QTA39" s="244"/>
      <c r="QTB39" s="244"/>
      <c r="QTC39" s="244"/>
      <c r="QTD39" s="244"/>
      <c r="QTE39" s="244"/>
      <c r="QTF39" s="244"/>
      <c r="QTG39" s="244"/>
      <c r="QTH39" s="244"/>
      <c r="QTI39" s="244"/>
      <c r="QTJ39" s="244"/>
      <c r="QTK39" s="244"/>
      <c r="QTL39" s="244"/>
      <c r="QTM39" s="244"/>
      <c r="QTN39" s="244"/>
      <c r="QTO39" s="244"/>
      <c r="QTP39" s="244"/>
      <c r="QTQ39" s="244"/>
      <c r="QTR39" s="244"/>
      <c r="QTS39" s="244"/>
      <c r="QTT39" s="244"/>
      <c r="QTU39" s="244"/>
      <c r="QTV39" s="244"/>
      <c r="QTW39" s="244"/>
      <c r="QTX39" s="244"/>
      <c r="QTY39" s="244"/>
      <c r="QTZ39" s="244"/>
      <c r="QUA39" s="244"/>
      <c r="QUB39" s="244"/>
      <c r="QUC39" s="244"/>
      <c r="QUD39" s="244"/>
      <c r="QUE39" s="244"/>
      <c r="QUF39" s="244"/>
      <c r="QUG39" s="244"/>
      <c r="QUH39" s="244"/>
      <c r="QUI39" s="244"/>
      <c r="QUJ39" s="244"/>
      <c r="QUK39" s="244"/>
      <c r="QUL39" s="244"/>
      <c r="QUM39" s="244"/>
      <c r="QUN39" s="244"/>
      <c r="QUO39" s="244"/>
      <c r="QUP39" s="244"/>
      <c r="QUQ39" s="244"/>
      <c r="QUR39" s="244"/>
      <c r="QUS39" s="244"/>
      <c r="QUT39" s="244"/>
      <c r="QUU39" s="244"/>
      <c r="QUV39" s="244"/>
      <c r="QUW39" s="244"/>
      <c r="QUX39" s="244"/>
      <c r="QUY39" s="244"/>
      <c r="QUZ39" s="244"/>
      <c r="QVA39" s="244"/>
      <c r="QVB39" s="244"/>
      <c r="QVC39" s="244"/>
      <c r="QVD39" s="244"/>
      <c r="QVE39" s="244"/>
      <c r="QVF39" s="244"/>
      <c r="QVG39" s="244"/>
      <c r="QVH39" s="244"/>
      <c r="QVI39" s="244"/>
      <c r="QVJ39" s="244"/>
      <c r="QVK39" s="244"/>
      <c r="QVL39" s="244"/>
      <c r="QVM39" s="244"/>
      <c r="QVN39" s="244"/>
      <c r="QVO39" s="244"/>
      <c r="QVP39" s="244"/>
      <c r="QVQ39" s="244"/>
      <c r="QVR39" s="244"/>
      <c r="QVS39" s="244"/>
      <c r="QVT39" s="244"/>
      <c r="QVU39" s="244"/>
      <c r="QVV39" s="244"/>
      <c r="QVW39" s="244"/>
      <c r="QVX39" s="244"/>
      <c r="QVY39" s="244"/>
      <c r="QVZ39" s="244"/>
      <c r="QWA39" s="244"/>
      <c r="QWB39" s="244"/>
      <c r="QWC39" s="244"/>
      <c r="QWD39" s="244"/>
      <c r="QWE39" s="244"/>
      <c r="QWF39" s="244"/>
      <c r="QWG39" s="244"/>
      <c r="QWH39" s="244"/>
      <c r="QWI39" s="244"/>
      <c r="QWJ39" s="244"/>
      <c r="QWK39" s="244"/>
      <c r="QWL39" s="244"/>
      <c r="QWM39" s="244"/>
      <c r="QWN39" s="244"/>
      <c r="QWO39" s="244"/>
      <c r="QWP39" s="244"/>
      <c r="QWQ39" s="244"/>
      <c r="QWR39" s="244"/>
      <c r="QWS39" s="244"/>
      <c r="QWT39" s="244"/>
      <c r="QWU39" s="244"/>
      <c r="QWV39" s="244"/>
      <c r="QWW39" s="244"/>
      <c r="QWX39" s="244"/>
      <c r="QWY39" s="244"/>
      <c r="QWZ39" s="244"/>
      <c r="QXA39" s="244"/>
      <c r="QXB39" s="244"/>
      <c r="QXC39" s="244"/>
      <c r="QXD39" s="244"/>
      <c r="QXE39" s="244"/>
      <c r="QXF39" s="244"/>
      <c r="QXG39" s="244"/>
      <c r="QXH39" s="244"/>
      <c r="QXI39" s="244"/>
      <c r="QXJ39" s="244"/>
      <c r="QXK39" s="244"/>
      <c r="QXL39" s="244"/>
      <c r="QXM39" s="244"/>
      <c r="QXN39" s="244"/>
      <c r="QXO39" s="244"/>
      <c r="QXP39" s="244"/>
      <c r="QXQ39" s="244"/>
      <c r="QXR39" s="244"/>
      <c r="QXS39" s="244"/>
      <c r="QXT39" s="244"/>
      <c r="QXU39" s="244"/>
      <c r="QXV39" s="244"/>
      <c r="QXW39" s="244"/>
      <c r="QXX39" s="244"/>
      <c r="QXY39" s="244"/>
      <c r="QXZ39" s="244"/>
      <c r="QYA39" s="244"/>
      <c r="QYB39" s="244"/>
      <c r="QYC39" s="244"/>
      <c r="QYD39" s="244"/>
      <c r="QYE39" s="244"/>
      <c r="QYF39" s="244"/>
      <c r="QYG39" s="244"/>
      <c r="QYH39" s="244"/>
      <c r="QYI39" s="244"/>
      <c r="QYJ39" s="244"/>
      <c r="QYK39" s="244"/>
      <c r="QYL39" s="244"/>
      <c r="QYM39" s="244"/>
      <c r="QYN39" s="244"/>
      <c r="QYO39" s="244"/>
      <c r="QYP39" s="244"/>
      <c r="QYQ39" s="244"/>
      <c r="QYR39" s="244"/>
      <c r="QYS39" s="244"/>
      <c r="QYT39" s="244"/>
      <c r="QYU39" s="244"/>
      <c r="QYV39" s="244"/>
      <c r="QYW39" s="244"/>
      <c r="QYX39" s="244"/>
      <c r="QYY39" s="244"/>
      <c r="QYZ39" s="244"/>
      <c r="QZA39" s="244"/>
      <c r="QZB39" s="244"/>
      <c r="QZC39" s="244"/>
      <c r="QZD39" s="244"/>
      <c r="QZE39" s="244"/>
      <c r="QZF39" s="244"/>
      <c r="QZG39" s="244"/>
      <c r="QZH39" s="244"/>
      <c r="QZI39" s="244"/>
      <c r="QZJ39" s="244"/>
      <c r="QZK39" s="244"/>
      <c r="QZL39" s="244"/>
      <c r="QZM39" s="244"/>
      <c r="QZN39" s="244"/>
      <c r="QZO39" s="244"/>
      <c r="QZP39" s="244"/>
      <c r="QZQ39" s="244"/>
      <c r="QZR39" s="244"/>
      <c r="QZS39" s="244"/>
      <c r="QZT39" s="244"/>
      <c r="QZU39" s="244"/>
      <c r="QZV39" s="244"/>
      <c r="QZW39" s="244"/>
      <c r="QZX39" s="244"/>
      <c r="QZY39" s="244"/>
      <c r="QZZ39" s="244"/>
      <c r="RAA39" s="244"/>
      <c r="RAB39" s="244"/>
      <c r="RAC39" s="244"/>
      <c r="RAD39" s="244"/>
      <c r="RAE39" s="244"/>
      <c r="RAF39" s="244"/>
      <c r="RAG39" s="244"/>
      <c r="RAH39" s="244"/>
      <c r="RAI39" s="244"/>
      <c r="RAJ39" s="244"/>
      <c r="RAK39" s="244"/>
      <c r="RAL39" s="244"/>
      <c r="RAM39" s="244"/>
      <c r="RAN39" s="244"/>
      <c r="RAO39" s="244"/>
      <c r="RAP39" s="244"/>
      <c r="RAQ39" s="244"/>
      <c r="RAR39" s="244"/>
      <c r="RAS39" s="244"/>
      <c r="RAT39" s="244"/>
      <c r="RAU39" s="244"/>
      <c r="RAV39" s="244"/>
      <c r="RAW39" s="244"/>
      <c r="RAX39" s="244"/>
      <c r="RAY39" s="244"/>
      <c r="RAZ39" s="244"/>
      <c r="RBA39" s="244"/>
      <c r="RBB39" s="244"/>
      <c r="RBC39" s="244"/>
      <c r="RBD39" s="244"/>
      <c r="RBE39" s="244"/>
      <c r="RBF39" s="244"/>
      <c r="RBG39" s="244"/>
      <c r="RBH39" s="244"/>
      <c r="RBI39" s="244"/>
      <c r="RBJ39" s="244"/>
      <c r="RBK39" s="244"/>
      <c r="RBL39" s="244"/>
      <c r="RBM39" s="244"/>
      <c r="RBN39" s="244"/>
      <c r="RBO39" s="244"/>
      <c r="RBP39" s="244"/>
      <c r="RBQ39" s="244"/>
      <c r="RBR39" s="244"/>
      <c r="RBS39" s="244"/>
      <c r="RBT39" s="244"/>
      <c r="RBU39" s="244"/>
      <c r="RBV39" s="244"/>
      <c r="RBW39" s="244"/>
      <c r="RBX39" s="244"/>
      <c r="RBY39" s="244"/>
      <c r="RBZ39" s="244"/>
      <c r="RCA39" s="244"/>
      <c r="RCB39" s="244"/>
      <c r="RCC39" s="244"/>
      <c r="RCD39" s="244"/>
      <c r="RCE39" s="244"/>
      <c r="RCF39" s="244"/>
      <c r="RCG39" s="244"/>
      <c r="RCH39" s="244"/>
      <c r="RCI39" s="244"/>
      <c r="RCJ39" s="244"/>
      <c r="RCK39" s="244"/>
      <c r="RCL39" s="244"/>
      <c r="RCM39" s="244"/>
      <c r="RCN39" s="244"/>
      <c r="RCO39" s="244"/>
      <c r="RCP39" s="244"/>
      <c r="RCQ39" s="244"/>
      <c r="RCR39" s="244"/>
      <c r="RCS39" s="244"/>
      <c r="RCT39" s="244"/>
      <c r="RCU39" s="244"/>
      <c r="RCV39" s="244"/>
      <c r="RCW39" s="244"/>
      <c r="RCX39" s="244"/>
      <c r="RCY39" s="244"/>
      <c r="RCZ39" s="244"/>
      <c r="RDA39" s="244"/>
      <c r="RDB39" s="244"/>
      <c r="RDC39" s="244"/>
      <c r="RDD39" s="244"/>
      <c r="RDE39" s="244"/>
      <c r="RDF39" s="244"/>
      <c r="RDG39" s="244"/>
      <c r="RDH39" s="244"/>
      <c r="RDI39" s="244"/>
      <c r="RDJ39" s="244"/>
      <c r="RDK39" s="244"/>
      <c r="RDL39" s="244"/>
      <c r="RDM39" s="244"/>
      <c r="RDN39" s="244"/>
      <c r="RDO39" s="244"/>
      <c r="RDP39" s="244"/>
      <c r="RDQ39" s="244"/>
      <c r="RDR39" s="244"/>
      <c r="RDS39" s="244"/>
      <c r="RDT39" s="244"/>
      <c r="RDU39" s="244"/>
      <c r="RDV39" s="244"/>
      <c r="RDW39" s="244"/>
      <c r="RDX39" s="244"/>
      <c r="RDY39" s="244"/>
      <c r="RDZ39" s="244"/>
      <c r="REA39" s="244"/>
      <c r="REB39" s="244"/>
      <c r="REC39" s="244"/>
      <c r="RED39" s="244"/>
      <c r="REE39" s="244"/>
      <c r="REF39" s="244"/>
      <c r="REG39" s="244"/>
      <c r="REH39" s="244"/>
      <c r="REI39" s="244"/>
      <c r="REJ39" s="244"/>
      <c r="REK39" s="244"/>
      <c r="REL39" s="244"/>
      <c r="REM39" s="244"/>
      <c r="REN39" s="244"/>
      <c r="REO39" s="244"/>
      <c r="REP39" s="244"/>
      <c r="REQ39" s="244"/>
      <c r="RER39" s="244"/>
      <c r="RES39" s="244"/>
      <c r="RET39" s="244"/>
      <c r="REU39" s="244"/>
      <c r="REV39" s="244"/>
      <c r="REW39" s="244"/>
      <c r="REX39" s="244"/>
      <c r="REY39" s="244"/>
      <c r="REZ39" s="244"/>
      <c r="RFA39" s="244"/>
      <c r="RFB39" s="244"/>
      <c r="RFC39" s="244"/>
      <c r="RFD39" s="244"/>
      <c r="RFE39" s="244"/>
      <c r="RFF39" s="244"/>
      <c r="RFG39" s="244"/>
      <c r="RFH39" s="244"/>
      <c r="RFI39" s="244"/>
      <c r="RFJ39" s="244"/>
      <c r="RFK39" s="244"/>
      <c r="RFL39" s="244"/>
      <c r="RFM39" s="244"/>
      <c r="RFN39" s="244"/>
      <c r="RFO39" s="244"/>
      <c r="RFP39" s="244"/>
      <c r="RFQ39" s="244"/>
      <c r="RFR39" s="244"/>
      <c r="RFS39" s="244"/>
      <c r="RFT39" s="244"/>
      <c r="RFU39" s="244"/>
      <c r="RFV39" s="244"/>
      <c r="RFW39" s="244"/>
      <c r="RFX39" s="244"/>
      <c r="RFY39" s="244"/>
      <c r="RFZ39" s="244"/>
      <c r="RGA39" s="244"/>
      <c r="RGB39" s="244"/>
      <c r="RGC39" s="244"/>
      <c r="RGD39" s="244"/>
      <c r="RGE39" s="244"/>
      <c r="RGF39" s="244"/>
      <c r="RGG39" s="244"/>
      <c r="RGH39" s="244"/>
      <c r="RGI39" s="244"/>
      <c r="RGJ39" s="244"/>
      <c r="RGK39" s="244"/>
      <c r="RGL39" s="244"/>
      <c r="RGM39" s="244"/>
      <c r="RGN39" s="244"/>
      <c r="RGO39" s="244"/>
      <c r="RGP39" s="244"/>
      <c r="RGQ39" s="244"/>
      <c r="RGR39" s="244"/>
      <c r="RGS39" s="244"/>
      <c r="RGT39" s="244"/>
      <c r="RGU39" s="244"/>
      <c r="RGV39" s="244"/>
      <c r="RGW39" s="244"/>
      <c r="RGX39" s="244"/>
      <c r="RGY39" s="244"/>
      <c r="RGZ39" s="244"/>
      <c r="RHA39" s="244"/>
      <c r="RHB39" s="244"/>
      <c r="RHC39" s="244"/>
      <c r="RHD39" s="244"/>
      <c r="RHE39" s="244"/>
      <c r="RHF39" s="244"/>
      <c r="RHG39" s="244"/>
      <c r="RHH39" s="244"/>
      <c r="RHI39" s="244"/>
      <c r="RHJ39" s="244"/>
      <c r="RHK39" s="244"/>
      <c r="RHL39" s="244"/>
      <c r="RHM39" s="244"/>
      <c r="RHN39" s="244"/>
      <c r="RHO39" s="244"/>
      <c r="RHP39" s="244"/>
      <c r="RHQ39" s="244"/>
      <c r="RHR39" s="244"/>
      <c r="RHS39" s="244"/>
      <c r="RHT39" s="244"/>
      <c r="RHU39" s="244"/>
      <c r="RHV39" s="244"/>
      <c r="RHW39" s="244"/>
      <c r="RHX39" s="244"/>
      <c r="RHY39" s="244"/>
      <c r="RHZ39" s="244"/>
      <c r="RIA39" s="244"/>
      <c r="RIB39" s="244"/>
      <c r="RIC39" s="244"/>
      <c r="RID39" s="244"/>
      <c r="RIE39" s="244"/>
      <c r="RIF39" s="244"/>
      <c r="RIG39" s="244"/>
      <c r="RIH39" s="244"/>
      <c r="RII39" s="244"/>
      <c r="RIJ39" s="244"/>
      <c r="RIK39" s="244"/>
      <c r="RIL39" s="244"/>
      <c r="RIM39" s="244"/>
      <c r="RIN39" s="244"/>
      <c r="RIO39" s="244"/>
      <c r="RIP39" s="244"/>
      <c r="RIQ39" s="244"/>
      <c r="RIR39" s="244"/>
      <c r="RIS39" s="244"/>
      <c r="RIT39" s="244"/>
      <c r="RIU39" s="244"/>
      <c r="RIV39" s="244"/>
      <c r="RIW39" s="244"/>
      <c r="RIX39" s="244"/>
      <c r="RIY39" s="244"/>
      <c r="RIZ39" s="244"/>
      <c r="RJA39" s="244"/>
      <c r="RJB39" s="244"/>
      <c r="RJC39" s="244"/>
      <c r="RJD39" s="244"/>
      <c r="RJE39" s="244"/>
      <c r="RJF39" s="244"/>
      <c r="RJG39" s="244"/>
      <c r="RJH39" s="244"/>
      <c r="RJI39" s="244"/>
      <c r="RJJ39" s="244"/>
      <c r="RJK39" s="244"/>
      <c r="RJL39" s="244"/>
      <c r="RJM39" s="244"/>
      <c r="RJN39" s="244"/>
      <c r="RJO39" s="244"/>
      <c r="RJP39" s="244"/>
      <c r="RJQ39" s="244"/>
      <c r="RJR39" s="244"/>
      <c r="RJS39" s="244"/>
      <c r="RJT39" s="244"/>
      <c r="RJU39" s="244"/>
      <c r="RJV39" s="244"/>
      <c r="RJW39" s="244"/>
      <c r="RJX39" s="244"/>
      <c r="RJY39" s="244"/>
      <c r="RJZ39" s="244"/>
      <c r="RKA39" s="244"/>
      <c r="RKB39" s="244"/>
      <c r="RKC39" s="244"/>
      <c r="RKD39" s="244"/>
      <c r="RKE39" s="244"/>
      <c r="RKF39" s="244"/>
      <c r="RKG39" s="244"/>
      <c r="RKH39" s="244"/>
      <c r="RKI39" s="244"/>
      <c r="RKJ39" s="244"/>
      <c r="RKK39" s="244"/>
      <c r="RKL39" s="244"/>
      <c r="RKM39" s="244"/>
      <c r="RKN39" s="244"/>
      <c r="RKO39" s="244"/>
      <c r="RKP39" s="244"/>
      <c r="RKQ39" s="244"/>
      <c r="RKR39" s="244"/>
      <c r="RKS39" s="244"/>
      <c r="RKT39" s="244"/>
      <c r="RKU39" s="244"/>
      <c r="RKV39" s="244"/>
      <c r="RKW39" s="244"/>
      <c r="RKX39" s="244"/>
      <c r="RKY39" s="244"/>
      <c r="RKZ39" s="244"/>
      <c r="RLA39" s="244"/>
      <c r="RLB39" s="244"/>
      <c r="RLC39" s="244"/>
      <c r="RLD39" s="244"/>
      <c r="RLE39" s="244"/>
      <c r="RLF39" s="244"/>
      <c r="RLG39" s="244"/>
      <c r="RLH39" s="244"/>
      <c r="RLI39" s="244"/>
      <c r="RLJ39" s="244"/>
      <c r="RLK39" s="244"/>
      <c r="RLL39" s="244"/>
      <c r="RLM39" s="244"/>
      <c r="RLN39" s="244"/>
      <c r="RLO39" s="244"/>
      <c r="RLP39" s="244"/>
      <c r="RLQ39" s="244"/>
      <c r="RLR39" s="244"/>
      <c r="RLS39" s="244"/>
      <c r="RLT39" s="244"/>
      <c r="RLU39" s="244"/>
      <c r="RLV39" s="244"/>
      <c r="RLW39" s="244"/>
      <c r="RLX39" s="244"/>
      <c r="RLY39" s="244"/>
      <c r="RLZ39" s="244"/>
      <c r="RMA39" s="244"/>
      <c r="RMB39" s="244"/>
      <c r="RMC39" s="244"/>
      <c r="RMD39" s="244"/>
      <c r="RME39" s="244"/>
      <c r="RMF39" s="244"/>
      <c r="RMG39" s="244"/>
      <c r="RMH39" s="244"/>
      <c r="RMI39" s="244"/>
      <c r="RMJ39" s="244"/>
      <c r="RMK39" s="244"/>
      <c r="RML39" s="244"/>
      <c r="RMM39" s="244"/>
      <c r="RMN39" s="244"/>
      <c r="RMO39" s="244"/>
      <c r="RMP39" s="244"/>
      <c r="RMQ39" s="244"/>
      <c r="RMR39" s="244"/>
      <c r="RMS39" s="244"/>
      <c r="RMT39" s="244"/>
      <c r="RMU39" s="244"/>
      <c r="RMV39" s="244"/>
      <c r="RMW39" s="244"/>
      <c r="RMX39" s="244"/>
      <c r="RMY39" s="244"/>
      <c r="RMZ39" s="244"/>
      <c r="RNA39" s="244"/>
      <c r="RNB39" s="244"/>
      <c r="RNC39" s="244"/>
      <c r="RND39" s="244"/>
      <c r="RNE39" s="244"/>
      <c r="RNF39" s="244"/>
      <c r="RNG39" s="244"/>
      <c r="RNH39" s="244"/>
      <c r="RNI39" s="244"/>
      <c r="RNJ39" s="244"/>
      <c r="RNK39" s="244"/>
      <c r="RNL39" s="244"/>
      <c r="RNM39" s="244"/>
      <c r="RNN39" s="244"/>
      <c r="RNO39" s="244"/>
      <c r="RNP39" s="244"/>
      <c r="RNQ39" s="244"/>
      <c r="RNR39" s="244"/>
      <c r="RNS39" s="244"/>
      <c r="RNT39" s="244"/>
      <c r="RNU39" s="244"/>
      <c r="RNV39" s="244"/>
      <c r="RNW39" s="244"/>
      <c r="RNX39" s="244"/>
      <c r="RNY39" s="244"/>
      <c r="RNZ39" s="244"/>
      <c r="ROA39" s="244"/>
      <c r="ROB39" s="244"/>
      <c r="ROC39" s="244"/>
      <c r="ROD39" s="244"/>
      <c r="ROE39" s="244"/>
      <c r="ROF39" s="244"/>
      <c r="ROG39" s="244"/>
      <c r="ROH39" s="244"/>
      <c r="ROI39" s="244"/>
      <c r="ROJ39" s="244"/>
      <c r="ROK39" s="244"/>
      <c r="ROL39" s="244"/>
      <c r="ROM39" s="244"/>
      <c r="RON39" s="244"/>
      <c r="ROO39" s="244"/>
      <c r="ROP39" s="244"/>
      <c r="ROQ39" s="244"/>
      <c r="ROR39" s="244"/>
      <c r="ROS39" s="244"/>
      <c r="ROT39" s="244"/>
      <c r="ROU39" s="244"/>
      <c r="ROV39" s="244"/>
      <c r="ROW39" s="244"/>
      <c r="ROX39" s="244"/>
      <c r="ROY39" s="244"/>
      <c r="ROZ39" s="244"/>
      <c r="RPA39" s="244"/>
      <c r="RPB39" s="244"/>
      <c r="RPC39" s="244"/>
      <c r="RPD39" s="244"/>
      <c r="RPE39" s="244"/>
      <c r="RPF39" s="244"/>
      <c r="RPG39" s="244"/>
      <c r="RPH39" s="244"/>
      <c r="RPI39" s="244"/>
      <c r="RPJ39" s="244"/>
      <c r="RPK39" s="244"/>
      <c r="RPL39" s="244"/>
      <c r="RPM39" s="244"/>
      <c r="RPN39" s="244"/>
      <c r="RPO39" s="244"/>
      <c r="RPP39" s="244"/>
      <c r="RPQ39" s="244"/>
      <c r="RPR39" s="244"/>
      <c r="RPS39" s="244"/>
      <c r="RPT39" s="244"/>
      <c r="RPU39" s="244"/>
      <c r="RPV39" s="244"/>
      <c r="RPW39" s="244"/>
      <c r="RPX39" s="244"/>
      <c r="RPY39" s="244"/>
      <c r="RPZ39" s="244"/>
      <c r="RQA39" s="244"/>
      <c r="RQB39" s="244"/>
      <c r="RQC39" s="244"/>
      <c r="RQD39" s="244"/>
      <c r="RQE39" s="244"/>
      <c r="RQF39" s="244"/>
      <c r="RQG39" s="244"/>
      <c r="RQH39" s="244"/>
      <c r="RQI39" s="244"/>
      <c r="RQJ39" s="244"/>
      <c r="RQK39" s="244"/>
      <c r="RQL39" s="244"/>
      <c r="RQM39" s="244"/>
      <c r="RQN39" s="244"/>
      <c r="RQO39" s="244"/>
      <c r="RQP39" s="244"/>
      <c r="RQQ39" s="244"/>
      <c r="RQR39" s="244"/>
      <c r="RQS39" s="244"/>
      <c r="RQT39" s="244"/>
      <c r="RQU39" s="244"/>
      <c r="RQV39" s="244"/>
      <c r="RQW39" s="244"/>
      <c r="RQX39" s="244"/>
      <c r="RQY39" s="244"/>
      <c r="RQZ39" s="244"/>
      <c r="RRA39" s="244"/>
      <c r="RRB39" s="244"/>
      <c r="RRC39" s="244"/>
      <c r="RRD39" s="244"/>
      <c r="RRE39" s="244"/>
      <c r="RRF39" s="244"/>
      <c r="RRG39" s="244"/>
      <c r="RRH39" s="244"/>
      <c r="RRI39" s="244"/>
      <c r="RRJ39" s="244"/>
      <c r="RRK39" s="244"/>
      <c r="RRL39" s="244"/>
      <c r="RRM39" s="244"/>
      <c r="RRN39" s="244"/>
      <c r="RRO39" s="244"/>
      <c r="RRP39" s="244"/>
      <c r="RRQ39" s="244"/>
      <c r="RRR39" s="244"/>
      <c r="RRS39" s="244"/>
      <c r="RRT39" s="244"/>
      <c r="RRU39" s="244"/>
      <c r="RRV39" s="244"/>
      <c r="RRW39" s="244"/>
      <c r="RRX39" s="244"/>
      <c r="RRY39" s="244"/>
      <c r="RRZ39" s="244"/>
      <c r="RSA39" s="244"/>
      <c r="RSB39" s="244"/>
      <c r="RSC39" s="244"/>
      <c r="RSD39" s="244"/>
      <c r="RSE39" s="244"/>
      <c r="RSF39" s="244"/>
      <c r="RSG39" s="244"/>
      <c r="RSH39" s="244"/>
      <c r="RSI39" s="244"/>
      <c r="RSJ39" s="244"/>
      <c r="RSK39" s="244"/>
      <c r="RSL39" s="244"/>
      <c r="RSM39" s="244"/>
      <c r="RSN39" s="244"/>
      <c r="RSO39" s="244"/>
      <c r="RSP39" s="244"/>
      <c r="RSQ39" s="244"/>
      <c r="RSR39" s="244"/>
      <c r="RSS39" s="244"/>
      <c r="RST39" s="244"/>
      <c r="RSU39" s="244"/>
      <c r="RSV39" s="244"/>
      <c r="RSW39" s="244"/>
      <c r="RSX39" s="244"/>
      <c r="RSY39" s="244"/>
      <c r="RSZ39" s="244"/>
      <c r="RTA39" s="244"/>
      <c r="RTB39" s="244"/>
      <c r="RTC39" s="244"/>
      <c r="RTD39" s="244"/>
      <c r="RTE39" s="244"/>
      <c r="RTF39" s="244"/>
      <c r="RTG39" s="244"/>
      <c r="RTH39" s="244"/>
      <c r="RTI39" s="244"/>
      <c r="RTJ39" s="244"/>
      <c r="RTK39" s="244"/>
      <c r="RTL39" s="244"/>
      <c r="RTM39" s="244"/>
      <c r="RTN39" s="244"/>
      <c r="RTO39" s="244"/>
      <c r="RTP39" s="244"/>
      <c r="RTQ39" s="244"/>
      <c r="RTR39" s="244"/>
      <c r="RTS39" s="244"/>
      <c r="RTT39" s="244"/>
      <c r="RTU39" s="244"/>
      <c r="RTV39" s="244"/>
      <c r="RTW39" s="244"/>
      <c r="RTX39" s="244"/>
      <c r="RTY39" s="244"/>
      <c r="RTZ39" s="244"/>
      <c r="RUA39" s="244"/>
      <c r="RUB39" s="244"/>
      <c r="RUC39" s="244"/>
      <c r="RUD39" s="244"/>
      <c r="RUE39" s="244"/>
      <c r="RUF39" s="244"/>
      <c r="RUG39" s="244"/>
      <c r="RUH39" s="244"/>
      <c r="RUI39" s="244"/>
      <c r="RUJ39" s="244"/>
      <c r="RUK39" s="244"/>
      <c r="RUL39" s="244"/>
      <c r="RUM39" s="244"/>
      <c r="RUN39" s="244"/>
      <c r="RUO39" s="244"/>
      <c r="RUP39" s="244"/>
      <c r="RUQ39" s="244"/>
      <c r="RUR39" s="244"/>
      <c r="RUS39" s="244"/>
      <c r="RUT39" s="244"/>
      <c r="RUU39" s="244"/>
      <c r="RUV39" s="244"/>
      <c r="RUW39" s="244"/>
      <c r="RUX39" s="244"/>
      <c r="RUY39" s="244"/>
      <c r="RUZ39" s="244"/>
      <c r="RVA39" s="244"/>
      <c r="RVB39" s="244"/>
      <c r="RVC39" s="244"/>
      <c r="RVD39" s="244"/>
      <c r="RVE39" s="244"/>
      <c r="RVF39" s="244"/>
      <c r="RVG39" s="244"/>
      <c r="RVH39" s="244"/>
      <c r="RVI39" s="244"/>
      <c r="RVJ39" s="244"/>
      <c r="RVK39" s="244"/>
      <c r="RVL39" s="244"/>
      <c r="RVM39" s="244"/>
      <c r="RVN39" s="244"/>
      <c r="RVO39" s="244"/>
      <c r="RVP39" s="244"/>
      <c r="RVQ39" s="244"/>
      <c r="RVR39" s="244"/>
      <c r="RVS39" s="244"/>
      <c r="RVT39" s="244"/>
      <c r="RVU39" s="244"/>
      <c r="RVV39" s="244"/>
      <c r="RVW39" s="244"/>
      <c r="RVX39" s="244"/>
      <c r="RVY39" s="244"/>
      <c r="RVZ39" s="244"/>
      <c r="RWA39" s="244"/>
      <c r="RWB39" s="244"/>
      <c r="RWC39" s="244"/>
      <c r="RWD39" s="244"/>
      <c r="RWE39" s="244"/>
      <c r="RWF39" s="244"/>
      <c r="RWG39" s="244"/>
      <c r="RWH39" s="244"/>
      <c r="RWI39" s="244"/>
      <c r="RWJ39" s="244"/>
      <c r="RWK39" s="244"/>
      <c r="RWL39" s="244"/>
      <c r="RWM39" s="244"/>
      <c r="RWN39" s="244"/>
      <c r="RWO39" s="244"/>
      <c r="RWP39" s="244"/>
      <c r="RWQ39" s="244"/>
      <c r="RWR39" s="244"/>
      <c r="RWS39" s="244"/>
      <c r="RWT39" s="244"/>
      <c r="RWU39" s="244"/>
      <c r="RWV39" s="244"/>
      <c r="RWW39" s="244"/>
      <c r="RWX39" s="244"/>
      <c r="RWY39" s="244"/>
      <c r="RWZ39" s="244"/>
      <c r="RXA39" s="244"/>
      <c r="RXB39" s="244"/>
      <c r="RXC39" s="244"/>
      <c r="RXD39" s="244"/>
      <c r="RXE39" s="244"/>
      <c r="RXF39" s="244"/>
      <c r="RXG39" s="244"/>
      <c r="RXH39" s="244"/>
      <c r="RXI39" s="244"/>
      <c r="RXJ39" s="244"/>
      <c r="RXK39" s="244"/>
      <c r="RXL39" s="244"/>
      <c r="RXM39" s="244"/>
      <c r="RXN39" s="244"/>
      <c r="RXO39" s="244"/>
      <c r="RXP39" s="244"/>
      <c r="RXQ39" s="244"/>
      <c r="RXR39" s="244"/>
      <c r="RXS39" s="244"/>
      <c r="RXT39" s="244"/>
      <c r="RXU39" s="244"/>
      <c r="RXV39" s="244"/>
      <c r="RXW39" s="244"/>
      <c r="RXX39" s="244"/>
      <c r="RXY39" s="244"/>
      <c r="RXZ39" s="244"/>
      <c r="RYA39" s="244"/>
      <c r="RYB39" s="244"/>
      <c r="RYC39" s="244"/>
      <c r="RYD39" s="244"/>
      <c r="RYE39" s="244"/>
      <c r="RYF39" s="244"/>
      <c r="RYG39" s="244"/>
      <c r="RYH39" s="244"/>
      <c r="RYI39" s="244"/>
      <c r="RYJ39" s="244"/>
      <c r="RYK39" s="244"/>
      <c r="RYL39" s="244"/>
      <c r="RYM39" s="244"/>
      <c r="RYN39" s="244"/>
      <c r="RYO39" s="244"/>
      <c r="RYP39" s="244"/>
      <c r="RYQ39" s="244"/>
      <c r="RYR39" s="244"/>
      <c r="RYS39" s="244"/>
      <c r="RYT39" s="244"/>
      <c r="RYU39" s="244"/>
      <c r="RYV39" s="244"/>
      <c r="RYW39" s="244"/>
      <c r="RYX39" s="244"/>
      <c r="RYY39" s="244"/>
      <c r="RYZ39" s="244"/>
      <c r="RZA39" s="244"/>
      <c r="RZB39" s="244"/>
      <c r="RZC39" s="244"/>
      <c r="RZD39" s="244"/>
      <c r="RZE39" s="244"/>
      <c r="RZF39" s="244"/>
      <c r="RZG39" s="244"/>
      <c r="RZH39" s="244"/>
      <c r="RZI39" s="244"/>
      <c r="RZJ39" s="244"/>
      <c r="RZK39" s="244"/>
      <c r="RZL39" s="244"/>
      <c r="RZM39" s="244"/>
      <c r="RZN39" s="244"/>
      <c r="RZO39" s="244"/>
      <c r="RZP39" s="244"/>
      <c r="RZQ39" s="244"/>
      <c r="RZR39" s="244"/>
      <c r="RZS39" s="244"/>
      <c r="RZT39" s="244"/>
      <c r="RZU39" s="244"/>
      <c r="RZV39" s="244"/>
      <c r="RZW39" s="244"/>
      <c r="RZX39" s="244"/>
      <c r="RZY39" s="244"/>
      <c r="RZZ39" s="244"/>
      <c r="SAA39" s="244"/>
      <c r="SAB39" s="244"/>
      <c r="SAC39" s="244"/>
      <c r="SAD39" s="244"/>
      <c r="SAE39" s="244"/>
      <c r="SAF39" s="244"/>
      <c r="SAG39" s="244"/>
      <c r="SAH39" s="244"/>
      <c r="SAI39" s="244"/>
      <c r="SAJ39" s="244"/>
      <c r="SAK39" s="244"/>
      <c r="SAL39" s="244"/>
      <c r="SAM39" s="244"/>
      <c r="SAN39" s="244"/>
      <c r="SAO39" s="244"/>
      <c r="SAP39" s="244"/>
      <c r="SAQ39" s="244"/>
      <c r="SAR39" s="244"/>
      <c r="SAS39" s="244"/>
      <c r="SAT39" s="244"/>
      <c r="SAU39" s="244"/>
      <c r="SAV39" s="244"/>
      <c r="SAW39" s="244"/>
      <c r="SAX39" s="244"/>
      <c r="SAY39" s="244"/>
      <c r="SAZ39" s="244"/>
      <c r="SBA39" s="244"/>
      <c r="SBB39" s="244"/>
      <c r="SBC39" s="244"/>
      <c r="SBD39" s="244"/>
      <c r="SBE39" s="244"/>
      <c r="SBF39" s="244"/>
      <c r="SBG39" s="244"/>
      <c r="SBH39" s="244"/>
      <c r="SBI39" s="244"/>
      <c r="SBJ39" s="244"/>
      <c r="SBK39" s="244"/>
      <c r="SBL39" s="244"/>
      <c r="SBM39" s="244"/>
      <c r="SBN39" s="244"/>
      <c r="SBO39" s="244"/>
      <c r="SBP39" s="244"/>
      <c r="SBQ39" s="244"/>
      <c r="SBR39" s="244"/>
      <c r="SBS39" s="244"/>
      <c r="SBT39" s="244"/>
      <c r="SBU39" s="244"/>
      <c r="SBV39" s="244"/>
      <c r="SBW39" s="244"/>
      <c r="SBX39" s="244"/>
      <c r="SBY39" s="244"/>
      <c r="SBZ39" s="244"/>
      <c r="SCA39" s="244"/>
      <c r="SCB39" s="244"/>
      <c r="SCC39" s="244"/>
      <c r="SCD39" s="244"/>
      <c r="SCE39" s="244"/>
      <c r="SCF39" s="244"/>
      <c r="SCG39" s="244"/>
      <c r="SCH39" s="244"/>
      <c r="SCI39" s="244"/>
      <c r="SCJ39" s="244"/>
      <c r="SCK39" s="244"/>
      <c r="SCL39" s="244"/>
      <c r="SCM39" s="244"/>
      <c r="SCN39" s="244"/>
      <c r="SCO39" s="244"/>
      <c r="SCP39" s="244"/>
      <c r="SCQ39" s="244"/>
      <c r="SCR39" s="244"/>
      <c r="SCS39" s="244"/>
      <c r="SCT39" s="244"/>
      <c r="SCU39" s="244"/>
      <c r="SCV39" s="244"/>
      <c r="SCW39" s="244"/>
      <c r="SCX39" s="244"/>
      <c r="SCY39" s="244"/>
      <c r="SCZ39" s="244"/>
      <c r="SDA39" s="244"/>
      <c r="SDB39" s="244"/>
      <c r="SDC39" s="244"/>
      <c r="SDD39" s="244"/>
      <c r="SDE39" s="244"/>
      <c r="SDF39" s="244"/>
      <c r="SDG39" s="244"/>
      <c r="SDH39" s="244"/>
      <c r="SDI39" s="244"/>
      <c r="SDJ39" s="244"/>
      <c r="SDK39" s="244"/>
      <c r="SDL39" s="244"/>
      <c r="SDM39" s="244"/>
      <c r="SDN39" s="244"/>
      <c r="SDO39" s="244"/>
      <c r="SDP39" s="244"/>
      <c r="SDQ39" s="244"/>
      <c r="SDR39" s="244"/>
      <c r="SDS39" s="244"/>
      <c r="SDT39" s="244"/>
      <c r="SDU39" s="244"/>
      <c r="SDV39" s="244"/>
      <c r="SDW39" s="244"/>
      <c r="SDX39" s="244"/>
      <c r="SDY39" s="244"/>
      <c r="SDZ39" s="244"/>
      <c r="SEA39" s="244"/>
      <c r="SEB39" s="244"/>
      <c r="SEC39" s="244"/>
      <c r="SED39" s="244"/>
      <c r="SEE39" s="244"/>
      <c r="SEF39" s="244"/>
      <c r="SEG39" s="244"/>
      <c r="SEH39" s="244"/>
      <c r="SEI39" s="244"/>
      <c r="SEJ39" s="244"/>
      <c r="SEK39" s="244"/>
      <c r="SEL39" s="244"/>
      <c r="SEM39" s="244"/>
      <c r="SEN39" s="244"/>
      <c r="SEO39" s="244"/>
      <c r="SEP39" s="244"/>
      <c r="SEQ39" s="244"/>
      <c r="SER39" s="244"/>
      <c r="SES39" s="244"/>
      <c r="SET39" s="244"/>
      <c r="SEU39" s="244"/>
      <c r="SEV39" s="244"/>
      <c r="SEW39" s="244"/>
      <c r="SEX39" s="244"/>
      <c r="SEY39" s="244"/>
      <c r="SEZ39" s="244"/>
      <c r="SFA39" s="244"/>
      <c r="SFB39" s="244"/>
      <c r="SFC39" s="244"/>
      <c r="SFD39" s="244"/>
      <c r="SFE39" s="244"/>
      <c r="SFF39" s="244"/>
      <c r="SFG39" s="244"/>
      <c r="SFH39" s="244"/>
      <c r="SFI39" s="244"/>
      <c r="SFJ39" s="244"/>
      <c r="SFK39" s="244"/>
      <c r="SFL39" s="244"/>
      <c r="SFM39" s="244"/>
      <c r="SFN39" s="244"/>
      <c r="SFO39" s="244"/>
      <c r="SFP39" s="244"/>
      <c r="SFQ39" s="244"/>
      <c r="SFR39" s="244"/>
      <c r="SFS39" s="244"/>
      <c r="SFT39" s="244"/>
      <c r="SFU39" s="244"/>
      <c r="SFV39" s="244"/>
      <c r="SFW39" s="244"/>
      <c r="SFX39" s="244"/>
      <c r="SFY39" s="244"/>
      <c r="SFZ39" s="244"/>
      <c r="SGA39" s="244"/>
      <c r="SGB39" s="244"/>
      <c r="SGC39" s="244"/>
      <c r="SGD39" s="244"/>
      <c r="SGE39" s="244"/>
      <c r="SGF39" s="244"/>
      <c r="SGG39" s="244"/>
      <c r="SGH39" s="244"/>
      <c r="SGI39" s="244"/>
      <c r="SGJ39" s="244"/>
      <c r="SGK39" s="244"/>
      <c r="SGL39" s="244"/>
      <c r="SGM39" s="244"/>
      <c r="SGN39" s="244"/>
      <c r="SGO39" s="244"/>
      <c r="SGP39" s="244"/>
      <c r="SGQ39" s="244"/>
      <c r="SGR39" s="244"/>
      <c r="SGS39" s="244"/>
      <c r="SGT39" s="244"/>
      <c r="SGU39" s="244"/>
      <c r="SGV39" s="244"/>
      <c r="SGW39" s="244"/>
      <c r="SGX39" s="244"/>
      <c r="SGY39" s="244"/>
      <c r="SGZ39" s="244"/>
      <c r="SHA39" s="244"/>
      <c r="SHB39" s="244"/>
      <c r="SHC39" s="244"/>
      <c r="SHD39" s="244"/>
      <c r="SHE39" s="244"/>
      <c r="SHF39" s="244"/>
      <c r="SHG39" s="244"/>
      <c r="SHH39" s="244"/>
      <c r="SHI39" s="244"/>
      <c r="SHJ39" s="244"/>
      <c r="SHK39" s="244"/>
      <c r="SHL39" s="244"/>
      <c r="SHM39" s="244"/>
      <c r="SHN39" s="244"/>
      <c r="SHO39" s="244"/>
      <c r="SHP39" s="244"/>
      <c r="SHQ39" s="244"/>
      <c r="SHR39" s="244"/>
      <c r="SHS39" s="244"/>
      <c r="SHT39" s="244"/>
      <c r="SHU39" s="244"/>
      <c r="SHV39" s="244"/>
      <c r="SHW39" s="244"/>
      <c r="SHX39" s="244"/>
      <c r="SHY39" s="244"/>
      <c r="SHZ39" s="244"/>
      <c r="SIA39" s="244"/>
      <c r="SIB39" s="244"/>
      <c r="SIC39" s="244"/>
      <c r="SID39" s="244"/>
      <c r="SIE39" s="244"/>
      <c r="SIF39" s="244"/>
      <c r="SIG39" s="244"/>
      <c r="SIH39" s="244"/>
      <c r="SII39" s="244"/>
      <c r="SIJ39" s="244"/>
      <c r="SIK39" s="244"/>
      <c r="SIL39" s="244"/>
      <c r="SIM39" s="244"/>
      <c r="SIN39" s="244"/>
      <c r="SIO39" s="244"/>
      <c r="SIP39" s="244"/>
      <c r="SIQ39" s="244"/>
      <c r="SIR39" s="244"/>
      <c r="SIS39" s="244"/>
      <c r="SIT39" s="244"/>
      <c r="SIU39" s="244"/>
      <c r="SIV39" s="244"/>
      <c r="SIW39" s="244"/>
      <c r="SIX39" s="244"/>
      <c r="SIY39" s="244"/>
      <c r="SIZ39" s="244"/>
      <c r="SJA39" s="244"/>
      <c r="SJB39" s="244"/>
      <c r="SJC39" s="244"/>
      <c r="SJD39" s="244"/>
      <c r="SJE39" s="244"/>
      <c r="SJF39" s="244"/>
      <c r="SJG39" s="244"/>
      <c r="SJH39" s="244"/>
      <c r="SJI39" s="244"/>
      <c r="SJJ39" s="244"/>
      <c r="SJK39" s="244"/>
      <c r="SJL39" s="244"/>
      <c r="SJM39" s="244"/>
      <c r="SJN39" s="244"/>
      <c r="SJO39" s="244"/>
      <c r="SJP39" s="244"/>
      <c r="SJQ39" s="244"/>
      <c r="SJR39" s="244"/>
      <c r="SJS39" s="244"/>
      <c r="SJT39" s="244"/>
      <c r="SJU39" s="244"/>
      <c r="SJV39" s="244"/>
      <c r="SJW39" s="244"/>
      <c r="SJX39" s="244"/>
      <c r="SJY39" s="244"/>
      <c r="SJZ39" s="244"/>
      <c r="SKA39" s="244"/>
      <c r="SKB39" s="244"/>
      <c r="SKC39" s="244"/>
      <c r="SKD39" s="244"/>
      <c r="SKE39" s="244"/>
      <c r="SKF39" s="244"/>
      <c r="SKG39" s="244"/>
      <c r="SKH39" s="244"/>
      <c r="SKI39" s="244"/>
      <c r="SKJ39" s="244"/>
      <c r="SKK39" s="244"/>
      <c r="SKL39" s="244"/>
      <c r="SKM39" s="244"/>
      <c r="SKN39" s="244"/>
      <c r="SKO39" s="244"/>
      <c r="SKP39" s="244"/>
      <c r="SKQ39" s="244"/>
      <c r="SKR39" s="244"/>
      <c r="SKS39" s="244"/>
      <c r="SKT39" s="244"/>
      <c r="SKU39" s="244"/>
      <c r="SKV39" s="244"/>
      <c r="SKW39" s="244"/>
      <c r="SKX39" s="244"/>
      <c r="SKY39" s="244"/>
      <c r="SKZ39" s="244"/>
      <c r="SLA39" s="244"/>
      <c r="SLB39" s="244"/>
      <c r="SLC39" s="244"/>
      <c r="SLD39" s="244"/>
      <c r="SLE39" s="244"/>
      <c r="SLF39" s="244"/>
      <c r="SLG39" s="244"/>
      <c r="SLH39" s="244"/>
      <c r="SLI39" s="244"/>
      <c r="SLJ39" s="244"/>
      <c r="SLK39" s="244"/>
      <c r="SLL39" s="244"/>
      <c r="SLM39" s="244"/>
      <c r="SLN39" s="244"/>
      <c r="SLO39" s="244"/>
      <c r="SLP39" s="244"/>
      <c r="SLQ39" s="244"/>
      <c r="SLR39" s="244"/>
      <c r="SLS39" s="244"/>
      <c r="SLT39" s="244"/>
      <c r="SLU39" s="244"/>
      <c r="SLV39" s="244"/>
      <c r="SLW39" s="244"/>
      <c r="SLX39" s="244"/>
      <c r="SLY39" s="244"/>
      <c r="SLZ39" s="244"/>
      <c r="SMA39" s="244"/>
      <c r="SMB39" s="244"/>
      <c r="SMC39" s="244"/>
      <c r="SMD39" s="244"/>
      <c r="SME39" s="244"/>
      <c r="SMF39" s="244"/>
      <c r="SMG39" s="244"/>
      <c r="SMH39" s="244"/>
      <c r="SMI39" s="244"/>
      <c r="SMJ39" s="244"/>
      <c r="SMK39" s="244"/>
      <c r="SML39" s="244"/>
      <c r="SMM39" s="244"/>
      <c r="SMN39" s="244"/>
      <c r="SMO39" s="244"/>
      <c r="SMP39" s="244"/>
      <c r="SMQ39" s="244"/>
      <c r="SMR39" s="244"/>
      <c r="SMS39" s="244"/>
      <c r="SMT39" s="244"/>
      <c r="SMU39" s="244"/>
      <c r="SMV39" s="244"/>
      <c r="SMW39" s="244"/>
      <c r="SMX39" s="244"/>
      <c r="SMY39" s="244"/>
      <c r="SMZ39" s="244"/>
      <c r="SNA39" s="244"/>
      <c r="SNB39" s="244"/>
      <c r="SNC39" s="244"/>
      <c r="SND39" s="244"/>
      <c r="SNE39" s="244"/>
      <c r="SNF39" s="244"/>
      <c r="SNG39" s="244"/>
      <c r="SNH39" s="244"/>
      <c r="SNI39" s="244"/>
      <c r="SNJ39" s="244"/>
      <c r="SNK39" s="244"/>
      <c r="SNL39" s="244"/>
      <c r="SNM39" s="244"/>
      <c r="SNN39" s="244"/>
      <c r="SNO39" s="244"/>
      <c r="SNP39" s="244"/>
      <c r="SNQ39" s="244"/>
      <c r="SNR39" s="244"/>
      <c r="SNS39" s="244"/>
      <c r="SNT39" s="244"/>
      <c r="SNU39" s="244"/>
      <c r="SNV39" s="244"/>
      <c r="SNW39" s="244"/>
      <c r="SNX39" s="244"/>
      <c r="SNY39" s="244"/>
      <c r="SNZ39" s="244"/>
      <c r="SOA39" s="244"/>
      <c r="SOB39" s="244"/>
      <c r="SOC39" s="244"/>
      <c r="SOD39" s="244"/>
      <c r="SOE39" s="244"/>
      <c r="SOF39" s="244"/>
      <c r="SOG39" s="244"/>
      <c r="SOH39" s="244"/>
      <c r="SOI39" s="244"/>
      <c r="SOJ39" s="244"/>
      <c r="SOK39" s="244"/>
      <c r="SOL39" s="244"/>
      <c r="SOM39" s="244"/>
      <c r="SON39" s="244"/>
      <c r="SOO39" s="244"/>
      <c r="SOP39" s="244"/>
      <c r="SOQ39" s="244"/>
      <c r="SOR39" s="244"/>
      <c r="SOS39" s="244"/>
      <c r="SOT39" s="244"/>
      <c r="SOU39" s="244"/>
      <c r="SOV39" s="244"/>
      <c r="SOW39" s="244"/>
      <c r="SOX39" s="244"/>
      <c r="SOY39" s="244"/>
      <c r="SOZ39" s="244"/>
      <c r="SPA39" s="244"/>
      <c r="SPB39" s="244"/>
      <c r="SPC39" s="244"/>
      <c r="SPD39" s="244"/>
      <c r="SPE39" s="244"/>
      <c r="SPF39" s="244"/>
      <c r="SPG39" s="244"/>
      <c r="SPH39" s="244"/>
      <c r="SPI39" s="244"/>
      <c r="SPJ39" s="244"/>
      <c r="SPK39" s="244"/>
      <c r="SPL39" s="244"/>
      <c r="SPM39" s="244"/>
      <c r="SPN39" s="244"/>
      <c r="SPO39" s="244"/>
      <c r="SPP39" s="244"/>
      <c r="SPQ39" s="244"/>
      <c r="SPR39" s="244"/>
      <c r="SPS39" s="244"/>
      <c r="SPT39" s="244"/>
      <c r="SPU39" s="244"/>
      <c r="SPV39" s="244"/>
      <c r="SPW39" s="244"/>
      <c r="SPX39" s="244"/>
      <c r="SPY39" s="244"/>
      <c r="SPZ39" s="244"/>
      <c r="SQA39" s="244"/>
      <c r="SQB39" s="244"/>
      <c r="SQC39" s="244"/>
      <c r="SQD39" s="244"/>
      <c r="SQE39" s="244"/>
      <c r="SQF39" s="244"/>
      <c r="SQG39" s="244"/>
      <c r="SQH39" s="244"/>
      <c r="SQI39" s="244"/>
      <c r="SQJ39" s="244"/>
      <c r="SQK39" s="244"/>
      <c r="SQL39" s="244"/>
      <c r="SQM39" s="244"/>
      <c r="SQN39" s="244"/>
      <c r="SQO39" s="244"/>
      <c r="SQP39" s="244"/>
      <c r="SQQ39" s="244"/>
      <c r="SQR39" s="244"/>
      <c r="SQS39" s="244"/>
      <c r="SQT39" s="244"/>
      <c r="SQU39" s="244"/>
      <c r="SQV39" s="244"/>
      <c r="SQW39" s="244"/>
      <c r="SQX39" s="244"/>
      <c r="SQY39" s="244"/>
      <c r="SQZ39" s="244"/>
      <c r="SRA39" s="244"/>
      <c r="SRB39" s="244"/>
      <c r="SRC39" s="244"/>
      <c r="SRD39" s="244"/>
      <c r="SRE39" s="244"/>
      <c r="SRF39" s="244"/>
      <c r="SRG39" s="244"/>
      <c r="SRH39" s="244"/>
      <c r="SRI39" s="244"/>
      <c r="SRJ39" s="244"/>
      <c r="SRK39" s="244"/>
      <c r="SRL39" s="244"/>
      <c r="SRM39" s="244"/>
      <c r="SRN39" s="244"/>
      <c r="SRO39" s="244"/>
      <c r="SRP39" s="244"/>
      <c r="SRQ39" s="244"/>
      <c r="SRR39" s="244"/>
      <c r="SRS39" s="244"/>
      <c r="SRT39" s="244"/>
      <c r="SRU39" s="244"/>
      <c r="SRV39" s="244"/>
      <c r="SRW39" s="244"/>
      <c r="SRX39" s="244"/>
      <c r="SRY39" s="244"/>
      <c r="SRZ39" s="244"/>
      <c r="SSA39" s="244"/>
      <c r="SSB39" s="244"/>
      <c r="SSC39" s="244"/>
      <c r="SSD39" s="244"/>
      <c r="SSE39" s="244"/>
      <c r="SSF39" s="244"/>
      <c r="SSG39" s="244"/>
      <c r="SSH39" s="244"/>
      <c r="SSI39" s="244"/>
      <c r="SSJ39" s="244"/>
      <c r="SSK39" s="244"/>
      <c r="SSL39" s="244"/>
      <c r="SSM39" s="244"/>
      <c r="SSN39" s="244"/>
      <c r="SSO39" s="244"/>
      <c r="SSP39" s="244"/>
      <c r="SSQ39" s="244"/>
      <c r="SSR39" s="244"/>
      <c r="SSS39" s="244"/>
      <c r="SST39" s="244"/>
      <c r="SSU39" s="244"/>
      <c r="SSV39" s="244"/>
      <c r="SSW39" s="244"/>
      <c r="SSX39" s="244"/>
      <c r="SSY39" s="244"/>
      <c r="SSZ39" s="244"/>
      <c r="STA39" s="244"/>
      <c r="STB39" s="244"/>
      <c r="STC39" s="244"/>
      <c r="STD39" s="244"/>
      <c r="STE39" s="244"/>
      <c r="STF39" s="244"/>
      <c r="STG39" s="244"/>
      <c r="STH39" s="244"/>
      <c r="STI39" s="244"/>
      <c r="STJ39" s="244"/>
      <c r="STK39" s="244"/>
      <c r="STL39" s="244"/>
      <c r="STM39" s="244"/>
      <c r="STN39" s="244"/>
      <c r="STO39" s="244"/>
      <c r="STP39" s="244"/>
      <c r="STQ39" s="244"/>
      <c r="STR39" s="244"/>
      <c r="STS39" s="244"/>
      <c r="STT39" s="244"/>
      <c r="STU39" s="244"/>
      <c r="STV39" s="244"/>
      <c r="STW39" s="244"/>
      <c r="STX39" s="244"/>
      <c r="STY39" s="244"/>
      <c r="STZ39" s="244"/>
      <c r="SUA39" s="244"/>
      <c r="SUB39" s="244"/>
      <c r="SUC39" s="244"/>
      <c r="SUD39" s="244"/>
      <c r="SUE39" s="244"/>
      <c r="SUF39" s="244"/>
      <c r="SUG39" s="244"/>
      <c r="SUH39" s="244"/>
      <c r="SUI39" s="244"/>
      <c r="SUJ39" s="244"/>
      <c r="SUK39" s="244"/>
      <c r="SUL39" s="244"/>
      <c r="SUM39" s="244"/>
      <c r="SUN39" s="244"/>
      <c r="SUO39" s="244"/>
      <c r="SUP39" s="244"/>
      <c r="SUQ39" s="244"/>
      <c r="SUR39" s="244"/>
      <c r="SUS39" s="244"/>
      <c r="SUT39" s="244"/>
      <c r="SUU39" s="244"/>
      <c r="SUV39" s="244"/>
      <c r="SUW39" s="244"/>
      <c r="SUX39" s="244"/>
      <c r="SUY39" s="244"/>
      <c r="SUZ39" s="244"/>
      <c r="SVA39" s="244"/>
      <c r="SVB39" s="244"/>
      <c r="SVC39" s="244"/>
      <c r="SVD39" s="244"/>
      <c r="SVE39" s="244"/>
      <c r="SVF39" s="244"/>
      <c r="SVG39" s="244"/>
      <c r="SVH39" s="244"/>
      <c r="SVI39" s="244"/>
      <c r="SVJ39" s="244"/>
      <c r="SVK39" s="244"/>
      <c r="SVL39" s="244"/>
      <c r="SVM39" s="244"/>
      <c r="SVN39" s="244"/>
      <c r="SVO39" s="244"/>
      <c r="SVP39" s="244"/>
      <c r="SVQ39" s="244"/>
      <c r="SVR39" s="244"/>
      <c r="SVS39" s="244"/>
      <c r="SVT39" s="244"/>
      <c r="SVU39" s="244"/>
      <c r="SVV39" s="244"/>
      <c r="SVW39" s="244"/>
      <c r="SVX39" s="244"/>
      <c r="SVY39" s="244"/>
      <c r="SVZ39" s="244"/>
      <c r="SWA39" s="244"/>
      <c r="SWB39" s="244"/>
      <c r="SWC39" s="244"/>
      <c r="SWD39" s="244"/>
      <c r="SWE39" s="244"/>
      <c r="SWF39" s="244"/>
      <c r="SWG39" s="244"/>
      <c r="SWH39" s="244"/>
      <c r="SWI39" s="244"/>
      <c r="SWJ39" s="244"/>
      <c r="SWK39" s="244"/>
      <c r="SWL39" s="244"/>
      <c r="SWM39" s="244"/>
      <c r="SWN39" s="244"/>
      <c r="SWO39" s="244"/>
      <c r="SWP39" s="244"/>
      <c r="SWQ39" s="244"/>
      <c r="SWR39" s="244"/>
      <c r="SWS39" s="244"/>
      <c r="SWT39" s="244"/>
      <c r="SWU39" s="244"/>
      <c r="SWV39" s="244"/>
      <c r="SWW39" s="244"/>
      <c r="SWX39" s="244"/>
      <c r="SWY39" s="244"/>
      <c r="SWZ39" s="244"/>
      <c r="SXA39" s="244"/>
      <c r="SXB39" s="244"/>
      <c r="SXC39" s="244"/>
      <c r="SXD39" s="244"/>
      <c r="SXE39" s="244"/>
      <c r="SXF39" s="244"/>
      <c r="SXG39" s="244"/>
      <c r="SXH39" s="244"/>
      <c r="SXI39" s="244"/>
      <c r="SXJ39" s="244"/>
      <c r="SXK39" s="244"/>
      <c r="SXL39" s="244"/>
      <c r="SXM39" s="244"/>
      <c r="SXN39" s="244"/>
      <c r="SXO39" s="244"/>
      <c r="SXP39" s="244"/>
      <c r="SXQ39" s="244"/>
      <c r="SXR39" s="244"/>
      <c r="SXS39" s="244"/>
      <c r="SXT39" s="244"/>
      <c r="SXU39" s="244"/>
      <c r="SXV39" s="244"/>
      <c r="SXW39" s="244"/>
      <c r="SXX39" s="244"/>
      <c r="SXY39" s="244"/>
      <c r="SXZ39" s="244"/>
      <c r="SYA39" s="244"/>
      <c r="SYB39" s="244"/>
      <c r="SYC39" s="244"/>
      <c r="SYD39" s="244"/>
      <c r="SYE39" s="244"/>
      <c r="SYF39" s="244"/>
      <c r="SYG39" s="244"/>
      <c r="SYH39" s="244"/>
      <c r="SYI39" s="244"/>
      <c r="SYJ39" s="244"/>
      <c r="SYK39" s="244"/>
      <c r="SYL39" s="244"/>
      <c r="SYM39" s="244"/>
      <c r="SYN39" s="244"/>
      <c r="SYO39" s="244"/>
      <c r="SYP39" s="244"/>
      <c r="SYQ39" s="244"/>
      <c r="SYR39" s="244"/>
      <c r="SYS39" s="244"/>
      <c r="SYT39" s="244"/>
      <c r="SYU39" s="244"/>
      <c r="SYV39" s="244"/>
      <c r="SYW39" s="244"/>
      <c r="SYX39" s="244"/>
      <c r="SYY39" s="244"/>
      <c r="SYZ39" s="244"/>
      <c r="SZA39" s="244"/>
      <c r="SZB39" s="244"/>
      <c r="SZC39" s="244"/>
      <c r="SZD39" s="244"/>
      <c r="SZE39" s="244"/>
      <c r="SZF39" s="244"/>
      <c r="SZG39" s="244"/>
      <c r="SZH39" s="244"/>
      <c r="SZI39" s="244"/>
      <c r="SZJ39" s="244"/>
      <c r="SZK39" s="244"/>
      <c r="SZL39" s="244"/>
      <c r="SZM39" s="244"/>
      <c r="SZN39" s="244"/>
      <c r="SZO39" s="244"/>
      <c r="SZP39" s="244"/>
      <c r="SZQ39" s="244"/>
      <c r="SZR39" s="244"/>
      <c r="SZS39" s="244"/>
      <c r="SZT39" s="244"/>
      <c r="SZU39" s="244"/>
      <c r="SZV39" s="244"/>
      <c r="SZW39" s="244"/>
      <c r="SZX39" s="244"/>
      <c r="SZY39" s="244"/>
      <c r="SZZ39" s="244"/>
      <c r="TAA39" s="244"/>
      <c r="TAB39" s="244"/>
      <c r="TAC39" s="244"/>
      <c r="TAD39" s="244"/>
      <c r="TAE39" s="244"/>
      <c r="TAF39" s="244"/>
      <c r="TAG39" s="244"/>
      <c r="TAH39" s="244"/>
      <c r="TAI39" s="244"/>
      <c r="TAJ39" s="244"/>
      <c r="TAK39" s="244"/>
      <c r="TAL39" s="244"/>
      <c r="TAM39" s="244"/>
      <c r="TAN39" s="244"/>
      <c r="TAO39" s="244"/>
      <c r="TAP39" s="244"/>
      <c r="TAQ39" s="244"/>
      <c r="TAR39" s="244"/>
      <c r="TAS39" s="244"/>
      <c r="TAT39" s="244"/>
      <c r="TAU39" s="244"/>
      <c r="TAV39" s="244"/>
      <c r="TAW39" s="244"/>
      <c r="TAX39" s="244"/>
      <c r="TAY39" s="244"/>
      <c r="TAZ39" s="244"/>
      <c r="TBA39" s="244"/>
      <c r="TBB39" s="244"/>
      <c r="TBC39" s="244"/>
      <c r="TBD39" s="244"/>
      <c r="TBE39" s="244"/>
      <c r="TBF39" s="244"/>
      <c r="TBG39" s="244"/>
      <c r="TBH39" s="244"/>
      <c r="TBI39" s="244"/>
      <c r="TBJ39" s="244"/>
      <c r="TBK39" s="244"/>
      <c r="TBL39" s="244"/>
      <c r="TBM39" s="244"/>
      <c r="TBN39" s="244"/>
      <c r="TBO39" s="244"/>
      <c r="TBP39" s="244"/>
      <c r="TBQ39" s="244"/>
      <c r="TBR39" s="244"/>
      <c r="TBS39" s="244"/>
      <c r="TBT39" s="244"/>
      <c r="TBU39" s="244"/>
      <c r="TBV39" s="244"/>
      <c r="TBW39" s="244"/>
      <c r="TBX39" s="244"/>
      <c r="TBY39" s="244"/>
      <c r="TBZ39" s="244"/>
      <c r="TCA39" s="244"/>
      <c r="TCB39" s="244"/>
      <c r="TCC39" s="244"/>
      <c r="TCD39" s="244"/>
      <c r="TCE39" s="244"/>
      <c r="TCF39" s="244"/>
      <c r="TCG39" s="244"/>
      <c r="TCH39" s="244"/>
      <c r="TCI39" s="244"/>
      <c r="TCJ39" s="244"/>
      <c r="TCK39" s="244"/>
      <c r="TCL39" s="244"/>
      <c r="TCM39" s="244"/>
      <c r="TCN39" s="244"/>
      <c r="TCO39" s="244"/>
      <c r="TCP39" s="244"/>
      <c r="TCQ39" s="244"/>
      <c r="TCR39" s="244"/>
      <c r="TCS39" s="244"/>
      <c r="TCT39" s="244"/>
      <c r="TCU39" s="244"/>
      <c r="TCV39" s="244"/>
      <c r="TCW39" s="244"/>
      <c r="TCX39" s="244"/>
      <c r="TCY39" s="244"/>
      <c r="TCZ39" s="244"/>
      <c r="TDA39" s="244"/>
      <c r="TDB39" s="244"/>
      <c r="TDC39" s="244"/>
      <c r="TDD39" s="244"/>
      <c r="TDE39" s="244"/>
      <c r="TDF39" s="244"/>
      <c r="TDG39" s="244"/>
      <c r="TDH39" s="244"/>
      <c r="TDI39" s="244"/>
      <c r="TDJ39" s="244"/>
      <c r="TDK39" s="244"/>
      <c r="TDL39" s="244"/>
      <c r="TDM39" s="244"/>
      <c r="TDN39" s="244"/>
      <c r="TDO39" s="244"/>
      <c r="TDP39" s="244"/>
      <c r="TDQ39" s="244"/>
      <c r="TDR39" s="244"/>
      <c r="TDS39" s="244"/>
      <c r="TDT39" s="244"/>
      <c r="TDU39" s="244"/>
      <c r="TDV39" s="244"/>
      <c r="TDW39" s="244"/>
      <c r="TDX39" s="244"/>
      <c r="TDY39" s="244"/>
      <c r="TDZ39" s="244"/>
      <c r="TEA39" s="244"/>
      <c r="TEB39" s="244"/>
      <c r="TEC39" s="244"/>
      <c r="TED39" s="244"/>
      <c r="TEE39" s="244"/>
      <c r="TEF39" s="244"/>
      <c r="TEG39" s="244"/>
      <c r="TEH39" s="244"/>
      <c r="TEI39" s="244"/>
      <c r="TEJ39" s="244"/>
      <c r="TEK39" s="244"/>
      <c r="TEL39" s="244"/>
      <c r="TEM39" s="244"/>
      <c r="TEN39" s="244"/>
      <c r="TEO39" s="244"/>
      <c r="TEP39" s="244"/>
      <c r="TEQ39" s="244"/>
      <c r="TER39" s="244"/>
      <c r="TES39" s="244"/>
      <c r="TET39" s="244"/>
      <c r="TEU39" s="244"/>
      <c r="TEV39" s="244"/>
      <c r="TEW39" s="244"/>
      <c r="TEX39" s="244"/>
      <c r="TEY39" s="244"/>
      <c r="TEZ39" s="244"/>
      <c r="TFA39" s="244"/>
      <c r="TFB39" s="244"/>
      <c r="TFC39" s="244"/>
      <c r="TFD39" s="244"/>
      <c r="TFE39" s="244"/>
      <c r="TFF39" s="244"/>
      <c r="TFG39" s="244"/>
      <c r="TFH39" s="244"/>
      <c r="TFI39" s="244"/>
      <c r="TFJ39" s="244"/>
      <c r="TFK39" s="244"/>
      <c r="TFL39" s="244"/>
      <c r="TFM39" s="244"/>
      <c r="TFN39" s="244"/>
      <c r="TFO39" s="244"/>
      <c r="TFP39" s="244"/>
      <c r="TFQ39" s="244"/>
      <c r="TFR39" s="244"/>
      <c r="TFS39" s="244"/>
      <c r="TFT39" s="244"/>
      <c r="TFU39" s="244"/>
      <c r="TFV39" s="244"/>
      <c r="TFW39" s="244"/>
      <c r="TFX39" s="244"/>
      <c r="TFY39" s="244"/>
      <c r="TFZ39" s="244"/>
      <c r="TGA39" s="244"/>
      <c r="TGB39" s="244"/>
      <c r="TGC39" s="244"/>
      <c r="TGD39" s="244"/>
      <c r="TGE39" s="244"/>
      <c r="TGF39" s="244"/>
      <c r="TGG39" s="244"/>
      <c r="TGH39" s="244"/>
      <c r="TGI39" s="244"/>
      <c r="TGJ39" s="244"/>
      <c r="TGK39" s="244"/>
      <c r="TGL39" s="244"/>
      <c r="TGM39" s="244"/>
      <c r="TGN39" s="244"/>
      <c r="TGO39" s="244"/>
      <c r="TGP39" s="244"/>
      <c r="TGQ39" s="244"/>
      <c r="TGR39" s="244"/>
      <c r="TGS39" s="244"/>
      <c r="TGT39" s="244"/>
      <c r="TGU39" s="244"/>
      <c r="TGV39" s="244"/>
      <c r="TGW39" s="244"/>
      <c r="TGX39" s="244"/>
      <c r="TGY39" s="244"/>
      <c r="TGZ39" s="244"/>
      <c r="THA39" s="244"/>
      <c r="THB39" s="244"/>
      <c r="THC39" s="244"/>
      <c r="THD39" s="244"/>
      <c r="THE39" s="244"/>
      <c r="THF39" s="244"/>
      <c r="THG39" s="244"/>
      <c r="THH39" s="244"/>
      <c r="THI39" s="244"/>
      <c r="THJ39" s="244"/>
      <c r="THK39" s="244"/>
      <c r="THL39" s="244"/>
      <c r="THM39" s="244"/>
      <c r="THN39" s="244"/>
      <c r="THO39" s="244"/>
      <c r="THP39" s="244"/>
      <c r="THQ39" s="244"/>
      <c r="THR39" s="244"/>
      <c r="THS39" s="244"/>
      <c r="THT39" s="244"/>
      <c r="THU39" s="244"/>
      <c r="THV39" s="244"/>
      <c r="THW39" s="244"/>
      <c r="THX39" s="244"/>
      <c r="THY39" s="244"/>
      <c r="THZ39" s="244"/>
      <c r="TIA39" s="244"/>
      <c r="TIB39" s="244"/>
      <c r="TIC39" s="244"/>
      <c r="TID39" s="244"/>
      <c r="TIE39" s="244"/>
      <c r="TIF39" s="244"/>
      <c r="TIG39" s="244"/>
      <c r="TIH39" s="244"/>
      <c r="TII39" s="244"/>
      <c r="TIJ39" s="244"/>
      <c r="TIK39" s="244"/>
      <c r="TIL39" s="244"/>
      <c r="TIM39" s="244"/>
      <c r="TIN39" s="244"/>
      <c r="TIO39" s="244"/>
      <c r="TIP39" s="244"/>
      <c r="TIQ39" s="244"/>
      <c r="TIR39" s="244"/>
      <c r="TIS39" s="244"/>
      <c r="TIT39" s="244"/>
      <c r="TIU39" s="244"/>
      <c r="TIV39" s="244"/>
      <c r="TIW39" s="244"/>
      <c r="TIX39" s="244"/>
      <c r="TIY39" s="244"/>
      <c r="TIZ39" s="244"/>
      <c r="TJA39" s="244"/>
      <c r="TJB39" s="244"/>
      <c r="TJC39" s="244"/>
      <c r="TJD39" s="244"/>
      <c r="TJE39" s="244"/>
      <c r="TJF39" s="244"/>
      <c r="TJG39" s="244"/>
      <c r="TJH39" s="244"/>
      <c r="TJI39" s="244"/>
      <c r="TJJ39" s="244"/>
      <c r="TJK39" s="244"/>
      <c r="TJL39" s="244"/>
      <c r="TJM39" s="244"/>
      <c r="TJN39" s="244"/>
      <c r="TJO39" s="244"/>
      <c r="TJP39" s="244"/>
      <c r="TJQ39" s="244"/>
      <c r="TJR39" s="244"/>
      <c r="TJS39" s="244"/>
      <c r="TJT39" s="244"/>
      <c r="TJU39" s="244"/>
      <c r="TJV39" s="244"/>
      <c r="TJW39" s="244"/>
      <c r="TJX39" s="244"/>
      <c r="TJY39" s="244"/>
      <c r="TJZ39" s="244"/>
      <c r="TKA39" s="244"/>
      <c r="TKB39" s="244"/>
      <c r="TKC39" s="244"/>
      <c r="TKD39" s="244"/>
      <c r="TKE39" s="244"/>
      <c r="TKF39" s="244"/>
      <c r="TKG39" s="244"/>
      <c r="TKH39" s="244"/>
      <c r="TKI39" s="244"/>
      <c r="TKJ39" s="244"/>
      <c r="TKK39" s="244"/>
      <c r="TKL39" s="244"/>
      <c r="TKM39" s="244"/>
      <c r="TKN39" s="244"/>
      <c r="TKO39" s="244"/>
      <c r="TKP39" s="244"/>
      <c r="TKQ39" s="244"/>
      <c r="TKR39" s="244"/>
      <c r="TKS39" s="244"/>
      <c r="TKT39" s="244"/>
      <c r="TKU39" s="244"/>
      <c r="TKV39" s="244"/>
      <c r="TKW39" s="244"/>
      <c r="TKX39" s="244"/>
      <c r="TKY39" s="244"/>
      <c r="TKZ39" s="244"/>
      <c r="TLA39" s="244"/>
      <c r="TLB39" s="244"/>
      <c r="TLC39" s="244"/>
      <c r="TLD39" s="244"/>
      <c r="TLE39" s="244"/>
      <c r="TLF39" s="244"/>
      <c r="TLG39" s="244"/>
      <c r="TLH39" s="244"/>
      <c r="TLI39" s="244"/>
      <c r="TLJ39" s="244"/>
      <c r="TLK39" s="244"/>
      <c r="TLL39" s="244"/>
      <c r="TLM39" s="244"/>
      <c r="TLN39" s="244"/>
      <c r="TLO39" s="244"/>
      <c r="TLP39" s="244"/>
      <c r="TLQ39" s="244"/>
      <c r="TLR39" s="244"/>
      <c r="TLS39" s="244"/>
      <c r="TLT39" s="244"/>
      <c r="TLU39" s="244"/>
      <c r="TLV39" s="244"/>
      <c r="TLW39" s="244"/>
      <c r="TLX39" s="244"/>
      <c r="TLY39" s="244"/>
      <c r="TLZ39" s="244"/>
      <c r="TMA39" s="244"/>
      <c r="TMB39" s="244"/>
      <c r="TMC39" s="244"/>
      <c r="TMD39" s="244"/>
      <c r="TME39" s="244"/>
      <c r="TMF39" s="244"/>
      <c r="TMG39" s="244"/>
      <c r="TMH39" s="244"/>
      <c r="TMI39" s="244"/>
      <c r="TMJ39" s="244"/>
      <c r="TMK39" s="244"/>
      <c r="TML39" s="244"/>
      <c r="TMM39" s="244"/>
      <c r="TMN39" s="244"/>
      <c r="TMO39" s="244"/>
      <c r="TMP39" s="244"/>
      <c r="TMQ39" s="244"/>
      <c r="TMR39" s="244"/>
      <c r="TMS39" s="244"/>
      <c r="TMT39" s="244"/>
      <c r="TMU39" s="244"/>
      <c r="TMV39" s="244"/>
      <c r="TMW39" s="244"/>
      <c r="TMX39" s="244"/>
      <c r="TMY39" s="244"/>
      <c r="TMZ39" s="244"/>
      <c r="TNA39" s="244"/>
      <c r="TNB39" s="244"/>
      <c r="TNC39" s="244"/>
      <c r="TND39" s="244"/>
      <c r="TNE39" s="244"/>
      <c r="TNF39" s="244"/>
      <c r="TNG39" s="244"/>
      <c r="TNH39" s="244"/>
      <c r="TNI39" s="244"/>
      <c r="TNJ39" s="244"/>
      <c r="TNK39" s="244"/>
      <c r="TNL39" s="244"/>
      <c r="TNM39" s="244"/>
      <c r="TNN39" s="244"/>
      <c r="TNO39" s="244"/>
      <c r="TNP39" s="244"/>
      <c r="TNQ39" s="244"/>
      <c r="TNR39" s="244"/>
      <c r="TNS39" s="244"/>
      <c r="TNT39" s="244"/>
      <c r="TNU39" s="244"/>
      <c r="TNV39" s="244"/>
      <c r="TNW39" s="244"/>
      <c r="TNX39" s="244"/>
      <c r="TNY39" s="244"/>
      <c r="TNZ39" s="244"/>
      <c r="TOA39" s="244"/>
      <c r="TOB39" s="244"/>
      <c r="TOC39" s="244"/>
      <c r="TOD39" s="244"/>
      <c r="TOE39" s="244"/>
      <c r="TOF39" s="244"/>
      <c r="TOG39" s="244"/>
      <c r="TOH39" s="244"/>
      <c r="TOI39" s="244"/>
      <c r="TOJ39" s="244"/>
      <c r="TOK39" s="244"/>
      <c r="TOL39" s="244"/>
      <c r="TOM39" s="244"/>
      <c r="TON39" s="244"/>
      <c r="TOO39" s="244"/>
      <c r="TOP39" s="244"/>
      <c r="TOQ39" s="244"/>
      <c r="TOR39" s="244"/>
      <c r="TOS39" s="244"/>
      <c r="TOT39" s="244"/>
      <c r="TOU39" s="244"/>
      <c r="TOV39" s="244"/>
      <c r="TOW39" s="244"/>
      <c r="TOX39" s="244"/>
      <c r="TOY39" s="244"/>
      <c r="TOZ39" s="244"/>
      <c r="TPA39" s="244"/>
      <c r="TPB39" s="244"/>
      <c r="TPC39" s="244"/>
      <c r="TPD39" s="244"/>
      <c r="TPE39" s="244"/>
      <c r="TPF39" s="244"/>
      <c r="TPG39" s="244"/>
      <c r="TPH39" s="244"/>
      <c r="TPI39" s="244"/>
      <c r="TPJ39" s="244"/>
      <c r="TPK39" s="244"/>
      <c r="TPL39" s="244"/>
      <c r="TPM39" s="244"/>
      <c r="TPN39" s="244"/>
      <c r="TPO39" s="244"/>
      <c r="TPP39" s="244"/>
      <c r="TPQ39" s="244"/>
      <c r="TPR39" s="244"/>
      <c r="TPS39" s="244"/>
      <c r="TPT39" s="244"/>
      <c r="TPU39" s="244"/>
      <c r="TPV39" s="244"/>
      <c r="TPW39" s="244"/>
      <c r="TPX39" s="244"/>
      <c r="TPY39" s="244"/>
      <c r="TPZ39" s="244"/>
      <c r="TQA39" s="244"/>
      <c r="TQB39" s="244"/>
      <c r="TQC39" s="244"/>
      <c r="TQD39" s="244"/>
      <c r="TQE39" s="244"/>
      <c r="TQF39" s="244"/>
      <c r="TQG39" s="244"/>
      <c r="TQH39" s="244"/>
      <c r="TQI39" s="244"/>
      <c r="TQJ39" s="244"/>
      <c r="TQK39" s="244"/>
      <c r="TQL39" s="244"/>
      <c r="TQM39" s="244"/>
      <c r="TQN39" s="244"/>
      <c r="TQO39" s="244"/>
      <c r="TQP39" s="244"/>
      <c r="TQQ39" s="244"/>
      <c r="TQR39" s="244"/>
      <c r="TQS39" s="244"/>
      <c r="TQT39" s="244"/>
      <c r="TQU39" s="244"/>
      <c r="TQV39" s="244"/>
      <c r="TQW39" s="244"/>
      <c r="TQX39" s="244"/>
      <c r="TQY39" s="244"/>
      <c r="TQZ39" s="244"/>
      <c r="TRA39" s="244"/>
      <c r="TRB39" s="244"/>
      <c r="TRC39" s="244"/>
      <c r="TRD39" s="244"/>
      <c r="TRE39" s="244"/>
      <c r="TRF39" s="244"/>
      <c r="TRG39" s="244"/>
      <c r="TRH39" s="244"/>
      <c r="TRI39" s="244"/>
      <c r="TRJ39" s="244"/>
      <c r="TRK39" s="244"/>
      <c r="TRL39" s="244"/>
      <c r="TRM39" s="244"/>
      <c r="TRN39" s="244"/>
      <c r="TRO39" s="244"/>
      <c r="TRP39" s="244"/>
      <c r="TRQ39" s="244"/>
      <c r="TRR39" s="244"/>
      <c r="TRS39" s="244"/>
      <c r="TRT39" s="244"/>
      <c r="TRU39" s="244"/>
      <c r="TRV39" s="244"/>
      <c r="TRW39" s="244"/>
      <c r="TRX39" s="244"/>
      <c r="TRY39" s="244"/>
      <c r="TRZ39" s="244"/>
      <c r="TSA39" s="244"/>
      <c r="TSB39" s="244"/>
      <c r="TSC39" s="244"/>
      <c r="TSD39" s="244"/>
      <c r="TSE39" s="244"/>
      <c r="TSF39" s="244"/>
      <c r="TSG39" s="244"/>
      <c r="TSH39" s="244"/>
      <c r="TSI39" s="244"/>
      <c r="TSJ39" s="244"/>
      <c r="TSK39" s="244"/>
      <c r="TSL39" s="244"/>
      <c r="TSM39" s="244"/>
      <c r="TSN39" s="244"/>
      <c r="TSO39" s="244"/>
      <c r="TSP39" s="244"/>
      <c r="TSQ39" s="244"/>
      <c r="TSR39" s="244"/>
      <c r="TSS39" s="244"/>
      <c r="TST39" s="244"/>
      <c r="TSU39" s="244"/>
      <c r="TSV39" s="244"/>
      <c r="TSW39" s="244"/>
      <c r="TSX39" s="244"/>
      <c r="TSY39" s="244"/>
      <c r="TSZ39" s="244"/>
      <c r="TTA39" s="244"/>
      <c r="TTB39" s="244"/>
      <c r="TTC39" s="244"/>
      <c r="TTD39" s="244"/>
      <c r="TTE39" s="244"/>
      <c r="TTF39" s="244"/>
      <c r="TTG39" s="244"/>
      <c r="TTH39" s="244"/>
      <c r="TTI39" s="244"/>
      <c r="TTJ39" s="244"/>
      <c r="TTK39" s="244"/>
      <c r="TTL39" s="244"/>
      <c r="TTM39" s="244"/>
      <c r="TTN39" s="244"/>
      <c r="TTO39" s="244"/>
      <c r="TTP39" s="244"/>
      <c r="TTQ39" s="244"/>
      <c r="TTR39" s="244"/>
      <c r="TTS39" s="244"/>
      <c r="TTT39" s="244"/>
      <c r="TTU39" s="244"/>
      <c r="TTV39" s="244"/>
      <c r="TTW39" s="244"/>
      <c r="TTX39" s="244"/>
      <c r="TTY39" s="244"/>
      <c r="TTZ39" s="244"/>
      <c r="TUA39" s="244"/>
      <c r="TUB39" s="244"/>
      <c r="TUC39" s="244"/>
      <c r="TUD39" s="244"/>
      <c r="TUE39" s="244"/>
      <c r="TUF39" s="244"/>
      <c r="TUG39" s="244"/>
      <c r="TUH39" s="244"/>
      <c r="TUI39" s="244"/>
      <c r="TUJ39" s="244"/>
      <c r="TUK39" s="244"/>
      <c r="TUL39" s="244"/>
      <c r="TUM39" s="244"/>
      <c r="TUN39" s="244"/>
      <c r="TUO39" s="244"/>
      <c r="TUP39" s="244"/>
      <c r="TUQ39" s="244"/>
      <c r="TUR39" s="244"/>
      <c r="TUS39" s="244"/>
      <c r="TUT39" s="244"/>
      <c r="TUU39" s="244"/>
      <c r="TUV39" s="244"/>
      <c r="TUW39" s="244"/>
      <c r="TUX39" s="244"/>
      <c r="TUY39" s="244"/>
      <c r="TUZ39" s="244"/>
      <c r="TVA39" s="244"/>
      <c r="TVB39" s="244"/>
      <c r="TVC39" s="244"/>
      <c r="TVD39" s="244"/>
      <c r="TVE39" s="244"/>
      <c r="TVF39" s="244"/>
      <c r="TVG39" s="244"/>
      <c r="TVH39" s="244"/>
      <c r="TVI39" s="244"/>
      <c r="TVJ39" s="244"/>
      <c r="TVK39" s="244"/>
      <c r="TVL39" s="244"/>
      <c r="TVM39" s="244"/>
      <c r="TVN39" s="244"/>
      <c r="TVO39" s="244"/>
      <c r="TVP39" s="244"/>
      <c r="TVQ39" s="244"/>
      <c r="TVR39" s="244"/>
      <c r="TVS39" s="244"/>
      <c r="TVT39" s="244"/>
      <c r="TVU39" s="244"/>
      <c r="TVV39" s="244"/>
      <c r="TVW39" s="244"/>
      <c r="TVX39" s="244"/>
      <c r="TVY39" s="244"/>
      <c r="TVZ39" s="244"/>
      <c r="TWA39" s="244"/>
      <c r="TWB39" s="244"/>
      <c r="TWC39" s="244"/>
      <c r="TWD39" s="244"/>
      <c r="TWE39" s="244"/>
      <c r="TWF39" s="244"/>
      <c r="TWG39" s="244"/>
      <c r="TWH39" s="244"/>
      <c r="TWI39" s="244"/>
      <c r="TWJ39" s="244"/>
      <c r="TWK39" s="244"/>
      <c r="TWL39" s="244"/>
      <c r="TWM39" s="244"/>
      <c r="TWN39" s="244"/>
      <c r="TWO39" s="244"/>
      <c r="TWP39" s="244"/>
      <c r="TWQ39" s="244"/>
      <c r="TWR39" s="244"/>
      <c r="TWS39" s="244"/>
      <c r="TWT39" s="244"/>
      <c r="TWU39" s="244"/>
      <c r="TWV39" s="244"/>
      <c r="TWW39" s="244"/>
      <c r="TWX39" s="244"/>
      <c r="TWY39" s="244"/>
      <c r="TWZ39" s="244"/>
      <c r="TXA39" s="244"/>
      <c r="TXB39" s="244"/>
      <c r="TXC39" s="244"/>
      <c r="TXD39" s="244"/>
      <c r="TXE39" s="244"/>
      <c r="TXF39" s="244"/>
      <c r="TXG39" s="244"/>
      <c r="TXH39" s="244"/>
      <c r="TXI39" s="244"/>
      <c r="TXJ39" s="244"/>
      <c r="TXK39" s="244"/>
      <c r="TXL39" s="244"/>
      <c r="TXM39" s="244"/>
      <c r="TXN39" s="244"/>
      <c r="TXO39" s="244"/>
      <c r="TXP39" s="244"/>
      <c r="TXQ39" s="244"/>
      <c r="TXR39" s="244"/>
      <c r="TXS39" s="244"/>
      <c r="TXT39" s="244"/>
      <c r="TXU39" s="244"/>
      <c r="TXV39" s="244"/>
      <c r="TXW39" s="244"/>
      <c r="TXX39" s="244"/>
      <c r="TXY39" s="244"/>
      <c r="TXZ39" s="244"/>
      <c r="TYA39" s="244"/>
      <c r="TYB39" s="244"/>
      <c r="TYC39" s="244"/>
      <c r="TYD39" s="244"/>
      <c r="TYE39" s="244"/>
      <c r="TYF39" s="244"/>
      <c r="TYG39" s="244"/>
      <c r="TYH39" s="244"/>
      <c r="TYI39" s="244"/>
      <c r="TYJ39" s="244"/>
      <c r="TYK39" s="244"/>
      <c r="TYL39" s="244"/>
      <c r="TYM39" s="244"/>
      <c r="TYN39" s="244"/>
      <c r="TYO39" s="244"/>
      <c r="TYP39" s="244"/>
      <c r="TYQ39" s="244"/>
      <c r="TYR39" s="244"/>
      <c r="TYS39" s="244"/>
      <c r="TYT39" s="244"/>
      <c r="TYU39" s="244"/>
      <c r="TYV39" s="244"/>
      <c r="TYW39" s="244"/>
      <c r="TYX39" s="244"/>
      <c r="TYY39" s="244"/>
      <c r="TYZ39" s="244"/>
      <c r="TZA39" s="244"/>
      <c r="TZB39" s="244"/>
      <c r="TZC39" s="244"/>
      <c r="TZD39" s="244"/>
      <c r="TZE39" s="244"/>
      <c r="TZF39" s="244"/>
      <c r="TZG39" s="244"/>
      <c r="TZH39" s="244"/>
      <c r="TZI39" s="244"/>
      <c r="TZJ39" s="244"/>
      <c r="TZK39" s="244"/>
      <c r="TZL39" s="244"/>
      <c r="TZM39" s="244"/>
      <c r="TZN39" s="244"/>
      <c r="TZO39" s="244"/>
      <c r="TZP39" s="244"/>
      <c r="TZQ39" s="244"/>
      <c r="TZR39" s="244"/>
      <c r="TZS39" s="244"/>
      <c r="TZT39" s="244"/>
      <c r="TZU39" s="244"/>
      <c r="TZV39" s="244"/>
      <c r="TZW39" s="244"/>
      <c r="TZX39" s="244"/>
      <c r="TZY39" s="244"/>
      <c r="TZZ39" s="244"/>
      <c r="UAA39" s="244"/>
      <c r="UAB39" s="244"/>
      <c r="UAC39" s="244"/>
      <c r="UAD39" s="244"/>
      <c r="UAE39" s="244"/>
      <c r="UAF39" s="244"/>
      <c r="UAG39" s="244"/>
      <c r="UAH39" s="244"/>
      <c r="UAI39" s="244"/>
      <c r="UAJ39" s="244"/>
      <c r="UAK39" s="244"/>
      <c r="UAL39" s="244"/>
      <c r="UAM39" s="244"/>
      <c r="UAN39" s="244"/>
      <c r="UAO39" s="244"/>
      <c r="UAP39" s="244"/>
      <c r="UAQ39" s="244"/>
      <c r="UAR39" s="244"/>
      <c r="UAS39" s="244"/>
      <c r="UAT39" s="244"/>
      <c r="UAU39" s="244"/>
      <c r="UAV39" s="244"/>
      <c r="UAW39" s="244"/>
      <c r="UAX39" s="244"/>
      <c r="UAY39" s="244"/>
      <c r="UAZ39" s="244"/>
      <c r="UBA39" s="244"/>
      <c r="UBB39" s="244"/>
      <c r="UBC39" s="244"/>
      <c r="UBD39" s="244"/>
      <c r="UBE39" s="244"/>
      <c r="UBF39" s="244"/>
      <c r="UBG39" s="244"/>
      <c r="UBH39" s="244"/>
      <c r="UBI39" s="244"/>
      <c r="UBJ39" s="244"/>
      <c r="UBK39" s="244"/>
      <c r="UBL39" s="244"/>
      <c r="UBM39" s="244"/>
      <c r="UBN39" s="244"/>
      <c r="UBO39" s="244"/>
      <c r="UBP39" s="244"/>
      <c r="UBQ39" s="244"/>
      <c r="UBR39" s="244"/>
      <c r="UBS39" s="244"/>
      <c r="UBT39" s="244"/>
      <c r="UBU39" s="244"/>
      <c r="UBV39" s="244"/>
      <c r="UBW39" s="244"/>
      <c r="UBX39" s="244"/>
      <c r="UBY39" s="244"/>
      <c r="UBZ39" s="244"/>
      <c r="UCA39" s="244"/>
      <c r="UCB39" s="244"/>
      <c r="UCC39" s="244"/>
      <c r="UCD39" s="244"/>
      <c r="UCE39" s="244"/>
      <c r="UCF39" s="244"/>
      <c r="UCG39" s="244"/>
      <c r="UCH39" s="244"/>
      <c r="UCI39" s="244"/>
      <c r="UCJ39" s="244"/>
      <c r="UCK39" s="244"/>
      <c r="UCL39" s="244"/>
      <c r="UCM39" s="244"/>
      <c r="UCN39" s="244"/>
      <c r="UCO39" s="244"/>
      <c r="UCP39" s="244"/>
      <c r="UCQ39" s="244"/>
      <c r="UCR39" s="244"/>
      <c r="UCS39" s="244"/>
      <c r="UCT39" s="244"/>
      <c r="UCU39" s="244"/>
      <c r="UCV39" s="244"/>
      <c r="UCW39" s="244"/>
      <c r="UCX39" s="244"/>
      <c r="UCY39" s="244"/>
      <c r="UCZ39" s="244"/>
      <c r="UDA39" s="244"/>
      <c r="UDB39" s="244"/>
      <c r="UDC39" s="244"/>
      <c r="UDD39" s="244"/>
      <c r="UDE39" s="244"/>
      <c r="UDF39" s="244"/>
      <c r="UDG39" s="244"/>
      <c r="UDH39" s="244"/>
      <c r="UDI39" s="244"/>
      <c r="UDJ39" s="244"/>
      <c r="UDK39" s="244"/>
      <c r="UDL39" s="244"/>
      <c r="UDM39" s="244"/>
      <c r="UDN39" s="244"/>
      <c r="UDO39" s="244"/>
      <c r="UDP39" s="244"/>
      <c r="UDQ39" s="244"/>
      <c r="UDR39" s="244"/>
      <c r="UDS39" s="244"/>
      <c r="UDT39" s="244"/>
      <c r="UDU39" s="244"/>
      <c r="UDV39" s="244"/>
      <c r="UDW39" s="244"/>
      <c r="UDX39" s="244"/>
      <c r="UDY39" s="244"/>
      <c r="UDZ39" s="244"/>
      <c r="UEA39" s="244"/>
      <c r="UEB39" s="244"/>
      <c r="UEC39" s="244"/>
      <c r="UED39" s="244"/>
      <c r="UEE39" s="244"/>
      <c r="UEF39" s="244"/>
      <c r="UEG39" s="244"/>
      <c r="UEH39" s="244"/>
      <c r="UEI39" s="244"/>
      <c r="UEJ39" s="244"/>
      <c r="UEK39" s="244"/>
      <c r="UEL39" s="244"/>
      <c r="UEM39" s="244"/>
      <c r="UEN39" s="244"/>
      <c r="UEO39" s="244"/>
      <c r="UEP39" s="244"/>
      <c r="UEQ39" s="244"/>
      <c r="UER39" s="244"/>
      <c r="UES39" s="244"/>
      <c r="UET39" s="244"/>
      <c r="UEU39" s="244"/>
      <c r="UEV39" s="244"/>
      <c r="UEW39" s="244"/>
      <c r="UEX39" s="244"/>
      <c r="UEY39" s="244"/>
      <c r="UEZ39" s="244"/>
      <c r="UFA39" s="244"/>
      <c r="UFB39" s="244"/>
      <c r="UFC39" s="244"/>
      <c r="UFD39" s="244"/>
      <c r="UFE39" s="244"/>
      <c r="UFF39" s="244"/>
      <c r="UFG39" s="244"/>
      <c r="UFH39" s="244"/>
      <c r="UFI39" s="244"/>
      <c r="UFJ39" s="244"/>
      <c r="UFK39" s="244"/>
      <c r="UFL39" s="244"/>
      <c r="UFM39" s="244"/>
      <c r="UFN39" s="244"/>
      <c r="UFO39" s="244"/>
      <c r="UFP39" s="244"/>
      <c r="UFQ39" s="244"/>
      <c r="UFR39" s="244"/>
      <c r="UFS39" s="244"/>
      <c r="UFT39" s="244"/>
      <c r="UFU39" s="244"/>
      <c r="UFV39" s="244"/>
      <c r="UFW39" s="244"/>
      <c r="UFX39" s="244"/>
      <c r="UFY39" s="244"/>
      <c r="UFZ39" s="244"/>
      <c r="UGA39" s="244"/>
      <c r="UGB39" s="244"/>
      <c r="UGC39" s="244"/>
      <c r="UGD39" s="244"/>
      <c r="UGE39" s="244"/>
      <c r="UGF39" s="244"/>
      <c r="UGG39" s="244"/>
      <c r="UGH39" s="244"/>
      <c r="UGI39" s="244"/>
      <c r="UGJ39" s="244"/>
      <c r="UGK39" s="244"/>
      <c r="UGL39" s="244"/>
      <c r="UGM39" s="244"/>
      <c r="UGN39" s="244"/>
      <c r="UGO39" s="244"/>
      <c r="UGP39" s="244"/>
      <c r="UGQ39" s="244"/>
      <c r="UGR39" s="244"/>
      <c r="UGS39" s="244"/>
      <c r="UGT39" s="244"/>
      <c r="UGU39" s="244"/>
      <c r="UGV39" s="244"/>
      <c r="UGW39" s="244"/>
      <c r="UGX39" s="244"/>
      <c r="UGY39" s="244"/>
      <c r="UGZ39" s="244"/>
      <c r="UHA39" s="244"/>
      <c r="UHB39" s="244"/>
      <c r="UHC39" s="244"/>
      <c r="UHD39" s="244"/>
      <c r="UHE39" s="244"/>
      <c r="UHF39" s="244"/>
      <c r="UHG39" s="244"/>
      <c r="UHH39" s="244"/>
      <c r="UHI39" s="244"/>
      <c r="UHJ39" s="244"/>
      <c r="UHK39" s="244"/>
      <c r="UHL39" s="244"/>
      <c r="UHM39" s="244"/>
      <c r="UHN39" s="244"/>
      <c r="UHO39" s="244"/>
      <c r="UHP39" s="244"/>
      <c r="UHQ39" s="244"/>
      <c r="UHR39" s="244"/>
      <c r="UHS39" s="244"/>
      <c r="UHT39" s="244"/>
      <c r="UHU39" s="244"/>
      <c r="UHV39" s="244"/>
      <c r="UHW39" s="244"/>
      <c r="UHX39" s="244"/>
      <c r="UHY39" s="244"/>
      <c r="UHZ39" s="244"/>
      <c r="UIA39" s="244"/>
      <c r="UIB39" s="244"/>
      <c r="UIC39" s="244"/>
      <c r="UID39" s="244"/>
      <c r="UIE39" s="244"/>
      <c r="UIF39" s="244"/>
      <c r="UIG39" s="244"/>
      <c r="UIH39" s="244"/>
      <c r="UII39" s="244"/>
      <c r="UIJ39" s="244"/>
      <c r="UIK39" s="244"/>
      <c r="UIL39" s="244"/>
      <c r="UIM39" s="244"/>
      <c r="UIN39" s="244"/>
      <c r="UIO39" s="244"/>
      <c r="UIP39" s="244"/>
      <c r="UIQ39" s="244"/>
      <c r="UIR39" s="244"/>
      <c r="UIS39" s="244"/>
      <c r="UIT39" s="244"/>
      <c r="UIU39" s="244"/>
      <c r="UIV39" s="244"/>
      <c r="UIW39" s="244"/>
      <c r="UIX39" s="244"/>
      <c r="UIY39" s="244"/>
      <c r="UIZ39" s="244"/>
      <c r="UJA39" s="244"/>
      <c r="UJB39" s="244"/>
      <c r="UJC39" s="244"/>
      <c r="UJD39" s="244"/>
      <c r="UJE39" s="244"/>
      <c r="UJF39" s="244"/>
      <c r="UJG39" s="244"/>
      <c r="UJH39" s="244"/>
      <c r="UJI39" s="244"/>
      <c r="UJJ39" s="244"/>
      <c r="UJK39" s="244"/>
      <c r="UJL39" s="244"/>
      <c r="UJM39" s="244"/>
      <c r="UJN39" s="244"/>
      <c r="UJO39" s="244"/>
      <c r="UJP39" s="244"/>
      <c r="UJQ39" s="244"/>
      <c r="UJR39" s="244"/>
      <c r="UJS39" s="244"/>
      <c r="UJT39" s="244"/>
      <c r="UJU39" s="244"/>
      <c r="UJV39" s="244"/>
      <c r="UJW39" s="244"/>
      <c r="UJX39" s="244"/>
      <c r="UJY39" s="244"/>
      <c r="UJZ39" s="244"/>
      <c r="UKA39" s="244"/>
      <c r="UKB39" s="244"/>
      <c r="UKC39" s="244"/>
      <c r="UKD39" s="244"/>
      <c r="UKE39" s="244"/>
      <c r="UKF39" s="244"/>
      <c r="UKG39" s="244"/>
      <c r="UKH39" s="244"/>
      <c r="UKI39" s="244"/>
      <c r="UKJ39" s="244"/>
      <c r="UKK39" s="244"/>
      <c r="UKL39" s="244"/>
      <c r="UKM39" s="244"/>
      <c r="UKN39" s="244"/>
      <c r="UKO39" s="244"/>
      <c r="UKP39" s="244"/>
      <c r="UKQ39" s="244"/>
      <c r="UKR39" s="244"/>
      <c r="UKS39" s="244"/>
      <c r="UKT39" s="244"/>
      <c r="UKU39" s="244"/>
      <c r="UKV39" s="244"/>
      <c r="UKW39" s="244"/>
      <c r="UKX39" s="244"/>
      <c r="UKY39" s="244"/>
      <c r="UKZ39" s="244"/>
      <c r="ULA39" s="244"/>
      <c r="ULB39" s="244"/>
      <c r="ULC39" s="244"/>
      <c r="ULD39" s="244"/>
      <c r="ULE39" s="244"/>
      <c r="ULF39" s="244"/>
      <c r="ULG39" s="244"/>
      <c r="ULH39" s="244"/>
      <c r="ULI39" s="244"/>
      <c r="ULJ39" s="244"/>
      <c r="ULK39" s="244"/>
      <c r="ULL39" s="244"/>
      <c r="ULM39" s="244"/>
      <c r="ULN39" s="244"/>
      <c r="ULO39" s="244"/>
      <c r="ULP39" s="244"/>
      <c r="ULQ39" s="244"/>
      <c r="ULR39" s="244"/>
      <c r="ULS39" s="244"/>
      <c r="ULT39" s="244"/>
      <c r="ULU39" s="244"/>
      <c r="ULV39" s="244"/>
      <c r="ULW39" s="244"/>
      <c r="ULX39" s="244"/>
      <c r="ULY39" s="244"/>
      <c r="ULZ39" s="244"/>
      <c r="UMA39" s="244"/>
      <c r="UMB39" s="244"/>
      <c r="UMC39" s="244"/>
      <c r="UMD39" s="244"/>
      <c r="UME39" s="244"/>
      <c r="UMF39" s="244"/>
      <c r="UMG39" s="244"/>
      <c r="UMH39" s="244"/>
      <c r="UMI39" s="244"/>
      <c r="UMJ39" s="244"/>
      <c r="UMK39" s="244"/>
      <c r="UML39" s="244"/>
      <c r="UMM39" s="244"/>
      <c r="UMN39" s="244"/>
      <c r="UMO39" s="244"/>
      <c r="UMP39" s="244"/>
      <c r="UMQ39" s="244"/>
      <c r="UMR39" s="244"/>
      <c r="UMS39" s="244"/>
      <c r="UMT39" s="244"/>
      <c r="UMU39" s="244"/>
      <c r="UMV39" s="244"/>
      <c r="UMW39" s="244"/>
      <c r="UMX39" s="244"/>
      <c r="UMY39" s="244"/>
      <c r="UMZ39" s="244"/>
      <c r="UNA39" s="244"/>
      <c r="UNB39" s="244"/>
      <c r="UNC39" s="244"/>
      <c r="UND39" s="244"/>
      <c r="UNE39" s="244"/>
      <c r="UNF39" s="244"/>
      <c r="UNG39" s="244"/>
      <c r="UNH39" s="244"/>
      <c r="UNI39" s="244"/>
      <c r="UNJ39" s="244"/>
      <c r="UNK39" s="244"/>
      <c r="UNL39" s="244"/>
      <c r="UNM39" s="244"/>
      <c r="UNN39" s="244"/>
      <c r="UNO39" s="244"/>
      <c r="UNP39" s="244"/>
      <c r="UNQ39" s="244"/>
      <c r="UNR39" s="244"/>
      <c r="UNS39" s="244"/>
      <c r="UNT39" s="244"/>
      <c r="UNU39" s="244"/>
      <c r="UNV39" s="244"/>
      <c r="UNW39" s="244"/>
      <c r="UNX39" s="244"/>
      <c r="UNY39" s="244"/>
      <c r="UNZ39" s="244"/>
      <c r="UOA39" s="244"/>
      <c r="UOB39" s="244"/>
      <c r="UOC39" s="244"/>
      <c r="UOD39" s="244"/>
      <c r="UOE39" s="244"/>
      <c r="UOF39" s="244"/>
      <c r="UOG39" s="244"/>
      <c r="UOH39" s="244"/>
      <c r="UOI39" s="244"/>
      <c r="UOJ39" s="244"/>
      <c r="UOK39" s="244"/>
      <c r="UOL39" s="244"/>
      <c r="UOM39" s="244"/>
      <c r="UON39" s="244"/>
      <c r="UOO39" s="244"/>
      <c r="UOP39" s="244"/>
      <c r="UOQ39" s="244"/>
      <c r="UOR39" s="244"/>
      <c r="UOS39" s="244"/>
      <c r="UOT39" s="244"/>
      <c r="UOU39" s="244"/>
      <c r="UOV39" s="244"/>
      <c r="UOW39" s="244"/>
      <c r="UOX39" s="244"/>
      <c r="UOY39" s="244"/>
      <c r="UOZ39" s="244"/>
      <c r="UPA39" s="244"/>
      <c r="UPB39" s="244"/>
      <c r="UPC39" s="244"/>
      <c r="UPD39" s="244"/>
      <c r="UPE39" s="244"/>
      <c r="UPF39" s="244"/>
      <c r="UPG39" s="244"/>
      <c r="UPH39" s="244"/>
      <c r="UPI39" s="244"/>
      <c r="UPJ39" s="244"/>
      <c r="UPK39" s="244"/>
      <c r="UPL39" s="244"/>
      <c r="UPM39" s="244"/>
      <c r="UPN39" s="244"/>
      <c r="UPO39" s="244"/>
      <c r="UPP39" s="244"/>
      <c r="UPQ39" s="244"/>
      <c r="UPR39" s="244"/>
      <c r="UPS39" s="244"/>
      <c r="UPT39" s="244"/>
      <c r="UPU39" s="244"/>
      <c r="UPV39" s="244"/>
      <c r="UPW39" s="244"/>
      <c r="UPX39" s="244"/>
      <c r="UPY39" s="244"/>
      <c r="UPZ39" s="244"/>
      <c r="UQA39" s="244"/>
      <c r="UQB39" s="244"/>
      <c r="UQC39" s="244"/>
      <c r="UQD39" s="244"/>
      <c r="UQE39" s="244"/>
      <c r="UQF39" s="244"/>
      <c r="UQG39" s="244"/>
      <c r="UQH39" s="244"/>
      <c r="UQI39" s="244"/>
      <c r="UQJ39" s="244"/>
      <c r="UQK39" s="244"/>
      <c r="UQL39" s="244"/>
      <c r="UQM39" s="244"/>
      <c r="UQN39" s="244"/>
      <c r="UQO39" s="244"/>
      <c r="UQP39" s="244"/>
      <c r="UQQ39" s="244"/>
      <c r="UQR39" s="244"/>
      <c r="UQS39" s="244"/>
      <c r="UQT39" s="244"/>
      <c r="UQU39" s="244"/>
      <c r="UQV39" s="244"/>
      <c r="UQW39" s="244"/>
      <c r="UQX39" s="244"/>
      <c r="UQY39" s="244"/>
      <c r="UQZ39" s="244"/>
      <c r="URA39" s="244"/>
      <c r="URB39" s="244"/>
      <c r="URC39" s="244"/>
      <c r="URD39" s="244"/>
      <c r="URE39" s="244"/>
      <c r="URF39" s="244"/>
      <c r="URG39" s="244"/>
      <c r="URH39" s="244"/>
      <c r="URI39" s="244"/>
      <c r="URJ39" s="244"/>
      <c r="URK39" s="244"/>
      <c r="URL39" s="244"/>
      <c r="URM39" s="244"/>
      <c r="URN39" s="244"/>
      <c r="URO39" s="244"/>
      <c r="URP39" s="244"/>
      <c r="URQ39" s="244"/>
      <c r="URR39" s="244"/>
      <c r="URS39" s="244"/>
      <c r="URT39" s="244"/>
      <c r="URU39" s="244"/>
      <c r="URV39" s="244"/>
      <c r="URW39" s="244"/>
      <c r="URX39" s="244"/>
      <c r="URY39" s="244"/>
      <c r="URZ39" s="244"/>
      <c r="USA39" s="244"/>
      <c r="USB39" s="244"/>
      <c r="USC39" s="244"/>
      <c r="USD39" s="244"/>
      <c r="USE39" s="244"/>
      <c r="USF39" s="244"/>
      <c r="USG39" s="244"/>
      <c r="USH39" s="244"/>
      <c r="USI39" s="244"/>
      <c r="USJ39" s="244"/>
      <c r="USK39" s="244"/>
      <c r="USL39" s="244"/>
      <c r="USM39" s="244"/>
      <c r="USN39" s="244"/>
      <c r="USO39" s="244"/>
      <c r="USP39" s="244"/>
      <c r="USQ39" s="244"/>
      <c r="USR39" s="244"/>
      <c r="USS39" s="244"/>
      <c r="UST39" s="244"/>
      <c r="USU39" s="244"/>
      <c r="USV39" s="244"/>
      <c r="USW39" s="244"/>
      <c r="USX39" s="244"/>
      <c r="USY39" s="244"/>
      <c r="USZ39" s="244"/>
      <c r="UTA39" s="244"/>
      <c r="UTB39" s="244"/>
      <c r="UTC39" s="244"/>
      <c r="UTD39" s="244"/>
      <c r="UTE39" s="244"/>
      <c r="UTF39" s="244"/>
      <c r="UTG39" s="244"/>
      <c r="UTH39" s="244"/>
      <c r="UTI39" s="244"/>
      <c r="UTJ39" s="244"/>
      <c r="UTK39" s="244"/>
      <c r="UTL39" s="244"/>
      <c r="UTM39" s="244"/>
      <c r="UTN39" s="244"/>
      <c r="UTO39" s="244"/>
      <c r="UTP39" s="244"/>
      <c r="UTQ39" s="244"/>
      <c r="UTR39" s="244"/>
      <c r="UTS39" s="244"/>
      <c r="UTT39" s="244"/>
      <c r="UTU39" s="244"/>
      <c r="UTV39" s="244"/>
      <c r="UTW39" s="244"/>
      <c r="UTX39" s="244"/>
      <c r="UTY39" s="244"/>
      <c r="UTZ39" s="244"/>
      <c r="UUA39" s="244"/>
      <c r="UUB39" s="244"/>
      <c r="UUC39" s="244"/>
      <c r="UUD39" s="244"/>
      <c r="UUE39" s="244"/>
      <c r="UUF39" s="244"/>
      <c r="UUG39" s="244"/>
      <c r="UUH39" s="244"/>
      <c r="UUI39" s="244"/>
      <c r="UUJ39" s="244"/>
      <c r="UUK39" s="244"/>
      <c r="UUL39" s="244"/>
      <c r="UUM39" s="244"/>
      <c r="UUN39" s="244"/>
      <c r="UUO39" s="244"/>
      <c r="UUP39" s="244"/>
      <c r="UUQ39" s="244"/>
      <c r="UUR39" s="244"/>
      <c r="UUS39" s="244"/>
      <c r="UUT39" s="244"/>
      <c r="UUU39" s="244"/>
      <c r="UUV39" s="244"/>
      <c r="UUW39" s="244"/>
      <c r="UUX39" s="244"/>
      <c r="UUY39" s="244"/>
      <c r="UUZ39" s="244"/>
      <c r="UVA39" s="244"/>
      <c r="UVB39" s="244"/>
      <c r="UVC39" s="244"/>
      <c r="UVD39" s="244"/>
      <c r="UVE39" s="244"/>
      <c r="UVF39" s="244"/>
      <c r="UVG39" s="244"/>
      <c r="UVH39" s="244"/>
      <c r="UVI39" s="244"/>
      <c r="UVJ39" s="244"/>
      <c r="UVK39" s="244"/>
      <c r="UVL39" s="244"/>
      <c r="UVM39" s="244"/>
      <c r="UVN39" s="244"/>
      <c r="UVO39" s="244"/>
      <c r="UVP39" s="244"/>
      <c r="UVQ39" s="244"/>
      <c r="UVR39" s="244"/>
      <c r="UVS39" s="244"/>
      <c r="UVT39" s="244"/>
      <c r="UVU39" s="244"/>
      <c r="UVV39" s="244"/>
      <c r="UVW39" s="244"/>
      <c r="UVX39" s="244"/>
      <c r="UVY39" s="244"/>
      <c r="UVZ39" s="244"/>
      <c r="UWA39" s="244"/>
      <c r="UWB39" s="244"/>
      <c r="UWC39" s="244"/>
      <c r="UWD39" s="244"/>
      <c r="UWE39" s="244"/>
      <c r="UWF39" s="244"/>
      <c r="UWG39" s="244"/>
      <c r="UWH39" s="244"/>
      <c r="UWI39" s="244"/>
      <c r="UWJ39" s="244"/>
      <c r="UWK39" s="244"/>
      <c r="UWL39" s="244"/>
      <c r="UWM39" s="244"/>
      <c r="UWN39" s="244"/>
      <c r="UWO39" s="244"/>
      <c r="UWP39" s="244"/>
      <c r="UWQ39" s="244"/>
      <c r="UWR39" s="244"/>
      <c r="UWS39" s="244"/>
      <c r="UWT39" s="244"/>
      <c r="UWU39" s="244"/>
      <c r="UWV39" s="244"/>
      <c r="UWW39" s="244"/>
      <c r="UWX39" s="244"/>
      <c r="UWY39" s="244"/>
      <c r="UWZ39" s="244"/>
      <c r="UXA39" s="244"/>
      <c r="UXB39" s="244"/>
      <c r="UXC39" s="244"/>
      <c r="UXD39" s="244"/>
      <c r="UXE39" s="244"/>
      <c r="UXF39" s="244"/>
      <c r="UXG39" s="244"/>
      <c r="UXH39" s="244"/>
      <c r="UXI39" s="244"/>
      <c r="UXJ39" s="244"/>
      <c r="UXK39" s="244"/>
      <c r="UXL39" s="244"/>
      <c r="UXM39" s="244"/>
      <c r="UXN39" s="244"/>
      <c r="UXO39" s="244"/>
      <c r="UXP39" s="244"/>
      <c r="UXQ39" s="244"/>
      <c r="UXR39" s="244"/>
      <c r="UXS39" s="244"/>
      <c r="UXT39" s="244"/>
      <c r="UXU39" s="244"/>
      <c r="UXV39" s="244"/>
      <c r="UXW39" s="244"/>
      <c r="UXX39" s="244"/>
      <c r="UXY39" s="244"/>
      <c r="UXZ39" s="244"/>
      <c r="UYA39" s="244"/>
      <c r="UYB39" s="244"/>
      <c r="UYC39" s="244"/>
      <c r="UYD39" s="244"/>
      <c r="UYE39" s="244"/>
      <c r="UYF39" s="244"/>
      <c r="UYG39" s="244"/>
      <c r="UYH39" s="244"/>
      <c r="UYI39" s="244"/>
      <c r="UYJ39" s="244"/>
      <c r="UYK39" s="244"/>
      <c r="UYL39" s="244"/>
      <c r="UYM39" s="244"/>
      <c r="UYN39" s="244"/>
      <c r="UYO39" s="244"/>
      <c r="UYP39" s="244"/>
      <c r="UYQ39" s="244"/>
      <c r="UYR39" s="244"/>
      <c r="UYS39" s="244"/>
      <c r="UYT39" s="244"/>
      <c r="UYU39" s="244"/>
      <c r="UYV39" s="244"/>
      <c r="UYW39" s="244"/>
      <c r="UYX39" s="244"/>
      <c r="UYY39" s="244"/>
      <c r="UYZ39" s="244"/>
      <c r="UZA39" s="244"/>
      <c r="UZB39" s="244"/>
      <c r="UZC39" s="244"/>
      <c r="UZD39" s="244"/>
      <c r="UZE39" s="244"/>
      <c r="UZF39" s="244"/>
      <c r="UZG39" s="244"/>
      <c r="UZH39" s="244"/>
      <c r="UZI39" s="244"/>
      <c r="UZJ39" s="244"/>
      <c r="UZK39" s="244"/>
      <c r="UZL39" s="244"/>
      <c r="UZM39" s="244"/>
      <c r="UZN39" s="244"/>
      <c r="UZO39" s="244"/>
      <c r="UZP39" s="244"/>
      <c r="UZQ39" s="244"/>
      <c r="UZR39" s="244"/>
      <c r="UZS39" s="244"/>
      <c r="UZT39" s="244"/>
      <c r="UZU39" s="244"/>
      <c r="UZV39" s="244"/>
      <c r="UZW39" s="244"/>
      <c r="UZX39" s="244"/>
      <c r="UZY39" s="244"/>
      <c r="UZZ39" s="244"/>
      <c r="VAA39" s="244"/>
      <c r="VAB39" s="244"/>
      <c r="VAC39" s="244"/>
      <c r="VAD39" s="244"/>
      <c r="VAE39" s="244"/>
      <c r="VAF39" s="244"/>
      <c r="VAG39" s="244"/>
      <c r="VAH39" s="244"/>
      <c r="VAI39" s="244"/>
      <c r="VAJ39" s="244"/>
      <c r="VAK39" s="244"/>
      <c r="VAL39" s="244"/>
      <c r="VAM39" s="244"/>
      <c r="VAN39" s="244"/>
      <c r="VAO39" s="244"/>
      <c r="VAP39" s="244"/>
      <c r="VAQ39" s="244"/>
      <c r="VAR39" s="244"/>
      <c r="VAS39" s="244"/>
      <c r="VAT39" s="244"/>
      <c r="VAU39" s="244"/>
      <c r="VAV39" s="244"/>
      <c r="VAW39" s="244"/>
      <c r="VAX39" s="244"/>
      <c r="VAY39" s="244"/>
      <c r="VAZ39" s="244"/>
      <c r="VBA39" s="244"/>
      <c r="VBB39" s="244"/>
      <c r="VBC39" s="244"/>
      <c r="VBD39" s="244"/>
      <c r="VBE39" s="244"/>
      <c r="VBF39" s="244"/>
      <c r="VBG39" s="244"/>
      <c r="VBH39" s="244"/>
      <c r="VBI39" s="244"/>
      <c r="VBJ39" s="244"/>
      <c r="VBK39" s="244"/>
      <c r="VBL39" s="244"/>
      <c r="VBM39" s="244"/>
      <c r="VBN39" s="244"/>
      <c r="VBO39" s="244"/>
      <c r="VBP39" s="244"/>
      <c r="VBQ39" s="244"/>
      <c r="VBR39" s="244"/>
      <c r="VBS39" s="244"/>
      <c r="VBT39" s="244"/>
      <c r="VBU39" s="244"/>
      <c r="VBV39" s="244"/>
      <c r="VBW39" s="244"/>
      <c r="VBX39" s="244"/>
      <c r="VBY39" s="244"/>
      <c r="VBZ39" s="244"/>
      <c r="VCA39" s="244"/>
      <c r="VCB39" s="244"/>
      <c r="VCC39" s="244"/>
      <c r="VCD39" s="244"/>
      <c r="VCE39" s="244"/>
      <c r="VCF39" s="244"/>
      <c r="VCG39" s="244"/>
      <c r="VCH39" s="244"/>
      <c r="VCI39" s="244"/>
      <c r="VCJ39" s="244"/>
      <c r="VCK39" s="244"/>
      <c r="VCL39" s="244"/>
      <c r="VCM39" s="244"/>
      <c r="VCN39" s="244"/>
      <c r="VCO39" s="244"/>
      <c r="VCP39" s="244"/>
      <c r="VCQ39" s="244"/>
      <c r="VCR39" s="244"/>
      <c r="VCS39" s="244"/>
      <c r="VCT39" s="244"/>
      <c r="VCU39" s="244"/>
      <c r="VCV39" s="244"/>
      <c r="VCW39" s="244"/>
      <c r="VCX39" s="244"/>
      <c r="VCY39" s="244"/>
      <c r="VCZ39" s="244"/>
      <c r="VDA39" s="244"/>
      <c r="VDB39" s="244"/>
      <c r="VDC39" s="244"/>
      <c r="VDD39" s="244"/>
      <c r="VDE39" s="244"/>
      <c r="VDF39" s="244"/>
      <c r="VDG39" s="244"/>
      <c r="VDH39" s="244"/>
      <c r="VDI39" s="244"/>
      <c r="VDJ39" s="244"/>
      <c r="VDK39" s="244"/>
      <c r="VDL39" s="244"/>
      <c r="VDM39" s="244"/>
      <c r="VDN39" s="244"/>
      <c r="VDO39" s="244"/>
      <c r="VDP39" s="244"/>
      <c r="VDQ39" s="244"/>
      <c r="VDR39" s="244"/>
      <c r="VDS39" s="244"/>
      <c r="VDT39" s="244"/>
      <c r="VDU39" s="244"/>
      <c r="VDV39" s="244"/>
      <c r="VDW39" s="244"/>
      <c r="VDX39" s="244"/>
      <c r="VDY39" s="244"/>
      <c r="VDZ39" s="244"/>
      <c r="VEA39" s="244"/>
      <c r="VEB39" s="244"/>
      <c r="VEC39" s="244"/>
      <c r="VED39" s="244"/>
      <c r="VEE39" s="244"/>
      <c r="VEF39" s="244"/>
      <c r="VEG39" s="244"/>
      <c r="VEH39" s="244"/>
      <c r="VEI39" s="244"/>
      <c r="VEJ39" s="244"/>
      <c r="VEK39" s="244"/>
      <c r="VEL39" s="244"/>
      <c r="VEM39" s="244"/>
      <c r="VEN39" s="244"/>
      <c r="VEO39" s="244"/>
      <c r="VEP39" s="244"/>
      <c r="VEQ39" s="244"/>
      <c r="VER39" s="244"/>
      <c r="VES39" s="244"/>
      <c r="VET39" s="244"/>
      <c r="VEU39" s="244"/>
      <c r="VEV39" s="244"/>
      <c r="VEW39" s="244"/>
      <c r="VEX39" s="244"/>
      <c r="VEY39" s="244"/>
      <c r="VEZ39" s="244"/>
      <c r="VFA39" s="244"/>
      <c r="VFB39" s="244"/>
      <c r="VFC39" s="244"/>
      <c r="VFD39" s="244"/>
      <c r="VFE39" s="244"/>
      <c r="VFF39" s="244"/>
      <c r="VFG39" s="244"/>
      <c r="VFH39" s="244"/>
      <c r="VFI39" s="244"/>
      <c r="VFJ39" s="244"/>
      <c r="VFK39" s="244"/>
      <c r="VFL39" s="244"/>
      <c r="VFM39" s="244"/>
      <c r="VFN39" s="244"/>
      <c r="VFO39" s="244"/>
      <c r="VFP39" s="244"/>
      <c r="VFQ39" s="244"/>
      <c r="VFR39" s="244"/>
      <c r="VFS39" s="244"/>
      <c r="VFT39" s="244"/>
      <c r="VFU39" s="244"/>
      <c r="VFV39" s="244"/>
      <c r="VFW39" s="244"/>
      <c r="VFX39" s="244"/>
      <c r="VFY39" s="244"/>
      <c r="VFZ39" s="244"/>
      <c r="VGA39" s="244"/>
      <c r="VGB39" s="244"/>
      <c r="VGC39" s="244"/>
      <c r="VGD39" s="244"/>
      <c r="VGE39" s="244"/>
      <c r="VGF39" s="244"/>
      <c r="VGG39" s="244"/>
      <c r="VGH39" s="244"/>
      <c r="VGI39" s="244"/>
      <c r="VGJ39" s="244"/>
      <c r="VGK39" s="244"/>
      <c r="VGL39" s="244"/>
      <c r="VGM39" s="244"/>
      <c r="VGN39" s="244"/>
      <c r="VGO39" s="244"/>
      <c r="VGP39" s="244"/>
      <c r="VGQ39" s="244"/>
      <c r="VGR39" s="244"/>
      <c r="VGS39" s="244"/>
      <c r="VGT39" s="244"/>
      <c r="VGU39" s="244"/>
      <c r="VGV39" s="244"/>
      <c r="VGW39" s="244"/>
      <c r="VGX39" s="244"/>
      <c r="VGY39" s="244"/>
      <c r="VGZ39" s="244"/>
      <c r="VHA39" s="244"/>
      <c r="VHB39" s="244"/>
      <c r="VHC39" s="244"/>
      <c r="VHD39" s="244"/>
      <c r="VHE39" s="244"/>
      <c r="VHF39" s="244"/>
      <c r="VHG39" s="244"/>
      <c r="VHH39" s="244"/>
      <c r="VHI39" s="244"/>
      <c r="VHJ39" s="244"/>
      <c r="VHK39" s="244"/>
      <c r="VHL39" s="244"/>
      <c r="VHM39" s="244"/>
      <c r="VHN39" s="244"/>
      <c r="VHO39" s="244"/>
      <c r="VHP39" s="244"/>
      <c r="VHQ39" s="244"/>
      <c r="VHR39" s="244"/>
      <c r="VHS39" s="244"/>
      <c r="VHT39" s="244"/>
      <c r="VHU39" s="244"/>
      <c r="VHV39" s="244"/>
      <c r="VHW39" s="244"/>
      <c r="VHX39" s="244"/>
      <c r="VHY39" s="244"/>
      <c r="VHZ39" s="244"/>
      <c r="VIA39" s="244"/>
      <c r="VIB39" s="244"/>
      <c r="VIC39" s="244"/>
      <c r="VID39" s="244"/>
      <c r="VIE39" s="244"/>
      <c r="VIF39" s="244"/>
      <c r="VIG39" s="244"/>
      <c r="VIH39" s="244"/>
      <c r="VII39" s="244"/>
      <c r="VIJ39" s="244"/>
      <c r="VIK39" s="244"/>
      <c r="VIL39" s="244"/>
      <c r="VIM39" s="244"/>
      <c r="VIN39" s="244"/>
      <c r="VIO39" s="244"/>
      <c r="VIP39" s="244"/>
      <c r="VIQ39" s="244"/>
      <c r="VIR39" s="244"/>
      <c r="VIS39" s="244"/>
      <c r="VIT39" s="244"/>
      <c r="VIU39" s="244"/>
      <c r="VIV39" s="244"/>
      <c r="VIW39" s="244"/>
      <c r="VIX39" s="244"/>
      <c r="VIY39" s="244"/>
      <c r="VIZ39" s="244"/>
      <c r="VJA39" s="244"/>
      <c r="VJB39" s="244"/>
      <c r="VJC39" s="244"/>
      <c r="VJD39" s="244"/>
      <c r="VJE39" s="244"/>
      <c r="VJF39" s="244"/>
      <c r="VJG39" s="244"/>
      <c r="VJH39" s="244"/>
      <c r="VJI39" s="244"/>
      <c r="VJJ39" s="244"/>
      <c r="VJK39" s="244"/>
      <c r="VJL39" s="244"/>
      <c r="VJM39" s="244"/>
      <c r="VJN39" s="244"/>
      <c r="VJO39" s="244"/>
      <c r="VJP39" s="244"/>
      <c r="VJQ39" s="244"/>
      <c r="VJR39" s="244"/>
      <c r="VJS39" s="244"/>
      <c r="VJT39" s="244"/>
      <c r="VJU39" s="244"/>
      <c r="VJV39" s="244"/>
      <c r="VJW39" s="244"/>
      <c r="VJX39" s="244"/>
      <c r="VJY39" s="244"/>
      <c r="VJZ39" s="244"/>
      <c r="VKA39" s="244"/>
      <c r="VKB39" s="244"/>
      <c r="VKC39" s="244"/>
      <c r="VKD39" s="244"/>
      <c r="VKE39" s="244"/>
      <c r="VKF39" s="244"/>
      <c r="VKG39" s="244"/>
      <c r="VKH39" s="244"/>
      <c r="VKI39" s="244"/>
      <c r="VKJ39" s="244"/>
      <c r="VKK39" s="244"/>
      <c r="VKL39" s="244"/>
      <c r="VKM39" s="244"/>
      <c r="VKN39" s="244"/>
      <c r="VKO39" s="244"/>
      <c r="VKP39" s="244"/>
      <c r="VKQ39" s="244"/>
      <c r="VKR39" s="244"/>
      <c r="VKS39" s="244"/>
      <c r="VKT39" s="244"/>
      <c r="VKU39" s="244"/>
      <c r="VKV39" s="244"/>
      <c r="VKW39" s="244"/>
      <c r="VKX39" s="244"/>
      <c r="VKY39" s="244"/>
      <c r="VKZ39" s="244"/>
      <c r="VLA39" s="244"/>
      <c r="VLB39" s="244"/>
      <c r="VLC39" s="244"/>
      <c r="VLD39" s="244"/>
      <c r="VLE39" s="244"/>
      <c r="VLF39" s="244"/>
      <c r="VLG39" s="244"/>
      <c r="VLH39" s="244"/>
      <c r="VLI39" s="244"/>
      <c r="VLJ39" s="244"/>
      <c r="VLK39" s="244"/>
      <c r="VLL39" s="244"/>
      <c r="VLM39" s="244"/>
      <c r="VLN39" s="244"/>
      <c r="VLO39" s="244"/>
      <c r="VLP39" s="244"/>
      <c r="VLQ39" s="244"/>
      <c r="VLR39" s="244"/>
      <c r="VLS39" s="244"/>
      <c r="VLT39" s="244"/>
      <c r="VLU39" s="244"/>
      <c r="VLV39" s="244"/>
      <c r="VLW39" s="244"/>
      <c r="VLX39" s="244"/>
      <c r="VLY39" s="244"/>
      <c r="VLZ39" s="244"/>
      <c r="VMA39" s="244"/>
      <c r="VMB39" s="244"/>
      <c r="VMC39" s="244"/>
      <c r="VMD39" s="244"/>
      <c r="VME39" s="244"/>
      <c r="VMF39" s="244"/>
      <c r="VMG39" s="244"/>
      <c r="VMH39" s="244"/>
      <c r="VMI39" s="244"/>
      <c r="VMJ39" s="244"/>
      <c r="VMK39" s="244"/>
      <c r="VML39" s="244"/>
      <c r="VMM39" s="244"/>
      <c r="VMN39" s="244"/>
      <c r="VMO39" s="244"/>
      <c r="VMP39" s="244"/>
      <c r="VMQ39" s="244"/>
      <c r="VMR39" s="244"/>
      <c r="VMS39" s="244"/>
      <c r="VMT39" s="244"/>
      <c r="VMU39" s="244"/>
      <c r="VMV39" s="244"/>
      <c r="VMW39" s="244"/>
      <c r="VMX39" s="244"/>
      <c r="VMY39" s="244"/>
      <c r="VMZ39" s="244"/>
      <c r="VNA39" s="244"/>
      <c r="VNB39" s="244"/>
      <c r="VNC39" s="244"/>
      <c r="VND39" s="244"/>
      <c r="VNE39" s="244"/>
      <c r="VNF39" s="244"/>
      <c r="VNG39" s="244"/>
      <c r="VNH39" s="244"/>
      <c r="VNI39" s="244"/>
      <c r="VNJ39" s="244"/>
      <c r="VNK39" s="244"/>
      <c r="VNL39" s="244"/>
      <c r="VNM39" s="244"/>
      <c r="VNN39" s="244"/>
      <c r="VNO39" s="244"/>
      <c r="VNP39" s="244"/>
      <c r="VNQ39" s="244"/>
      <c r="VNR39" s="244"/>
      <c r="VNS39" s="244"/>
      <c r="VNT39" s="244"/>
      <c r="VNU39" s="244"/>
      <c r="VNV39" s="244"/>
      <c r="VNW39" s="244"/>
      <c r="VNX39" s="244"/>
      <c r="VNY39" s="244"/>
      <c r="VNZ39" s="244"/>
      <c r="VOA39" s="244"/>
      <c r="VOB39" s="244"/>
      <c r="VOC39" s="244"/>
      <c r="VOD39" s="244"/>
      <c r="VOE39" s="244"/>
      <c r="VOF39" s="244"/>
      <c r="VOG39" s="244"/>
      <c r="VOH39" s="244"/>
      <c r="VOI39" s="244"/>
      <c r="VOJ39" s="244"/>
      <c r="VOK39" s="244"/>
      <c r="VOL39" s="244"/>
      <c r="VOM39" s="244"/>
      <c r="VON39" s="244"/>
      <c r="VOO39" s="244"/>
      <c r="VOP39" s="244"/>
      <c r="VOQ39" s="244"/>
      <c r="VOR39" s="244"/>
      <c r="VOS39" s="244"/>
      <c r="VOT39" s="244"/>
      <c r="VOU39" s="244"/>
      <c r="VOV39" s="244"/>
      <c r="VOW39" s="244"/>
      <c r="VOX39" s="244"/>
      <c r="VOY39" s="244"/>
      <c r="VOZ39" s="244"/>
      <c r="VPA39" s="244"/>
      <c r="VPB39" s="244"/>
      <c r="VPC39" s="244"/>
      <c r="VPD39" s="244"/>
      <c r="VPE39" s="244"/>
      <c r="VPF39" s="244"/>
      <c r="VPG39" s="244"/>
      <c r="VPH39" s="244"/>
      <c r="VPI39" s="244"/>
      <c r="VPJ39" s="244"/>
      <c r="VPK39" s="244"/>
      <c r="VPL39" s="244"/>
      <c r="VPM39" s="244"/>
      <c r="VPN39" s="244"/>
      <c r="VPO39" s="244"/>
      <c r="VPP39" s="244"/>
      <c r="VPQ39" s="244"/>
      <c r="VPR39" s="244"/>
      <c r="VPS39" s="244"/>
      <c r="VPT39" s="244"/>
      <c r="VPU39" s="244"/>
      <c r="VPV39" s="244"/>
      <c r="VPW39" s="244"/>
      <c r="VPX39" s="244"/>
      <c r="VPY39" s="244"/>
      <c r="VPZ39" s="244"/>
      <c r="VQA39" s="244"/>
      <c r="VQB39" s="244"/>
      <c r="VQC39" s="244"/>
      <c r="VQD39" s="244"/>
      <c r="VQE39" s="244"/>
      <c r="VQF39" s="244"/>
      <c r="VQG39" s="244"/>
      <c r="VQH39" s="244"/>
      <c r="VQI39" s="244"/>
      <c r="VQJ39" s="244"/>
      <c r="VQK39" s="244"/>
      <c r="VQL39" s="244"/>
      <c r="VQM39" s="244"/>
      <c r="VQN39" s="244"/>
      <c r="VQO39" s="244"/>
      <c r="VQP39" s="244"/>
      <c r="VQQ39" s="244"/>
      <c r="VQR39" s="244"/>
      <c r="VQS39" s="244"/>
      <c r="VQT39" s="244"/>
      <c r="VQU39" s="244"/>
      <c r="VQV39" s="244"/>
      <c r="VQW39" s="244"/>
      <c r="VQX39" s="244"/>
      <c r="VQY39" s="244"/>
      <c r="VQZ39" s="244"/>
      <c r="VRA39" s="244"/>
      <c r="VRB39" s="244"/>
      <c r="VRC39" s="244"/>
      <c r="VRD39" s="244"/>
      <c r="VRE39" s="244"/>
      <c r="VRF39" s="244"/>
      <c r="VRG39" s="244"/>
      <c r="VRH39" s="244"/>
      <c r="VRI39" s="244"/>
      <c r="VRJ39" s="244"/>
      <c r="VRK39" s="244"/>
      <c r="VRL39" s="244"/>
      <c r="VRM39" s="244"/>
      <c r="VRN39" s="244"/>
      <c r="VRO39" s="244"/>
      <c r="VRP39" s="244"/>
      <c r="VRQ39" s="244"/>
      <c r="VRR39" s="244"/>
      <c r="VRS39" s="244"/>
      <c r="VRT39" s="244"/>
      <c r="VRU39" s="244"/>
      <c r="VRV39" s="244"/>
      <c r="VRW39" s="244"/>
      <c r="VRX39" s="244"/>
      <c r="VRY39" s="244"/>
      <c r="VRZ39" s="244"/>
      <c r="VSA39" s="244"/>
      <c r="VSB39" s="244"/>
      <c r="VSC39" s="244"/>
      <c r="VSD39" s="244"/>
      <c r="VSE39" s="244"/>
      <c r="VSF39" s="244"/>
      <c r="VSG39" s="244"/>
      <c r="VSH39" s="244"/>
      <c r="VSI39" s="244"/>
      <c r="VSJ39" s="244"/>
      <c r="VSK39" s="244"/>
      <c r="VSL39" s="244"/>
      <c r="VSM39" s="244"/>
      <c r="VSN39" s="244"/>
      <c r="VSO39" s="244"/>
      <c r="VSP39" s="244"/>
      <c r="VSQ39" s="244"/>
      <c r="VSR39" s="244"/>
      <c r="VSS39" s="244"/>
      <c r="VST39" s="244"/>
      <c r="VSU39" s="244"/>
      <c r="VSV39" s="244"/>
      <c r="VSW39" s="244"/>
      <c r="VSX39" s="244"/>
      <c r="VSY39" s="244"/>
      <c r="VSZ39" s="244"/>
      <c r="VTA39" s="244"/>
      <c r="VTB39" s="244"/>
      <c r="VTC39" s="244"/>
      <c r="VTD39" s="244"/>
      <c r="VTE39" s="244"/>
      <c r="VTF39" s="244"/>
      <c r="VTG39" s="244"/>
      <c r="VTH39" s="244"/>
      <c r="VTI39" s="244"/>
      <c r="VTJ39" s="244"/>
      <c r="VTK39" s="244"/>
      <c r="VTL39" s="244"/>
      <c r="VTM39" s="244"/>
      <c r="VTN39" s="244"/>
      <c r="VTO39" s="244"/>
      <c r="VTP39" s="244"/>
      <c r="VTQ39" s="244"/>
      <c r="VTR39" s="244"/>
      <c r="VTS39" s="244"/>
      <c r="VTT39" s="244"/>
      <c r="VTU39" s="244"/>
      <c r="VTV39" s="244"/>
      <c r="VTW39" s="244"/>
      <c r="VTX39" s="244"/>
      <c r="VTY39" s="244"/>
      <c r="VTZ39" s="244"/>
      <c r="VUA39" s="244"/>
      <c r="VUB39" s="244"/>
      <c r="VUC39" s="244"/>
      <c r="VUD39" s="244"/>
      <c r="VUE39" s="244"/>
      <c r="VUF39" s="244"/>
      <c r="VUG39" s="244"/>
      <c r="VUH39" s="244"/>
      <c r="VUI39" s="244"/>
      <c r="VUJ39" s="244"/>
      <c r="VUK39" s="244"/>
      <c r="VUL39" s="244"/>
      <c r="VUM39" s="244"/>
      <c r="VUN39" s="244"/>
      <c r="VUO39" s="244"/>
      <c r="VUP39" s="244"/>
      <c r="VUQ39" s="244"/>
      <c r="VUR39" s="244"/>
      <c r="VUS39" s="244"/>
      <c r="VUT39" s="244"/>
      <c r="VUU39" s="244"/>
      <c r="VUV39" s="244"/>
      <c r="VUW39" s="244"/>
      <c r="VUX39" s="244"/>
      <c r="VUY39" s="244"/>
      <c r="VUZ39" s="244"/>
      <c r="VVA39" s="244"/>
      <c r="VVB39" s="244"/>
      <c r="VVC39" s="244"/>
      <c r="VVD39" s="244"/>
      <c r="VVE39" s="244"/>
      <c r="VVF39" s="244"/>
      <c r="VVG39" s="244"/>
      <c r="VVH39" s="244"/>
      <c r="VVI39" s="244"/>
      <c r="VVJ39" s="244"/>
      <c r="VVK39" s="244"/>
      <c r="VVL39" s="244"/>
      <c r="VVM39" s="244"/>
      <c r="VVN39" s="244"/>
      <c r="VVO39" s="244"/>
      <c r="VVP39" s="244"/>
      <c r="VVQ39" s="244"/>
      <c r="VVR39" s="244"/>
      <c r="VVS39" s="244"/>
      <c r="VVT39" s="244"/>
      <c r="VVU39" s="244"/>
      <c r="VVV39" s="244"/>
      <c r="VVW39" s="244"/>
      <c r="VVX39" s="244"/>
      <c r="VVY39" s="244"/>
      <c r="VVZ39" s="244"/>
      <c r="VWA39" s="244"/>
      <c r="VWB39" s="244"/>
      <c r="VWC39" s="244"/>
      <c r="VWD39" s="244"/>
      <c r="VWE39" s="244"/>
      <c r="VWF39" s="244"/>
      <c r="VWG39" s="244"/>
      <c r="VWH39" s="244"/>
      <c r="VWI39" s="244"/>
      <c r="VWJ39" s="244"/>
      <c r="VWK39" s="244"/>
      <c r="VWL39" s="244"/>
      <c r="VWM39" s="244"/>
      <c r="VWN39" s="244"/>
      <c r="VWO39" s="244"/>
      <c r="VWP39" s="244"/>
      <c r="VWQ39" s="244"/>
      <c r="VWR39" s="244"/>
      <c r="VWS39" s="244"/>
      <c r="VWT39" s="244"/>
      <c r="VWU39" s="244"/>
      <c r="VWV39" s="244"/>
      <c r="VWW39" s="244"/>
      <c r="VWX39" s="244"/>
      <c r="VWY39" s="244"/>
      <c r="VWZ39" s="244"/>
      <c r="VXA39" s="244"/>
      <c r="VXB39" s="244"/>
      <c r="VXC39" s="244"/>
      <c r="VXD39" s="244"/>
      <c r="VXE39" s="244"/>
      <c r="VXF39" s="244"/>
      <c r="VXG39" s="244"/>
      <c r="VXH39" s="244"/>
      <c r="VXI39" s="244"/>
      <c r="VXJ39" s="244"/>
      <c r="VXK39" s="244"/>
      <c r="VXL39" s="244"/>
      <c r="VXM39" s="244"/>
      <c r="VXN39" s="244"/>
      <c r="VXO39" s="244"/>
      <c r="VXP39" s="244"/>
      <c r="VXQ39" s="244"/>
      <c r="VXR39" s="244"/>
      <c r="VXS39" s="244"/>
      <c r="VXT39" s="244"/>
      <c r="VXU39" s="244"/>
      <c r="VXV39" s="244"/>
      <c r="VXW39" s="244"/>
      <c r="VXX39" s="244"/>
      <c r="VXY39" s="244"/>
      <c r="VXZ39" s="244"/>
      <c r="VYA39" s="244"/>
      <c r="VYB39" s="244"/>
      <c r="VYC39" s="244"/>
      <c r="VYD39" s="244"/>
      <c r="VYE39" s="244"/>
      <c r="VYF39" s="244"/>
      <c r="VYG39" s="244"/>
      <c r="VYH39" s="244"/>
      <c r="VYI39" s="244"/>
      <c r="VYJ39" s="244"/>
      <c r="VYK39" s="244"/>
      <c r="VYL39" s="244"/>
      <c r="VYM39" s="244"/>
      <c r="VYN39" s="244"/>
      <c r="VYO39" s="244"/>
      <c r="VYP39" s="244"/>
      <c r="VYQ39" s="244"/>
      <c r="VYR39" s="244"/>
      <c r="VYS39" s="244"/>
      <c r="VYT39" s="244"/>
      <c r="VYU39" s="244"/>
      <c r="VYV39" s="244"/>
      <c r="VYW39" s="244"/>
      <c r="VYX39" s="244"/>
      <c r="VYY39" s="244"/>
      <c r="VYZ39" s="244"/>
      <c r="VZA39" s="244"/>
      <c r="VZB39" s="244"/>
      <c r="VZC39" s="244"/>
      <c r="VZD39" s="244"/>
      <c r="VZE39" s="244"/>
      <c r="VZF39" s="244"/>
      <c r="VZG39" s="244"/>
      <c r="VZH39" s="244"/>
      <c r="VZI39" s="244"/>
      <c r="VZJ39" s="244"/>
      <c r="VZK39" s="244"/>
      <c r="VZL39" s="244"/>
      <c r="VZM39" s="244"/>
      <c r="VZN39" s="244"/>
      <c r="VZO39" s="244"/>
      <c r="VZP39" s="244"/>
      <c r="VZQ39" s="244"/>
      <c r="VZR39" s="244"/>
      <c r="VZS39" s="244"/>
      <c r="VZT39" s="244"/>
      <c r="VZU39" s="244"/>
      <c r="VZV39" s="244"/>
      <c r="VZW39" s="244"/>
      <c r="VZX39" s="244"/>
      <c r="VZY39" s="244"/>
      <c r="VZZ39" s="244"/>
      <c r="WAA39" s="244"/>
      <c r="WAB39" s="244"/>
      <c r="WAC39" s="244"/>
      <c r="WAD39" s="244"/>
      <c r="WAE39" s="244"/>
      <c r="WAF39" s="244"/>
      <c r="WAG39" s="244"/>
      <c r="WAH39" s="244"/>
      <c r="WAI39" s="244"/>
      <c r="WAJ39" s="244"/>
      <c r="WAK39" s="244"/>
      <c r="WAL39" s="244"/>
      <c r="WAM39" s="244"/>
      <c r="WAN39" s="244"/>
      <c r="WAO39" s="244"/>
      <c r="WAP39" s="244"/>
      <c r="WAQ39" s="244"/>
      <c r="WAR39" s="244"/>
      <c r="WAS39" s="244"/>
      <c r="WAT39" s="244"/>
      <c r="WAU39" s="244"/>
      <c r="WAV39" s="244"/>
      <c r="WAW39" s="244"/>
      <c r="WAX39" s="244"/>
      <c r="WAY39" s="244"/>
      <c r="WAZ39" s="244"/>
      <c r="WBA39" s="244"/>
      <c r="WBB39" s="244"/>
      <c r="WBC39" s="244"/>
      <c r="WBD39" s="244"/>
      <c r="WBE39" s="244"/>
      <c r="WBF39" s="244"/>
      <c r="WBG39" s="244"/>
      <c r="WBH39" s="244"/>
      <c r="WBI39" s="244"/>
      <c r="WBJ39" s="244"/>
      <c r="WBK39" s="244"/>
      <c r="WBL39" s="244"/>
      <c r="WBM39" s="244"/>
      <c r="WBN39" s="244"/>
      <c r="WBO39" s="244"/>
      <c r="WBP39" s="244"/>
      <c r="WBQ39" s="244"/>
      <c r="WBR39" s="244"/>
      <c r="WBS39" s="244"/>
      <c r="WBT39" s="244"/>
      <c r="WBU39" s="244"/>
      <c r="WBV39" s="244"/>
      <c r="WBW39" s="244"/>
      <c r="WBX39" s="244"/>
      <c r="WBY39" s="244"/>
      <c r="WBZ39" s="244"/>
      <c r="WCA39" s="244"/>
      <c r="WCB39" s="244"/>
      <c r="WCC39" s="244"/>
      <c r="WCD39" s="244"/>
      <c r="WCE39" s="244"/>
      <c r="WCF39" s="244"/>
      <c r="WCG39" s="244"/>
      <c r="WCH39" s="244"/>
      <c r="WCI39" s="244"/>
      <c r="WCJ39" s="244"/>
      <c r="WCK39" s="244"/>
      <c r="WCL39" s="244"/>
      <c r="WCM39" s="244"/>
      <c r="WCN39" s="244"/>
      <c r="WCO39" s="244"/>
      <c r="WCP39" s="244"/>
      <c r="WCQ39" s="244"/>
      <c r="WCR39" s="244"/>
      <c r="WCS39" s="244"/>
      <c r="WCT39" s="244"/>
      <c r="WCU39" s="244"/>
      <c r="WCV39" s="244"/>
      <c r="WCW39" s="244"/>
      <c r="WCX39" s="244"/>
      <c r="WCY39" s="244"/>
      <c r="WCZ39" s="244"/>
      <c r="WDA39" s="244"/>
      <c r="WDB39" s="244"/>
      <c r="WDC39" s="244"/>
      <c r="WDD39" s="244"/>
      <c r="WDE39" s="244"/>
      <c r="WDF39" s="244"/>
      <c r="WDG39" s="244"/>
      <c r="WDH39" s="244"/>
      <c r="WDI39" s="244"/>
      <c r="WDJ39" s="244"/>
      <c r="WDK39" s="244"/>
      <c r="WDL39" s="244"/>
      <c r="WDM39" s="244"/>
      <c r="WDN39" s="244"/>
      <c r="WDO39" s="244"/>
      <c r="WDP39" s="244"/>
      <c r="WDQ39" s="244"/>
      <c r="WDR39" s="244"/>
      <c r="WDS39" s="244"/>
      <c r="WDT39" s="244"/>
      <c r="WDU39" s="244"/>
      <c r="WDV39" s="244"/>
      <c r="WDW39" s="244"/>
      <c r="WDX39" s="244"/>
      <c r="WDY39" s="244"/>
      <c r="WDZ39" s="244"/>
      <c r="WEA39" s="244"/>
      <c r="WEB39" s="244"/>
      <c r="WEC39" s="244"/>
      <c r="WED39" s="244"/>
      <c r="WEE39" s="244"/>
      <c r="WEF39" s="244"/>
      <c r="WEG39" s="244"/>
      <c r="WEH39" s="244"/>
      <c r="WEI39" s="244"/>
      <c r="WEJ39" s="244"/>
      <c r="WEK39" s="244"/>
      <c r="WEL39" s="244"/>
      <c r="WEM39" s="244"/>
      <c r="WEN39" s="244"/>
      <c r="WEO39" s="244"/>
      <c r="WEP39" s="244"/>
      <c r="WEQ39" s="244"/>
      <c r="WER39" s="244"/>
      <c r="WES39" s="244"/>
      <c r="WET39" s="244"/>
      <c r="WEU39" s="244"/>
      <c r="WEV39" s="244"/>
      <c r="WEW39" s="244"/>
      <c r="WEX39" s="244"/>
      <c r="WEY39" s="244"/>
      <c r="WEZ39" s="244"/>
      <c r="WFA39" s="244"/>
      <c r="WFB39" s="244"/>
      <c r="WFC39" s="244"/>
      <c r="WFD39" s="244"/>
      <c r="WFE39" s="244"/>
      <c r="WFF39" s="244"/>
      <c r="WFG39" s="244"/>
      <c r="WFH39" s="244"/>
      <c r="WFI39" s="244"/>
      <c r="WFJ39" s="244"/>
      <c r="WFK39" s="244"/>
      <c r="WFL39" s="244"/>
      <c r="WFM39" s="244"/>
      <c r="WFN39" s="244"/>
      <c r="WFO39" s="244"/>
      <c r="WFP39" s="244"/>
      <c r="WFQ39" s="244"/>
      <c r="WFR39" s="244"/>
      <c r="WFS39" s="244"/>
      <c r="WFT39" s="244"/>
      <c r="WFU39" s="244"/>
      <c r="WFV39" s="244"/>
      <c r="WFW39" s="244"/>
      <c r="WFX39" s="244"/>
      <c r="WFY39" s="244"/>
      <c r="WFZ39" s="244"/>
      <c r="WGA39" s="244"/>
      <c r="WGB39" s="244"/>
      <c r="WGC39" s="244"/>
      <c r="WGD39" s="244"/>
      <c r="WGE39" s="244"/>
      <c r="WGF39" s="244"/>
      <c r="WGG39" s="244"/>
      <c r="WGH39" s="244"/>
      <c r="WGI39" s="244"/>
      <c r="WGJ39" s="244"/>
      <c r="WGK39" s="244"/>
      <c r="WGL39" s="244"/>
      <c r="WGM39" s="244"/>
      <c r="WGN39" s="244"/>
      <c r="WGO39" s="244"/>
      <c r="WGP39" s="244"/>
      <c r="WGQ39" s="244"/>
      <c r="WGR39" s="244"/>
      <c r="WGS39" s="244"/>
      <c r="WGT39" s="244"/>
      <c r="WGU39" s="244"/>
      <c r="WGV39" s="244"/>
      <c r="WGW39" s="244"/>
      <c r="WGX39" s="244"/>
      <c r="WGY39" s="244"/>
      <c r="WGZ39" s="244"/>
      <c r="WHA39" s="244"/>
      <c r="WHB39" s="244"/>
      <c r="WHC39" s="244"/>
      <c r="WHD39" s="244"/>
      <c r="WHE39" s="244"/>
      <c r="WHF39" s="244"/>
      <c r="WHG39" s="244"/>
      <c r="WHH39" s="244"/>
      <c r="WHI39" s="244"/>
      <c r="WHJ39" s="244"/>
      <c r="WHK39" s="244"/>
      <c r="WHL39" s="244"/>
      <c r="WHM39" s="244"/>
      <c r="WHN39" s="244"/>
      <c r="WHO39" s="244"/>
      <c r="WHP39" s="244"/>
      <c r="WHQ39" s="244"/>
      <c r="WHR39" s="244"/>
      <c r="WHS39" s="244"/>
      <c r="WHT39" s="244"/>
      <c r="WHU39" s="244"/>
      <c r="WHV39" s="244"/>
      <c r="WHW39" s="244"/>
      <c r="WHX39" s="244"/>
      <c r="WHY39" s="244"/>
      <c r="WHZ39" s="244"/>
      <c r="WIA39" s="244"/>
      <c r="WIB39" s="244"/>
      <c r="WIC39" s="244"/>
      <c r="WID39" s="244"/>
      <c r="WIE39" s="244"/>
      <c r="WIF39" s="244"/>
      <c r="WIG39" s="244"/>
      <c r="WIH39" s="244"/>
      <c r="WII39" s="244"/>
      <c r="WIJ39" s="244"/>
      <c r="WIK39" s="244"/>
      <c r="WIL39" s="244"/>
      <c r="WIM39" s="244"/>
      <c r="WIN39" s="244"/>
      <c r="WIO39" s="244"/>
      <c r="WIP39" s="244"/>
      <c r="WIQ39" s="244"/>
      <c r="WIR39" s="244"/>
      <c r="WIS39" s="244"/>
      <c r="WIT39" s="244"/>
      <c r="WIU39" s="244"/>
      <c r="WIV39" s="244"/>
      <c r="WIW39" s="244"/>
      <c r="WIX39" s="244"/>
      <c r="WIY39" s="244"/>
      <c r="WIZ39" s="244"/>
      <c r="WJA39" s="244"/>
      <c r="WJB39" s="244"/>
      <c r="WJC39" s="244"/>
      <c r="WJD39" s="244"/>
      <c r="WJE39" s="244"/>
      <c r="WJF39" s="244"/>
      <c r="WJG39" s="244"/>
      <c r="WJH39" s="244"/>
      <c r="WJI39" s="244"/>
      <c r="WJJ39" s="244"/>
      <c r="WJK39" s="244"/>
      <c r="WJL39" s="244"/>
      <c r="WJM39" s="244"/>
      <c r="WJN39" s="244"/>
      <c r="WJO39" s="244"/>
      <c r="WJP39" s="244"/>
      <c r="WJQ39" s="244"/>
      <c r="WJR39" s="244"/>
      <c r="WJS39" s="244"/>
      <c r="WJT39" s="244"/>
      <c r="WJU39" s="244"/>
      <c r="WJV39" s="244"/>
      <c r="WJW39" s="244"/>
      <c r="WJX39" s="244"/>
      <c r="WJY39" s="244"/>
      <c r="WJZ39" s="244"/>
      <c r="WKA39" s="244"/>
      <c r="WKB39" s="244"/>
      <c r="WKC39" s="244"/>
      <c r="WKD39" s="244"/>
      <c r="WKE39" s="244"/>
      <c r="WKF39" s="244"/>
      <c r="WKG39" s="244"/>
      <c r="WKH39" s="244"/>
      <c r="WKI39" s="244"/>
      <c r="WKJ39" s="244"/>
      <c r="WKK39" s="244"/>
      <c r="WKL39" s="244"/>
      <c r="WKM39" s="244"/>
      <c r="WKN39" s="244"/>
      <c r="WKO39" s="244"/>
      <c r="WKP39" s="244"/>
      <c r="WKQ39" s="244"/>
      <c r="WKR39" s="244"/>
      <c r="WKS39" s="244"/>
      <c r="WKT39" s="244"/>
      <c r="WKU39" s="244"/>
      <c r="WKV39" s="244"/>
      <c r="WKW39" s="244"/>
      <c r="WKX39" s="244"/>
      <c r="WKY39" s="244"/>
      <c r="WKZ39" s="244"/>
      <c r="WLA39" s="244"/>
      <c r="WLB39" s="244"/>
      <c r="WLC39" s="244"/>
      <c r="WLD39" s="244"/>
      <c r="WLE39" s="244"/>
      <c r="WLF39" s="244"/>
      <c r="WLG39" s="244"/>
      <c r="WLH39" s="244"/>
      <c r="WLI39" s="244"/>
      <c r="WLJ39" s="244"/>
      <c r="WLK39" s="244"/>
      <c r="WLL39" s="244"/>
      <c r="WLM39" s="244"/>
      <c r="WLN39" s="244"/>
      <c r="WLO39" s="244"/>
      <c r="WLP39" s="244"/>
      <c r="WLQ39" s="244"/>
      <c r="WLR39" s="244"/>
      <c r="WLS39" s="244"/>
      <c r="WLT39" s="244"/>
      <c r="WLU39" s="244"/>
      <c r="WLV39" s="244"/>
      <c r="WLW39" s="244"/>
      <c r="WLX39" s="244"/>
      <c r="WLY39" s="244"/>
      <c r="WLZ39" s="244"/>
      <c r="WMA39" s="244"/>
      <c r="WMB39" s="244"/>
      <c r="WMC39" s="244"/>
      <c r="WMD39" s="244"/>
      <c r="WME39" s="244"/>
      <c r="WMF39" s="244"/>
      <c r="WMG39" s="244"/>
      <c r="WMH39" s="244"/>
      <c r="WMI39" s="244"/>
      <c r="WMJ39" s="244"/>
      <c r="WMK39" s="244"/>
      <c r="WML39" s="244"/>
      <c r="WMM39" s="244"/>
      <c r="WMN39" s="244"/>
      <c r="WMO39" s="244"/>
      <c r="WMP39" s="244"/>
      <c r="WMQ39" s="244"/>
      <c r="WMR39" s="244"/>
      <c r="WMS39" s="244"/>
      <c r="WMT39" s="244"/>
      <c r="WMU39" s="244"/>
      <c r="WMV39" s="244"/>
      <c r="WMW39" s="244"/>
      <c r="WMX39" s="244"/>
      <c r="WMY39" s="244"/>
      <c r="WMZ39" s="244"/>
      <c r="WNA39" s="244"/>
      <c r="WNB39" s="244"/>
      <c r="WNC39" s="244"/>
      <c r="WND39" s="244"/>
      <c r="WNE39" s="244"/>
      <c r="WNF39" s="244"/>
      <c r="WNG39" s="244"/>
      <c r="WNH39" s="244"/>
      <c r="WNI39" s="244"/>
      <c r="WNJ39" s="244"/>
      <c r="WNK39" s="244"/>
      <c r="WNL39" s="244"/>
      <c r="WNM39" s="244"/>
      <c r="WNN39" s="244"/>
      <c r="WNO39" s="244"/>
      <c r="WNP39" s="244"/>
      <c r="WNQ39" s="244"/>
      <c r="WNR39" s="244"/>
      <c r="WNS39" s="244"/>
      <c r="WNT39" s="244"/>
      <c r="WNU39" s="244"/>
      <c r="WNV39" s="244"/>
      <c r="WNW39" s="244"/>
      <c r="WNX39" s="244"/>
      <c r="WNY39" s="244"/>
      <c r="WNZ39" s="244"/>
      <c r="WOA39" s="244"/>
      <c r="WOB39" s="244"/>
      <c r="WOC39" s="244"/>
      <c r="WOD39" s="244"/>
      <c r="WOE39" s="244"/>
      <c r="WOF39" s="244"/>
      <c r="WOG39" s="244"/>
      <c r="WOH39" s="244"/>
      <c r="WOI39" s="244"/>
      <c r="WOJ39" s="244"/>
      <c r="WOK39" s="244"/>
      <c r="WOL39" s="244"/>
      <c r="WOM39" s="244"/>
      <c r="WON39" s="244"/>
      <c r="WOO39" s="244"/>
      <c r="WOP39" s="244"/>
      <c r="WOQ39" s="244"/>
      <c r="WOR39" s="244"/>
      <c r="WOS39" s="244"/>
      <c r="WOT39" s="244"/>
      <c r="WOU39" s="244"/>
      <c r="WOV39" s="244"/>
      <c r="WOW39" s="244"/>
      <c r="WOX39" s="244"/>
      <c r="WOY39" s="244"/>
      <c r="WOZ39" s="244"/>
      <c r="WPA39" s="244"/>
      <c r="WPB39" s="244"/>
      <c r="WPC39" s="244"/>
      <c r="WPD39" s="244"/>
      <c r="WPE39" s="244"/>
      <c r="WPF39" s="244"/>
      <c r="WPG39" s="244"/>
      <c r="WPH39" s="244"/>
      <c r="WPI39" s="244"/>
      <c r="WPJ39" s="244"/>
      <c r="WPK39" s="244"/>
      <c r="WPL39" s="244"/>
      <c r="WPM39" s="244"/>
      <c r="WPN39" s="244"/>
      <c r="WPO39" s="244"/>
      <c r="WPP39" s="244"/>
      <c r="WPQ39" s="244"/>
      <c r="WPR39" s="244"/>
      <c r="WPS39" s="244"/>
      <c r="WPT39" s="244"/>
      <c r="WPU39" s="244"/>
      <c r="WPV39" s="244"/>
      <c r="WPW39" s="244"/>
      <c r="WPX39" s="244"/>
      <c r="WPY39" s="244"/>
      <c r="WPZ39" s="244"/>
      <c r="WQA39" s="244"/>
      <c r="WQB39" s="244"/>
      <c r="WQC39" s="244"/>
      <c r="WQD39" s="244"/>
      <c r="WQE39" s="244"/>
      <c r="WQF39" s="244"/>
      <c r="WQG39" s="244"/>
      <c r="WQH39" s="244"/>
      <c r="WQI39" s="244"/>
      <c r="WQJ39" s="244"/>
      <c r="WQK39" s="244"/>
      <c r="WQL39" s="244"/>
      <c r="WQM39" s="244"/>
      <c r="WQN39" s="244"/>
      <c r="WQO39" s="244"/>
      <c r="WQP39" s="244"/>
      <c r="WQQ39" s="244"/>
      <c r="WQR39" s="244"/>
      <c r="WQS39" s="244"/>
      <c r="WQT39" s="244"/>
      <c r="WQU39" s="244"/>
      <c r="WQV39" s="244"/>
      <c r="WQW39" s="244"/>
      <c r="WQX39" s="244"/>
      <c r="WQY39" s="244"/>
      <c r="WQZ39" s="244"/>
      <c r="WRA39" s="244"/>
      <c r="WRB39" s="244"/>
      <c r="WRC39" s="244"/>
      <c r="WRD39" s="244"/>
      <c r="WRE39" s="244"/>
      <c r="WRF39" s="244"/>
      <c r="WRG39" s="244"/>
      <c r="WRH39" s="244"/>
      <c r="WRI39" s="244"/>
      <c r="WRJ39" s="244"/>
      <c r="WRK39" s="244"/>
      <c r="WRL39" s="244"/>
      <c r="WRM39" s="244"/>
      <c r="WRN39" s="244"/>
      <c r="WRO39" s="244"/>
      <c r="WRP39" s="244"/>
      <c r="WRQ39" s="244"/>
      <c r="WRR39" s="244"/>
      <c r="WRS39" s="244"/>
      <c r="WRT39" s="244"/>
      <c r="WRU39" s="244"/>
      <c r="WRV39" s="244"/>
      <c r="WRW39" s="244"/>
      <c r="WRX39" s="244"/>
      <c r="WRY39" s="244"/>
      <c r="WRZ39" s="244"/>
      <c r="WSA39" s="244"/>
      <c r="WSB39" s="244"/>
      <c r="WSC39" s="244"/>
      <c r="WSD39" s="244"/>
      <c r="WSE39" s="244"/>
      <c r="WSF39" s="244"/>
      <c r="WSG39" s="244"/>
      <c r="WSH39" s="244"/>
      <c r="WSI39" s="244"/>
      <c r="WSJ39" s="244"/>
      <c r="WSK39" s="244"/>
      <c r="WSL39" s="244"/>
      <c r="WSM39" s="244"/>
      <c r="WSN39" s="244"/>
      <c r="WSO39" s="244"/>
      <c r="WSP39" s="244"/>
      <c r="WSQ39" s="244"/>
      <c r="WSR39" s="244"/>
      <c r="WSS39" s="244"/>
      <c r="WST39" s="244"/>
      <c r="WSU39" s="244"/>
      <c r="WSV39" s="244"/>
      <c r="WSW39" s="244"/>
      <c r="WSX39" s="244"/>
      <c r="WSY39" s="244"/>
      <c r="WSZ39" s="244"/>
      <c r="WTA39" s="244"/>
      <c r="WTB39" s="244"/>
      <c r="WTC39" s="244"/>
      <c r="WTD39" s="244"/>
      <c r="WTE39" s="244"/>
      <c r="WTF39" s="244"/>
      <c r="WTG39" s="244"/>
      <c r="WTH39" s="244"/>
      <c r="WTI39" s="244"/>
      <c r="WTJ39" s="244"/>
      <c r="WTK39" s="244"/>
      <c r="WTL39" s="244"/>
      <c r="WTM39" s="244"/>
      <c r="WTN39" s="244"/>
      <c r="WTO39" s="244"/>
      <c r="WTP39" s="244"/>
      <c r="WTQ39" s="244"/>
      <c r="WTR39" s="244"/>
      <c r="WTS39" s="244"/>
      <c r="WTT39" s="244"/>
      <c r="WTU39" s="244"/>
      <c r="WTV39" s="244"/>
      <c r="WTW39" s="244"/>
      <c r="WTX39" s="244"/>
      <c r="WTY39" s="244"/>
      <c r="WTZ39" s="244"/>
      <c r="WUA39" s="244"/>
      <c r="WUB39" s="244"/>
      <c r="WUC39" s="244"/>
      <c r="WUD39" s="244"/>
      <c r="WUE39" s="244"/>
      <c r="WUF39" s="244"/>
      <c r="WUG39" s="244"/>
      <c r="WUH39" s="244"/>
      <c r="WUI39" s="244"/>
      <c r="WUJ39" s="244"/>
      <c r="WUK39" s="244"/>
      <c r="WUL39" s="244"/>
      <c r="WUM39" s="244"/>
      <c r="WUN39" s="244"/>
      <c r="WUO39" s="244"/>
      <c r="WUP39" s="244"/>
      <c r="WUQ39" s="244"/>
      <c r="WUR39" s="244"/>
      <c r="WUS39" s="244"/>
      <c r="WUT39" s="244"/>
      <c r="WUU39" s="244"/>
      <c r="WUV39" s="244"/>
      <c r="WUW39" s="244"/>
      <c r="WUX39" s="244"/>
      <c r="WUY39" s="244"/>
      <c r="WUZ39" s="244"/>
      <c r="WVA39" s="244"/>
      <c r="WVB39" s="244"/>
      <c r="WVC39" s="244"/>
      <c r="WVD39" s="244"/>
      <c r="WVE39" s="244"/>
      <c r="WVF39" s="244"/>
      <c r="WVG39" s="244"/>
      <c r="WVH39" s="244"/>
      <c r="WVI39" s="244"/>
      <c r="WVJ39" s="244"/>
      <c r="WVK39" s="244"/>
      <c r="WVL39" s="244"/>
      <c r="WVM39" s="244"/>
      <c r="WVN39" s="244"/>
      <c r="WVO39" s="244"/>
      <c r="WVP39" s="244"/>
      <c r="WVQ39" s="244"/>
      <c r="WVR39" s="244"/>
      <c r="WVS39" s="244"/>
      <c r="WVT39" s="244"/>
    </row>
    <row r="40" spans="1:16140" ht="21" customHeight="1">
      <c r="A40" s="579">
        <v>42737</v>
      </c>
      <c r="B40" s="593" t="s">
        <v>2209</v>
      </c>
      <c r="C40" s="519"/>
      <c r="D40" s="571">
        <v>40</v>
      </c>
      <c r="E40" s="514">
        <v>147</v>
      </c>
      <c r="F40" s="514"/>
      <c r="G40" s="514">
        <f t="shared" si="0"/>
        <v>5880</v>
      </c>
      <c r="H40" s="571"/>
      <c r="I40" s="521"/>
      <c r="J40" s="514">
        <f t="shared" si="1"/>
        <v>0</v>
      </c>
      <c r="K40" s="515"/>
      <c r="L40" s="514">
        <f t="shared" si="2"/>
        <v>28056</v>
      </c>
      <c r="M40" s="522"/>
      <c r="N40" s="523"/>
      <c r="O40" s="523"/>
      <c r="P40" s="523"/>
      <c r="Q40" s="523"/>
      <c r="R40" s="523"/>
      <c r="S40" s="523"/>
      <c r="T40" s="523"/>
      <c r="U40" s="523"/>
      <c r="V40" s="523"/>
      <c r="W40" s="523"/>
      <c r="X40" s="523"/>
      <c r="Y40" s="523"/>
      <c r="Z40" s="523"/>
      <c r="AA40" s="523"/>
      <c r="AB40" s="523"/>
      <c r="AC40" s="523"/>
      <c r="AD40" s="523"/>
      <c r="AE40" s="523"/>
      <c r="AF40" s="523"/>
      <c r="AG40" s="523"/>
      <c r="AH40" s="523"/>
      <c r="AI40" s="523"/>
      <c r="AJ40" s="523"/>
      <c r="AK40" s="523"/>
      <c r="AL40" s="523"/>
      <c r="AM40" s="523"/>
      <c r="AN40" s="523"/>
      <c r="AO40" s="523"/>
      <c r="AP40" s="523"/>
      <c r="AQ40" s="523"/>
      <c r="AR40" s="523"/>
      <c r="AS40" s="523"/>
      <c r="AT40" s="523"/>
      <c r="AU40" s="523"/>
      <c r="AV40" s="523"/>
      <c r="AW40" s="523"/>
      <c r="AX40" s="523"/>
      <c r="AY40" s="523"/>
      <c r="AZ40" s="523"/>
      <c r="BA40" s="523"/>
      <c r="BB40" s="523"/>
      <c r="BC40" s="523"/>
      <c r="BD40" s="523"/>
      <c r="BE40" s="523"/>
      <c r="BF40" s="523"/>
      <c r="BG40" s="523"/>
      <c r="BH40" s="523"/>
      <c r="BI40" s="523"/>
      <c r="BJ40" s="523"/>
      <c r="BK40" s="523"/>
      <c r="BL40" s="523"/>
      <c r="BM40" s="523"/>
      <c r="BN40" s="523"/>
      <c r="BO40" s="523"/>
      <c r="BP40" s="523"/>
      <c r="BQ40" s="523"/>
      <c r="BR40" s="523"/>
      <c r="BS40" s="523"/>
      <c r="BT40" s="523"/>
      <c r="BU40" s="523"/>
      <c r="BV40" s="523"/>
      <c r="BW40" s="523"/>
      <c r="BX40" s="523"/>
      <c r="BY40" s="523"/>
      <c r="BZ40" s="523"/>
      <c r="CA40" s="523"/>
      <c r="CB40" s="523"/>
      <c r="CC40" s="523"/>
      <c r="CD40" s="523"/>
      <c r="CE40" s="523"/>
      <c r="CF40" s="523"/>
      <c r="CG40" s="523"/>
      <c r="CH40" s="523"/>
      <c r="CI40" s="523"/>
      <c r="CJ40" s="523"/>
      <c r="CK40" s="523"/>
      <c r="CL40" s="523"/>
      <c r="CM40" s="523"/>
      <c r="CN40" s="523"/>
      <c r="CO40" s="523"/>
      <c r="CP40" s="523"/>
      <c r="CQ40" s="523"/>
      <c r="CR40" s="523"/>
      <c r="CS40" s="523"/>
      <c r="CT40" s="523"/>
      <c r="CU40" s="523"/>
      <c r="CV40" s="523"/>
      <c r="CW40" s="523"/>
      <c r="CX40" s="523"/>
      <c r="CY40" s="523"/>
      <c r="CZ40" s="523"/>
      <c r="DA40" s="523"/>
      <c r="DB40" s="523"/>
      <c r="DC40" s="523"/>
      <c r="DD40" s="523"/>
      <c r="DE40" s="523"/>
      <c r="DF40" s="523"/>
      <c r="DG40" s="523"/>
      <c r="DH40" s="523"/>
      <c r="DI40" s="523"/>
      <c r="DJ40" s="523"/>
      <c r="DK40" s="523"/>
      <c r="DL40" s="523"/>
      <c r="DM40" s="523"/>
      <c r="DN40" s="523"/>
      <c r="DO40" s="523"/>
      <c r="DP40" s="523"/>
      <c r="DQ40" s="523"/>
      <c r="DR40" s="523"/>
      <c r="DS40" s="523"/>
      <c r="DT40" s="523"/>
      <c r="DU40" s="523"/>
      <c r="DV40" s="523"/>
      <c r="DW40" s="523"/>
      <c r="DX40" s="523"/>
      <c r="DY40" s="523"/>
      <c r="DZ40" s="523"/>
      <c r="EA40" s="523"/>
      <c r="EB40" s="523"/>
      <c r="EC40" s="523"/>
      <c r="ED40" s="523"/>
      <c r="EE40" s="523"/>
      <c r="EF40" s="523"/>
      <c r="EG40" s="523"/>
      <c r="EH40" s="523"/>
      <c r="EI40" s="523"/>
      <c r="EJ40" s="523"/>
      <c r="EK40" s="523"/>
      <c r="EL40" s="523"/>
      <c r="EM40" s="523"/>
      <c r="EN40" s="523"/>
      <c r="EO40" s="523"/>
      <c r="EP40" s="523"/>
      <c r="EQ40" s="523"/>
      <c r="ER40" s="523"/>
      <c r="ES40" s="523"/>
      <c r="ET40" s="523"/>
      <c r="EU40" s="523"/>
      <c r="EV40" s="523"/>
      <c r="EW40" s="523"/>
      <c r="EX40" s="523"/>
      <c r="EY40" s="523"/>
      <c r="EZ40" s="523"/>
      <c r="FA40" s="523"/>
      <c r="FB40" s="523"/>
      <c r="FC40" s="523"/>
      <c r="FD40" s="523"/>
      <c r="FE40" s="523"/>
      <c r="FF40" s="523"/>
      <c r="FG40" s="523"/>
      <c r="FH40" s="523"/>
      <c r="FI40" s="523"/>
      <c r="FJ40" s="523"/>
      <c r="FK40" s="523"/>
      <c r="FL40" s="523"/>
      <c r="FM40" s="523"/>
      <c r="FN40" s="523"/>
      <c r="FO40" s="523"/>
      <c r="FP40" s="523"/>
      <c r="FQ40" s="523"/>
      <c r="FR40" s="523"/>
      <c r="FS40" s="523"/>
      <c r="FT40" s="523"/>
      <c r="FU40" s="523"/>
      <c r="FV40" s="523"/>
      <c r="FW40" s="523"/>
      <c r="FX40" s="523"/>
      <c r="FY40" s="523"/>
      <c r="FZ40" s="523"/>
      <c r="GA40" s="523"/>
      <c r="GB40" s="523"/>
      <c r="GC40" s="523"/>
      <c r="GD40" s="523"/>
      <c r="GE40" s="523"/>
      <c r="GF40" s="523"/>
      <c r="GG40" s="523"/>
      <c r="GH40" s="523"/>
      <c r="GI40" s="523"/>
      <c r="GJ40" s="523"/>
      <c r="GK40" s="523"/>
      <c r="GL40" s="523"/>
      <c r="GM40" s="523"/>
      <c r="GN40" s="523"/>
      <c r="GO40" s="523"/>
      <c r="GP40" s="523"/>
      <c r="GQ40" s="523"/>
      <c r="GR40" s="523"/>
      <c r="GS40" s="523"/>
      <c r="GT40" s="523"/>
      <c r="GU40" s="523"/>
      <c r="GV40" s="523"/>
      <c r="GW40" s="523"/>
      <c r="GX40" s="523"/>
      <c r="GY40" s="523"/>
      <c r="GZ40" s="523"/>
      <c r="HA40" s="523"/>
      <c r="HB40" s="523"/>
      <c r="HC40" s="523"/>
      <c r="HD40" s="523"/>
      <c r="HE40" s="523"/>
      <c r="HF40" s="523"/>
      <c r="HG40" s="523"/>
      <c r="HH40" s="523"/>
      <c r="HI40" s="523"/>
      <c r="HJ40" s="523"/>
      <c r="HK40" s="523"/>
      <c r="HL40" s="523"/>
      <c r="HM40" s="523"/>
      <c r="HN40" s="523"/>
      <c r="HO40" s="523"/>
      <c r="HP40" s="523"/>
      <c r="HQ40" s="523"/>
      <c r="HR40" s="523"/>
      <c r="HS40" s="523"/>
      <c r="HT40" s="523"/>
      <c r="HU40" s="523"/>
      <c r="HV40" s="523"/>
      <c r="HW40" s="523"/>
      <c r="HX40" s="523"/>
      <c r="HY40" s="523"/>
      <c r="HZ40" s="523"/>
      <c r="IA40" s="523"/>
      <c r="IB40" s="523"/>
      <c r="IC40" s="523"/>
      <c r="ID40" s="523"/>
      <c r="IE40" s="523"/>
      <c r="IF40" s="523"/>
      <c r="IG40" s="523"/>
      <c r="IH40" s="523"/>
      <c r="II40" s="523"/>
      <c r="IJ40" s="523"/>
      <c r="IK40" s="523"/>
      <c r="IL40" s="523"/>
      <c r="IM40" s="523"/>
      <c r="IN40" s="523"/>
      <c r="IO40" s="523"/>
      <c r="IP40" s="523"/>
      <c r="IQ40" s="523"/>
      <c r="IR40" s="523"/>
      <c r="IS40" s="523"/>
      <c r="IT40" s="523"/>
      <c r="IU40" s="523"/>
      <c r="IV40" s="523"/>
      <c r="IW40" s="523"/>
      <c r="IX40" s="523"/>
      <c r="IY40" s="523"/>
      <c r="IZ40" s="523"/>
      <c r="JA40" s="523"/>
      <c r="JB40" s="523"/>
      <c r="JC40" s="523"/>
      <c r="JD40" s="523"/>
      <c r="JE40" s="523"/>
      <c r="JF40" s="523"/>
      <c r="JG40" s="523"/>
      <c r="JH40" s="523"/>
      <c r="JI40" s="523"/>
      <c r="JJ40" s="523"/>
      <c r="JK40" s="523"/>
      <c r="JL40" s="523"/>
      <c r="JM40" s="523"/>
      <c r="JN40" s="523"/>
      <c r="JO40" s="523"/>
      <c r="JP40" s="523"/>
      <c r="JQ40" s="523"/>
      <c r="JR40" s="523"/>
      <c r="JS40" s="523"/>
      <c r="JT40" s="523"/>
      <c r="JU40" s="523"/>
      <c r="JV40" s="523"/>
      <c r="JW40" s="523"/>
      <c r="JX40" s="523"/>
      <c r="JY40" s="523"/>
      <c r="JZ40" s="523"/>
      <c r="KA40" s="523"/>
      <c r="KB40" s="523"/>
      <c r="KC40" s="523"/>
      <c r="KD40" s="523"/>
      <c r="KE40" s="523"/>
      <c r="KF40" s="523"/>
      <c r="KG40" s="523"/>
      <c r="KH40" s="523"/>
      <c r="KI40" s="523"/>
      <c r="KJ40" s="523"/>
      <c r="KK40" s="523"/>
      <c r="KL40" s="523"/>
      <c r="KM40" s="523"/>
      <c r="KN40" s="523"/>
      <c r="KO40" s="523"/>
      <c r="KP40" s="523"/>
      <c r="KQ40" s="523"/>
      <c r="KR40" s="523"/>
      <c r="KS40" s="523"/>
      <c r="KT40" s="523"/>
      <c r="KU40" s="523"/>
      <c r="KV40" s="523"/>
      <c r="KW40" s="523"/>
      <c r="KX40" s="523"/>
      <c r="KY40" s="523"/>
      <c r="KZ40" s="523"/>
      <c r="LA40" s="523"/>
      <c r="LB40" s="523"/>
      <c r="LC40" s="523"/>
      <c r="LD40" s="523"/>
      <c r="LE40" s="523"/>
      <c r="LF40" s="523"/>
      <c r="LG40" s="523"/>
      <c r="LH40" s="523"/>
      <c r="LI40" s="523"/>
      <c r="LJ40" s="523"/>
      <c r="LK40" s="523"/>
      <c r="LL40" s="523"/>
      <c r="LM40" s="523"/>
      <c r="LN40" s="523"/>
      <c r="LO40" s="523"/>
      <c r="LP40" s="523"/>
      <c r="LQ40" s="523"/>
      <c r="LR40" s="523"/>
      <c r="LS40" s="523"/>
      <c r="LT40" s="523"/>
      <c r="LU40" s="523"/>
      <c r="LV40" s="523"/>
      <c r="LW40" s="523"/>
      <c r="LX40" s="523"/>
      <c r="LY40" s="523"/>
      <c r="LZ40" s="523"/>
      <c r="MA40" s="523"/>
      <c r="MB40" s="523"/>
      <c r="MC40" s="523"/>
      <c r="MD40" s="523"/>
      <c r="ME40" s="523"/>
      <c r="MF40" s="523"/>
      <c r="MG40" s="523"/>
      <c r="MH40" s="523"/>
      <c r="MI40" s="523"/>
      <c r="MJ40" s="523"/>
      <c r="MK40" s="523"/>
      <c r="ML40" s="523"/>
      <c r="MM40" s="523"/>
      <c r="MN40" s="523"/>
      <c r="MO40" s="523"/>
      <c r="MP40" s="523"/>
      <c r="MQ40" s="523"/>
      <c r="MR40" s="523"/>
      <c r="MS40" s="523"/>
      <c r="MT40" s="523"/>
      <c r="MU40" s="523"/>
      <c r="MV40" s="523"/>
      <c r="MW40" s="523"/>
      <c r="MX40" s="523"/>
      <c r="MY40" s="523"/>
      <c r="MZ40" s="523"/>
      <c r="NA40" s="523"/>
      <c r="NB40" s="523"/>
      <c r="NC40" s="523"/>
      <c r="ND40" s="523"/>
      <c r="NE40" s="523"/>
      <c r="NF40" s="523"/>
      <c r="NG40" s="523"/>
      <c r="NH40" s="523"/>
      <c r="NI40" s="523"/>
      <c r="NJ40" s="523"/>
      <c r="NK40" s="523"/>
      <c r="NL40" s="523"/>
      <c r="NM40" s="523"/>
      <c r="NN40" s="523"/>
      <c r="NO40" s="523"/>
      <c r="NP40" s="523"/>
      <c r="NQ40" s="523"/>
      <c r="NR40" s="523"/>
      <c r="NS40" s="523"/>
      <c r="NT40" s="523"/>
      <c r="NU40" s="523"/>
      <c r="NV40" s="523"/>
      <c r="NW40" s="523"/>
      <c r="NX40" s="523"/>
      <c r="NY40" s="523"/>
      <c r="NZ40" s="523"/>
      <c r="OA40" s="523"/>
      <c r="OB40" s="523"/>
      <c r="OC40" s="523"/>
      <c r="OD40" s="523"/>
      <c r="OE40" s="523"/>
      <c r="OF40" s="523"/>
      <c r="OG40" s="523"/>
      <c r="OH40" s="523"/>
      <c r="OI40" s="523"/>
      <c r="OJ40" s="523"/>
      <c r="OK40" s="523"/>
      <c r="OL40" s="523"/>
      <c r="OM40" s="523"/>
      <c r="ON40" s="523"/>
      <c r="OO40" s="523"/>
      <c r="OP40" s="523"/>
      <c r="OQ40" s="523"/>
      <c r="OR40" s="523"/>
      <c r="OS40" s="523"/>
      <c r="OT40" s="523"/>
      <c r="OU40" s="523"/>
      <c r="OV40" s="523"/>
      <c r="OW40" s="523"/>
      <c r="OX40" s="523"/>
      <c r="OY40" s="523"/>
      <c r="OZ40" s="523"/>
      <c r="PA40" s="523"/>
      <c r="PB40" s="523"/>
      <c r="PC40" s="523"/>
      <c r="PD40" s="523"/>
      <c r="PE40" s="523"/>
      <c r="PF40" s="523"/>
      <c r="PG40" s="523"/>
      <c r="PH40" s="523"/>
      <c r="PI40" s="523"/>
      <c r="PJ40" s="523"/>
      <c r="PK40" s="523"/>
      <c r="PL40" s="523"/>
      <c r="PM40" s="523"/>
      <c r="PN40" s="523"/>
      <c r="PO40" s="523"/>
      <c r="PP40" s="523"/>
      <c r="PQ40" s="523"/>
      <c r="PR40" s="523"/>
      <c r="PS40" s="523"/>
      <c r="PT40" s="523"/>
      <c r="PU40" s="523"/>
      <c r="PV40" s="523"/>
      <c r="PW40" s="523"/>
      <c r="PX40" s="523"/>
      <c r="PY40" s="523"/>
      <c r="PZ40" s="523"/>
      <c r="QA40" s="523"/>
      <c r="QB40" s="523"/>
      <c r="QC40" s="523"/>
      <c r="QD40" s="523"/>
      <c r="QE40" s="523"/>
      <c r="QF40" s="523"/>
      <c r="QG40" s="523"/>
      <c r="QH40" s="523"/>
      <c r="QI40" s="523"/>
      <c r="QJ40" s="523"/>
      <c r="QK40" s="523"/>
      <c r="QL40" s="523"/>
      <c r="QM40" s="523"/>
      <c r="QN40" s="523"/>
      <c r="QO40" s="523"/>
      <c r="QP40" s="523"/>
      <c r="QQ40" s="523"/>
      <c r="QR40" s="523"/>
      <c r="QS40" s="523"/>
      <c r="QT40" s="523"/>
      <c r="QU40" s="523"/>
      <c r="QV40" s="523"/>
      <c r="QW40" s="523"/>
      <c r="QX40" s="523"/>
      <c r="QY40" s="523"/>
      <c r="QZ40" s="523"/>
      <c r="RA40" s="523"/>
      <c r="RB40" s="523"/>
      <c r="RC40" s="523"/>
      <c r="RD40" s="523"/>
      <c r="RE40" s="523"/>
      <c r="RF40" s="523"/>
      <c r="RG40" s="523"/>
      <c r="RH40" s="523"/>
      <c r="RI40" s="523"/>
      <c r="RJ40" s="523"/>
      <c r="RK40" s="523"/>
      <c r="RL40" s="523"/>
      <c r="RM40" s="523"/>
      <c r="RN40" s="523"/>
      <c r="RO40" s="523"/>
      <c r="RP40" s="523"/>
      <c r="RQ40" s="523"/>
      <c r="RR40" s="523"/>
      <c r="RS40" s="523"/>
      <c r="RT40" s="523"/>
      <c r="RU40" s="523"/>
      <c r="RV40" s="523"/>
      <c r="RW40" s="523"/>
      <c r="RX40" s="523"/>
      <c r="RY40" s="523"/>
      <c r="RZ40" s="523"/>
      <c r="SA40" s="523"/>
      <c r="SB40" s="523"/>
      <c r="SC40" s="523"/>
      <c r="SD40" s="523"/>
      <c r="SE40" s="523"/>
      <c r="SF40" s="523"/>
      <c r="SG40" s="523"/>
      <c r="SH40" s="523"/>
      <c r="SI40" s="523"/>
      <c r="SJ40" s="523"/>
      <c r="SK40" s="523"/>
      <c r="SL40" s="523"/>
      <c r="SM40" s="523"/>
      <c r="SN40" s="523"/>
      <c r="SO40" s="523"/>
      <c r="SP40" s="523"/>
      <c r="SQ40" s="523"/>
      <c r="SR40" s="523"/>
      <c r="SS40" s="523"/>
      <c r="ST40" s="523"/>
      <c r="SU40" s="523"/>
      <c r="SV40" s="523"/>
      <c r="SW40" s="523"/>
      <c r="SX40" s="523"/>
      <c r="SY40" s="523"/>
      <c r="SZ40" s="523"/>
      <c r="TA40" s="523"/>
      <c r="TB40" s="523"/>
      <c r="TC40" s="523"/>
      <c r="TD40" s="523"/>
      <c r="TE40" s="523"/>
      <c r="TF40" s="523"/>
      <c r="TG40" s="523"/>
      <c r="TH40" s="523"/>
      <c r="TI40" s="523"/>
      <c r="TJ40" s="523"/>
      <c r="TK40" s="523"/>
      <c r="TL40" s="523"/>
      <c r="TM40" s="523"/>
      <c r="TN40" s="523"/>
      <c r="TO40" s="523"/>
      <c r="TP40" s="523"/>
      <c r="TQ40" s="523"/>
      <c r="TR40" s="523"/>
      <c r="TS40" s="523"/>
      <c r="TT40" s="523"/>
      <c r="TU40" s="523"/>
      <c r="TV40" s="523"/>
      <c r="TW40" s="523"/>
      <c r="TX40" s="523"/>
      <c r="TY40" s="523"/>
      <c r="TZ40" s="523"/>
      <c r="UA40" s="523"/>
      <c r="UB40" s="523"/>
      <c r="UC40" s="523"/>
      <c r="UD40" s="523"/>
      <c r="UE40" s="523"/>
      <c r="UF40" s="523"/>
      <c r="UG40" s="523"/>
      <c r="UH40" s="523"/>
      <c r="UI40" s="523"/>
      <c r="UJ40" s="523"/>
      <c r="UK40" s="523"/>
      <c r="UL40" s="523"/>
      <c r="UM40" s="523"/>
      <c r="UN40" s="523"/>
      <c r="UO40" s="523"/>
      <c r="UP40" s="523"/>
      <c r="UQ40" s="523"/>
      <c r="UR40" s="523"/>
      <c r="US40" s="523"/>
      <c r="UT40" s="523"/>
      <c r="UU40" s="523"/>
      <c r="UV40" s="523"/>
      <c r="UW40" s="523"/>
      <c r="UX40" s="523"/>
      <c r="UY40" s="523"/>
      <c r="UZ40" s="523"/>
      <c r="VA40" s="523"/>
      <c r="VB40" s="523"/>
      <c r="VC40" s="523"/>
      <c r="VD40" s="523"/>
      <c r="VE40" s="523"/>
      <c r="VF40" s="523"/>
      <c r="VG40" s="523"/>
      <c r="VH40" s="523"/>
      <c r="VI40" s="523"/>
      <c r="VJ40" s="523"/>
      <c r="VK40" s="523"/>
      <c r="VL40" s="523"/>
      <c r="VM40" s="523"/>
      <c r="VN40" s="523"/>
      <c r="VO40" s="523"/>
      <c r="VP40" s="523"/>
      <c r="VQ40" s="523"/>
      <c r="VR40" s="523"/>
      <c r="VS40" s="523"/>
      <c r="VT40" s="523"/>
      <c r="VU40" s="523"/>
      <c r="VV40" s="523"/>
      <c r="VW40" s="523"/>
      <c r="VX40" s="523"/>
      <c r="VY40" s="523"/>
      <c r="VZ40" s="523"/>
      <c r="WA40" s="523"/>
      <c r="WB40" s="523"/>
      <c r="WC40" s="523"/>
      <c r="WD40" s="523"/>
      <c r="WE40" s="523"/>
      <c r="WF40" s="523"/>
      <c r="WG40" s="523"/>
      <c r="WH40" s="523"/>
      <c r="WI40" s="523"/>
      <c r="WJ40" s="523"/>
      <c r="WK40" s="523"/>
      <c r="WL40" s="523"/>
      <c r="WM40" s="523"/>
      <c r="WN40" s="523"/>
      <c r="WO40" s="523"/>
      <c r="WP40" s="523"/>
      <c r="WQ40" s="523"/>
      <c r="WR40" s="523"/>
      <c r="WS40" s="523"/>
      <c r="WT40" s="523"/>
      <c r="WU40" s="523"/>
      <c r="WV40" s="523"/>
      <c r="WW40" s="523"/>
      <c r="WX40" s="523"/>
      <c r="WY40" s="523"/>
      <c r="WZ40" s="523"/>
      <c r="XA40" s="523"/>
      <c r="XB40" s="523"/>
      <c r="XC40" s="523"/>
      <c r="XD40" s="523"/>
      <c r="XE40" s="523"/>
      <c r="XF40" s="523"/>
      <c r="XG40" s="523"/>
      <c r="XH40" s="523"/>
      <c r="XI40" s="523"/>
      <c r="XJ40" s="523"/>
      <c r="XK40" s="523"/>
      <c r="XL40" s="523"/>
      <c r="XM40" s="523"/>
      <c r="XN40" s="523"/>
      <c r="XO40" s="523"/>
      <c r="XP40" s="523"/>
      <c r="XQ40" s="523"/>
      <c r="XR40" s="523"/>
      <c r="XS40" s="523"/>
      <c r="XT40" s="523"/>
      <c r="XU40" s="523"/>
      <c r="XV40" s="523"/>
      <c r="XW40" s="523"/>
      <c r="XX40" s="523"/>
      <c r="XY40" s="523"/>
      <c r="XZ40" s="523"/>
      <c r="YA40" s="523"/>
      <c r="YB40" s="523"/>
      <c r="YC40" s="523"/>
      <c r="YD40" s="523"/>
      <c r="YE40" s="523"/>
      <c r="YF40" s="523"/>
      <c r="YG40" s="523"/>
      <c r="YH40" s="523"/>
      <c r="YI40" s="523"/>
      <c r="YJ40" s="523"/>
      <c r="YK40" s="523"/>
      <c r="YL40" s="523"/>
      <c r="YM40" s="523"/>
      <c r="YN40" s="523"/>
      <c r="YO40" s="523"/>
      <c r="YP40" s="523"/>
      <c r="YQ40" s="523"/>
      <c r="YR40" s="523"/>
      <c r="YS40" s="523"/>
      <c r="YT40" s="523"/>
      <c r="YU40" s="523"/>
      <c r="YV40" s="523"/>
      <c r="YW40" s="523"/>
      <c r="YX40" s="523"/>
      <c r="YY40" s="523"/>
      <c r="YZ40" s="523"/>
      <c r="ZA40" s="523"/>
      <c r="ZB40" s="523"/>
      <c r="ZC40" s="523"/>
      <c r="ZD40" s="523"/>
      <c r="ZE40" s="523"/>
      <c r="ZF40" s="523"/>
      <c r="ZG40" s="523"/>
      <c r="ZH40" s="523"/>
      <c r="ZI40" s="523"/>
      <c r="ZJ40" s="523"/>
      <c r="ZK40" s="523"/>
      <c r="ZL40" s="523"/>
      <c r="ZM40" s="523"/>
      <c r="ZN40" s="523"/>
      <c r="ZO40" s="523"/>
      <c r="ZP40" s="523"/>
      <c r="ZQ40" s="523"/>
      <c r="ZR40" s="523"/>
      <c r="ZS40" s="523"/>
      <c r="ZT40" s="523"/>
      <c r="ZU40" s="523"/>
      <c r="ZV40" s="523"/>
      <c r="ZW40" s="523"/>
      <c r="ZX40" s="523"/>
      <c r="ZY40" s="523"/>
      <c r="ZZ40" s="523"/>
      <c r="AAA40" s="523"/>
      <c r="AAB40" s="523"/>
      <c r="AAC40" s="523"/>
      <c r="AAD40" s="523"/>
      <c r="AAE40" s="523"/>
      <c r="AAF40" s="523"/>
      <c r="AAG40" s="523"/>
      <c r="AAH40" s="523"/>
      <c r="AAI40" s="523"/>
      <c r="AAJ40" s="523"/>
      <c r="AAK40" s="523"/>
      <c r="AAL40" s="523"/>
      <c r="AAM40" s="523"/>
      <c r="AAN40" s="523"/>
      <c r="AAO40" s="523"/>
      <c r="AAP40" s="523"/>
      <c r="AAQ40" s="523"/>
      <c r="AAR40" s="523"/>
      <c r="AAS40" s="523"/>
      <c r="AAT40" s="523"/>
      <c r="AAU40" s="523"/>
      <c r="AAV40" s="523"/>
      <c r="AAW40" s="523"/>
      <c r="AAX40" s="523"/>
      <c r="AAY40" s="523"/>
      <c r="AAZ40" s="523"/>
      <c r="ABA40" s="523"/>
      <c r="ABB40" s="523"/>
      <c r="ABC40" s="523"/>
      <c r="ABD40" s="523"/>
      <c r="ABE40" s="523"/>
      <c r="ABF40" s="523"/>
      <c r="ABG40" s="523"/>
      <c r="ABH40" s="523"/>
      <c r="ABI40" s="523"/>
      <c r="ABJ40" s="523"/>
      <c r="ABK40" s="523"/>
      <c r="ABL40" s="523"/>
      <c r="ABM40" s="523"/>
      <c r="ABN40" s="523"/>
      <c r="ABO40" s="523"/>
      <c r="ABP40" s="523"/>
      <c r="ABQ40" s="523"/>
      <c r="ABR40" s="523"/>
      <c r="ABS40" s="523"/>
      <c r="ABT40" s="523"/>
      <c r="ABU40" s="523"/>
      <c r="ABV40" s="523"/>
      <c r="ABW40" s="523"/>
      <c r="ABX40" s="523"/>
      <c r="ABY40" s="523"/>
      <c r="ABZ40" s="523"/>
      <c r="ACA40" s="523"/>
      <c r="ACB40" s="523"/>
      <c r="ACC40" s="523"/>
      <c r="ACD40" s="523"/>
      <c r="ACE40" s="523"/>
      <c r="ACF40" s="523"/>
      <c r="ACG40" s="523"/>
      <c r="ACH40" s="523"/>
      <c r="ACI40" s="523"/>
      <c r="ACJ40" s="523"/>
      <c r="ACK40" s="523"/>
      <c r="ACL40" s="523"/>
      <c r="ACM40" s="523"/>
      <c r="ACN40" s="523"/>
      <c r="ACO40" s="523"/>
      <c r="ACP40" s="523"/>
      <c r="ACQ40" s="523"/>
      <c r="ACR40" s="523"/>
      <c r="ACS40" s="523"/>
      <c r="ACT40" s="523"/>
      <c r="ACU40" s="523"/>
      <c r="ACV40" s="523"/>
      <c r="ACW40" s="523"/>
      <c r="ACX40" s="523"/>
      <c r="ACY40" s="523"/>
      <c r="ACZ40" s="523"/>
      <c r="ADA40" s="523"/>
      <c r="ADB40" s="523"/>
      <c r="ADC40" s="523"/>
      <c r="ADD40" s="523"/>
      <c r="ADE40" s="523"/>
      <c r="ADF40" s="523"/>
      <c r="ADG40" s="523"/>
      <c r="ADH40" s="523"/>
      <c r="ADI40" s="523"/>
      <c r="ADJ40" s="523"/>
      <c r="ADK40" s="523"/>
      <c r="ADL40" s="523"/>
      <c r="ADM40" s="523"/>
      <c r="ADN40" s="523"/>
      <c r="ADO40" s="523"/>
      <c r="ADP40" s="523"/>
      <c r="ADQ40" s="523"/>
      <c r="ADR40" s="523"/>
      <c r="ADS40" s="523"/>
      <c r="ADT40" s="523"/>
      <c r="ADU40" s="523"/>
      <c r="ADV40" s="523"/>
      <c r="ADW40" s="523"/>
      <c r="ADX40" s="523"/>
      <c r="ADY40" s="523"/>
      <c r="ADZ40" s="523"/>
      <c r="AEA40" s="523"/>
      <c r="AEB40" s="523"/>
      <c r="AEC40" s="523"/>
      <c r="AED40" s="523"/>
      <c r="AEE40" s="523"/>
      <c r="AEF40" s="523"/>
      <c r="AEG40" s="523"/>
      <c r="AEH40" s="523"/>
      <c r="AEI40" s="523"/>
      <c r="AEJ40" s="523"/>
      <c r="AEK40" s="523"/>
      <c r="AEL40" s="523"/>
      <c r="AEM40" s="523"/>
      <c r="AEN40" s="523"/>
      <c r="AEO40" s="523"/>
      <c r="AEP40" s="523"/>
      <c r="AEQ40" s="523"/>
      <c r="AER40" s="523"/>
      <c r="AES40" s="523"/>
      <c r="AET40" s="523"/>
      <c r="AEU40" s="523"/>
      <c r="AEV40" s="523"/>
      <c r="AEW40" s="523"/>
      <c r="AEX40" s="523"/>
      <c r="AEY40" s="523"/>
      <c r="AEZ40" s="523"/>
      <c r="AFA40" s="523"/>
      <c r="AFB40" s="523"/>
      <c r="AFC40" s="523"/>
      <c r="AFD40" s="523"/>
      <c r="AFE40" s="523"/>
      <c r="AFF40" s="523"/>
      <c r="AFG40" s="523"/>
      <c r="AFH40" s="523"/>
      <c r="AFI40" s="523"/>
      <c r="AFJ40" s="523"/>
      <c r="AFK40" s="523"/>
      <c r="AFL40" s="523"/>
      <c r="AFM40" s="523"/>
      <c r="AFN40" s="523"/>
      <c r="AFO40" s="523"/>
      <c r="AFP40" s="523"/>
      <c r="AFQ40" s="523"/>
      <c r="AFR40" s="523"/>
      <c r="AFS40" s="523"/>
      <c r="AFT40" s="523"/>
      <c r="AFU40" s="523"/>
      <c r="AFV40" s="523"/>
      <c r="AFW40" s="523"/>
      <c r="AFX40" s="523"/>
      <c r="AFY40" s="523"/>
      <c r="AFZ40" s="523"/>
      <c r="AGA40" s="523"/>
      <c r="AGB40" s="523"/>
      <c r="AGC40" s="523"/>
      <c r="AGD40" s="523"/>
      <c r="AGE40" s="523"/>
      <c r="AGF40" s="523"/>
      <c r="AGG40" s="523"/>
      <c r="AGH40" s="523"/>
      <c r="AGI40" s="523"/>
      <c r="AGJ40" s="523"/>
      <c r="AGK40" s="523"/>
      <c r="AGL40" s="523"/>
      <c r="AGM40" s="523"/>
      <c r="AGN40" s="523"/>
      <c r="AGO40" s="523"/>
      <c r="AGP40" s="523"/>
      <c r="AGQ40" s="523"/>
      <c r="AGR40" s="523"/>
      <c r="AGS40" s="523"/>
      <c r="AGT40" s="523"/>
      <c r="AGU40" s="523"/>
      <c r="AGV40" s="523"/>
      <c r="AGW40" s="523"/>
      <c r="AGX40" s="523"/>
      <c r="AGY40" s="523"/>
      <c r="AGZ40" s="523"/>
      <c r="AHA40" s="523"/>
      <c r="AHB40" s="523"/>
      <c r="AHC40" s="523"/>
      <c r="AHD40" s="523"/>
      <c r="AHE40" s="523"/>
      <c r="AHF40" s="523"/>
      <c r="AHG40" s="523"/>
      <c r="AHH40" s="523"/>
      <c r="AHI40" s="523"/>
      <c r="AHJ40" s="523"/>
      <c r="AHK40" s="523"/>
      <c r="AHL40" s="523"/>
      <c r="AHM40" s="523"/>
      <c r="AHN40" s="523"/>
      <c r="AHO40" s="523"/>
      <c r="AHP40" s="523"/>
      <c r="AHQ40" s="523"/>
      <c r="AHR40" s="523"/>
      <c r="AHS40" s="523"/>
      <c r="AHT40" s="523"/>
      <c r="AHU40" s="523"/>
      <c r="AHV40" s="523"/>
      <c r="AHW40" s="523"/>
      <c r="AHX40" s="523"/>
      <c r="AHY40" s="523"/>
      <c r="AHZ40" s="523"/>
      <c r="AIA40" s="523"/>
      <c r="AIB40" s="523"/>
      <c r="AIC40" s="523"/>
      <c r="AID40" s="523"/>
      <c r="AIE40" s="523"/>
      <c r="AIF40" s="523"/>
      <c r="AIG40" s="523"/>
      <c r="AIH40" s="523"/>
      <c r="AII40" s="523"/>
      <c r="AIJ40" s="523"/>
      <c r="AIK40" s="523"/>
      <c r="AIL40" s="523"/>
      <c r="AIM40" s="523"/>
      <c r="AIN40" s="523"/>
      <c r="AIO40" s="523"/>
      <c r="AIP40" s="523"/>
      <c r="AIQ40" s="523"/>
      <c r="AIR40" s="523"/>
      <c r="AIS40" s="523"/>
      <c r="AIT40" s="523"/>
      <c r="AIU40" s="523"/>
      <c r="AIV40" s="523"/>
      <c r="AIW40" s="523"/>
      <c r="AIX40" s="523"/>
      <c r="AIY40" s="523"/>
      <c r="AIZ40" s="523"/>
      <c r="AJA40" s="523"/>
      <c r="AJB40" s="523"/>
      <c r="AJC40" s="523"/>
      <c r="AJD40" s="523"/>
      <c r="AJE40" s="523"/>
      <c r="AJF40" s="523"/>
      <c r="AJG40" s="523"/>
      <c r="AJH40" s="523"/>
      <c r="AJI40" s="523"/>
      <c r="AJJ40" s="523"/>
      <c r="AJK40" s="523"/>
      <c r="AJL40" s="523"/>
      <c r="AJM40" s="523"/>
      <c r="AJN40" s="523"/>
      <c r="AJO40" s="523"/>
      <c r="AJP40" s="523"/>
      <c r="AJQ40" s="523"/>
      <c r="AJR40" s="523"/>
      <c r="AJS40" s="523"/>
      <c r="AJT40" s="523"/>
      <c r="AJU40" s="523"/>
      <c r="AJV40" s="523"/>
      <c r="AJW40" s="523"/>
      <c r="AJX40" s="523"/>
      <c r="AJY40" s="523"/>
      <c r="AJZ40" s="523"/>
      <c r="AKA40" s="523"/>
      <c r="AKB40" s="523"/>
      <c r="AKC40" s="523"/>
      <c r="AKD40" s="523"/>
      <c r="AKE40" s="523"/>
      <c r="AKF40" s="523"/>
      <c r="AKG40" s="523"/>
      <c r="AKH40" s="523"/>
      <c r="AKI40" s="523"/>
      <c r="AKJ40" s="523"/>
      <c r="AKK40" s="523"/>
      <c r="AKL40" s="523"/>
      <c r="AKM40" s="523"/>
      <c r="AKN40" s="523"/>
      <c r="AKO40" s="523"/>
      <c r="AKP40" s="523"/>
      <c r="AKQ40" s="523"/>
      <c r="AKR40" s="523"/>
      <c r="AKS40" s="523"/>
      <c r="AKT40" s="523"/>
      <c r="AKU40" s="523"/>
      <c r="AKV40" s="523"/>
      <c r="AKW40" s="523"/>
      <c r="AKX40" s="523"/>
      <c r="AKY40" s="523"/>
      <c r="AKZ40" s="523"/>
      <c r="ALA40" s="523"/>
      <c r="ALB40" s="523"/>
      <c r="ALC40" s="523"/>
      <c r="ALD40" s="523"/>
      <c r="ALE40" s="523"/>
      <c r="ALF40" s="523"/>
      <c r="ALG40" s="523"/>
      <c r="ALH40" s="523"/>
      <c r="ALI40" s="523"/>
      <c r="ALJ40" s="523"/>
      <c r="ALK40" s="523"/>
      <c r="ALL40" s="523"/>
      <c r="ALM40" s="523"/>
      <c r="ALN40" s="523"/>
      <c r="ALO40" s="523"/>
      <c r="ALP40" s="523"/>
      <c r="ALQ40" s="523"/>
      <c r="ALR40" s="523"/>
      <c r="ALS40" s="523"/>
      <c r="ALT40" s="523"/>
      <c r="ALU40" s="523"/>
      <c r="ALV40" s="523"/>
      <c r="ALW40" s="523"/>
      <c r="ALX40" s="523"/>
      <c r="ALY40" s="523"/>
      <c r="ALZ40" s="523"/>
      <c r="AMA40" s="523"/>
      <c r="AMB40" s="523"/>
      <c r="AMC40" s="523"/>
      <c r="AMD40" s="523"/>
      <c r="AME40" s="523"/>
      <c r="AMF40" s="523"/>
      <c r="AMG40" s="523"/>
      <c r="AMH40" s="523"/>
      <c r="AMI40" s="523"/>
      <c r="AMJ40" s="523"/>
      <c r="AMK40" s="523"/>
      <c r="AML40" s="523"/>
      <c r="AMM40" s="523"/>
      <c r="AMN40" s="523"/>
      <c r="AMO40" s="523"/>
      <c r="AMP40" s="523"/>
      <c r="AMQ40" s="523"/>
      <c r="AMR40" s="523"/>
      <c r="AMS40" s="523"/>
      <c r="AMT40" s="523"/>
      <c r="AMU40" s="523"/>
      <c r="AMV40" s="523"/>
      <c r="AMW40" s="523"/>
      <c r="AMX40" s="523"/>
      <c r="AMY40" s="523"/>
      <c r="AMZ40" s="523"/>
      <c r="ANA40" s="523"/>
      <c r="ANB40" s="523"/>
      <c r="ANC40" s="523"/>
      <c r="AND40" s="523"/>
      <c r="ANE40" s="523"/>
      <c r="ANF40" s="523"/>
      <c r="ANG40" s="523"/>
      <c r="ANH40" s="523"/>
      <c r="ANI40" s="523"/>
      <c r="ANJ40" s="523"/>
      <c r="ANK40" s="523"/>
      <c r="ANL40" s="523"/>
      <c r="ANM40" s="523"/>
      <c r="ANN40" s="523"/>
      <c r="ANO40" s="523"/>
      <c r="ANP40" s="523"/>
      <c r="ANQ40" s="523"/>
      <c r="ANR40" s="523"/>
      <c r="ANS40" s="523"/>
      <c r="ANT40" s="523"/>
      <c r="ANU40" s="523"/>
      <c r="ANV40" s="523"/>
      <c r="ANW40" s="523"/>
      <c r="ANX40" s="523"/>
      <c r="ANY40" s="523"/>
      <c r="ANZ40" s="523"/>
      <c r="AOA40" s="523"/>
      <c r="AOB40" s="523"/>
      <c r="AOC40" s="523"/>
      <c r="AOD40" s="523"/>
      <c r="AOE40" s="523"/>
      <c r="AOF40" s="523"/>
      <c r="AOG40" s="523"/>
      <c r="AOH40" s="523"/>
      <c r="AOI40" s="523"/>
      <c r="AOJ40" s="523"/>
      <c r="AOK40" s="523"/>
      <c r="AOL40" s="523"/>
      <c r="AOM40" s="523"/>
      <c r="AON40" s="523"/>
      <c r="AOO40" s="523"/>
      <c r="AOP40" s="523"/>
      <c r="AOQ40" s="523"/>
      <c r="AOR40" s="523"/>
      <c r="AOS40" s="523"/>
      <c r="AOT40" s="523"/>
      <c r="AOU40" s="523"/>
      <c r="AOV40" s="523"/>
      <c r="AOW40" s="523"/>
      <c r="AOX40" s="523"/>
      <c r="AOY40" s="523"/>
      <c r="AOZ40" s="523"/>
      <c r="APA40" s="523"/>
      <c r="APB40" s="523"/>
      <c r="APC40" s="523"/>
      <c r="APD40" s="523"/>
      <c r="APE40" s="523"/>
      <c r="APF40" s="523"/>
      <c r="APG40" s="523"/>
      <c r="APH40" s="523"/>
      <c r="API40" s="523"/>
      <c r="APJ40" s="523"/>
      <c r="APK40" s="523"/>
      <c r="APL40" s="523"/>
      <c r="APM40" s="523"/>
      <c r="APN40" s="523"/>
      <c r="APO40" s="523"/>
      <c r="APP40" s="523"/>
      <c r="APQ40" s="523"/>
      <c r="APR40" s="523"/>
      <c r="APS40" s="523"/>
      <c r="APT40" s="523"/>
      <c r="APU40" s="523"/>
      <c r="APV40" s="523"/>
      <c r="APW40" s="523"/>
      <c r="APX40" s="523"/>
      <c r="APY40" s="523"/>
      <c r="APZ40" s="523"/>
      <c r="AQA40" s="523"/>
      <c r="AQB40" s="523"/>
      <c r="AQC40" s="523"/>
      <c r="AQD40" s="523"/>
      <c r="AQE40" s="523"/>
      <c r="AQF40" s="523"/>
      <c r="AQG40" s="523"/>
      <c r="AQH40" s="523"/>
      <c r="AQI40" s="523"/>
      <c r="AQJ40" s="523"/>
      <c r="AQK40" s="523"/>
      <c r="AQL40" s="523"/>
      <c r="AQM40" s="523"/>
      <c r="AQN40" s="523"/>
      <c r="AQO40" s="523"/>
      <c r="AQP40" s="523"/>
      <c r="AQQ40" s="523"/>
      <c r="AQR40" s="523"/>
      <c r="AQS40" s="523"/>
      <c r="AQT40" s="523"/>
      <c r="AQU40" s="523"/>
      <c r="AQV40" s="523"/>
      <c r="AQW40" s="523"/>
      <c r="AQX40" s="523"/>
      <c r="AQY40" s="523"/>
      <c r="AQZ40" s="523"/>
      <c r="ARA40" s="523"/>
      <c r="ARB40" s="523"/>
      <c r="ARC40" s="523"/>
      <c r="ARD40" s="523"/>
      <c r="ARE40" s="523"/>
      <c r="ARF40" s="523"/>
      <c r="ARG40" s="523"/>
      <c r="ARH40" s="523"/>
      <c r="ARI40" s="523"/>
      <c r="ARJ40" s="523"/>
      <c r="ARK40" s="523"/>
      <c r="ARL40" s="523"/>
      <c r="ARM40" s="523"/>
      <c r="ARN40" s="523"/>
      <c r="ARO40" s="523"/>
      <c r="ARP40" s="523"/>
      <c r="ARQ40" s="523"/>
      <c r="ARR40" s="523"/>
      <c r="ARS40" s="523"/>
      <c r="ART40" s="523"/>
      <c r="ARU40" s="523"/>
      <c r="ARV40" s="523"/>
      <c r="ARW40" s="523"/>
      <c r="ARX40" s="523"/>
      <c r="ARY40" s="523"/>
      <c r="ARZ40" s="523"/>
      <c r="ASA40" s="523"/>
      <c r="ASB40" s="523"/>
      <c r="ASC40" s="523"/>
      <c r="ASD40" s="523"/>
      <c r="ASE40" s="523"/>
      <c r="ASF40" s="523"/>
      <c r="ASG40" s="523"/>
      <c r="ASH40" s="523"/>
      <c r="ASI40" s="523"/>
      <c r="ASJ40" s="523"/>
      <c r="ASK40" s="523"/>
      <c r="ASL40" s="523"/>
      <c r="ASM40" s="523"/>
      <c r="ASN40" s="523"/>
      <c r="ASO40" s="523"/>
      <c r="ASP40" s="523"/>
      <c r="ASQ40" s="523"/>
      <c r="ASR40" s="523"/>
      <c r="ASS40" s="523"/>
      <c r="AST40" s="523"/>
      <c r="ASU40" s="523"/>
      <c r="ASV40" s="523"/>
      <c r="ASW40" s="523"/>
      <c r="ASX40" s="523"/>
      <c r="ASY40" s="523"/>
      <c r="ASZ40" s="523"/>
      <c r="ATA40" s="523"/>
      <c r="ATB40" s="523"/>
      <c r="ATC40" s="523"/>
      <c r="ATD40" s="523"/>
      <c r="ATE40" s="523"/>
      <c r="ATF40" s="523"/>
      <c r="ATG40" s="523"/>
      <c r="ATH40" s="523"/>
      <c r="ATI40" s="523"/>
      <c r="ATJ40" s="523"/>
      <c r="ATK40" s="523"/>
      <c r="ATL40" s="523"/>
      <c r="ATM40" s="523"/>
      <c r="ATN40" s="523"/>
      <c r="ATO40" s="523"/>
      <c r="ATP40" s="523"/>
      <c r="ATQ40" s="523"/>
      <c r="ATR40" s="523"/>
      <c r="ATS40" s="523"/>
      <c r="ATT40" s="523"/>
      <c r="ATU40" s="523"/>
      <c r="ATV40" s="523"/>
      <c r="ATW40" s="523"/>
      <c r="ATX40" s="523"/>
      <c r="ATY40" s="523"/>
      <c r="ATZ40" s="523"/>
      <c r="AUA40" s="523"/>
      <c r="AUB40" s="523"/>
      <c r="AUC40" s="523"/>
      <c r="AUD40" s="523"/>
      <c r="AUE40" s="523"/>
      <c r="AUF40" s="523"/>
      <c r="AUG40" s="523"/>
      <c r="AUH40" s="523"/>
      <c r="AUI40" s="523"/>
      <c r="AUJ40" s="523"/>
      <c r="AUK40" s="523"/>
      <c r="AUL40" s="523"/>
      <c r="AUM40" s="523"/>
      <c r="AUN40" s="523"/>
      <c r="AUO40" s="523"/>
      <c r="AUP40" s="523"/>
      <c r="AUQ40" s="523"/>
      <c r="AUR40" s="523"/>
      <c r="AUS40" s="523"/>
      <c r="AUT40" s="523"/>
      <c r="AUU40" s="523"/>
      <c r="AUV40" s="523"/>
      <c r="AUW40" s="523"/>
      <c r="AUX40" s="523"/>
      <c r="AUY40" s="523"/>
      <c r="AUZ40" s="523"/>
      <c r="AVA40" s="523"/>
      <c r="AVB40" s="523"/>
      <c r="AVC40" s="523"/>
      <c r="AVD40" s="523"/>
      <c r="AVE40" s="523"/>
      <c r="AVF40" s="523"/>
      <c r="AVG40" s="523"/>
      <c r="AVH40" s="523"/>
      <c r="AVI40" s="523"/>
      <c r="AVJ40" s="523"/>
      <c r="AVK40" s="523"/>
      <c r="AVL40" s="523"/>
      <c r="AVM40" s="523"/>
      <c r="AVN40" s="523"/>
      <c r="AVO40" s="523"/>
      <c r="AVP40" s="523"/>
      <c r="AVQ40" s="523"/>
      <c r="AVR40" s="523"/>
      <c r="AVS40" s="523"/>
      <c r="AVT40" s="523"/>
      <c r="AVU40" s="523"/>
      <c r="AVV40" s="523"/>
      <c r="AVW40" s="523"/>
      <c r="AVX40" s="523"/>
      <c r="AVY40" s="523"/>
      <c r="AVZ40" s="523"/>
      <c r="AWA40" s="523"/>
      <c r="AWB40" s="523"/>
      <c r="AWC40" s="523"/>
      <c r="AWD40" s="523"/>
      <c r="AWE40" s="523"/>
      <c r="AWF40" s="523"/>
      <c r="AWG40" s="523"/>
      <c r="AWH40" s="523"/>
      <c r="AWI40" s="523"/>
      <c r="AWJ40" s="523"/>
      <c r="AWK40" s="523"/>
      <c r="AWL40" s="523"/>
      <c r="AWM40" s="523"/>
      <c r="AWN40" s="523"/>
      <c r="AWO40" s="523"/>
      <c r="AWP40" s="523"/>
      <c r="AWQ40" s="523"/>
      <c r="AWR40" s="523"/>
      <c r="AWS40" s="523"/>
      <c r="AWT40" s="523"/>
      <c r="AWU40" s="523"/>
      <c r="AWV40" s="523"/>
      <c r="AWW40" s="523"/>
      <c r="AWX40" s="523"/>
      <c r="AWY40" s="523"/>
      <c r="AWZ40" s="523"/>
      <c r="AXA40" s="523"/>
      <c r="AXB40" s="523"/>
      <c r="AXC40" s="523"/>
      <c r="AXD40" s="523"/>
      <c r="AXE40" s="523"/>
      <c r="AXF40" s="523"/>
      <c r="AXG40" s="523"/>
      <c r="AXH40" s="523"/>
      <c r="AXI40" s="523"/>
      <c r="AXJ40" s="523"/>
      <c r="AXK40" s="523"/>
      <c r="AXL40" s="523"/>
      <c r="AXM40" s="523"/>
      <c r="AXN40" s="523"/>
      <c r="AXO40" s="523"/>
      <c r="AXP40" s="523"/>
      <c r="AXQ40" s="523"/>
      <c r="AXR40" s="523"/>
      <c r="AXS40" s="523"/>
      <c r="AXT40" s="523"/>
      <c r="AXU40" s="523"/>
      <c r="AXV40" s="523"/>
      <c r="AXW40" s="523"/>
      <c r="AXX40" s="523"/>
      <c r="AXY40" s="523"/>
      <c r="AXZ40" s="523"/>
      <c r="AYA40" s="523"/>
      <c r="AYB40" s="523"/>
      <c r="AYC40" s="523"/>
      <c r="AYD40" s="523"/>
      <c r="AYE40" s="523"/>
      <c r="AYF40" s="523"/>
      <c r="AYG40" s="523"/>
      <c r="AYH40" s="523"/>
      <c r="AYI40" s="523"/>
      <c r="AYJ40" s="523"/>
      <c r="AYK40" s="523"/>
      <c r="AYL40" s="523"/>
      <c r="AYM40" s="523"/>
      <c r="AYN40" s="523"/>
      <c r="AYO40" s="523"/>
      <c r="AYP40" s="523"/>
      <c r="AYQ40" s="523"/>
      <c r="AYR40" s="523"/>
      <c r="AYS40" s="523"/>
      <c r="AYT40" s="523"/>
      <c r="AYU40" s="523"/>
      <c r="AYV40" s="523"/>
      <c r="AYW40" s="523"/>
      <c r="AYX40" s="523"/>
      <c r="AYY40" s="523"/>
      <c r="AYZ40" s="523"/>
      <c r="AZA40" s="523"/>
      <c r="AZB40" s="523"/>
      <c r="AZC40" s="523"/>
      <c r="AZD40" s="523"/>
      <c r="AZE40" s="523"/>
      <c r="AZF40" s="523"/>
      <c r="AZG40" s="523"/>
      <c r="AZH40" s="523"/>
      <c r="AZI40" s="523"/>
      <c r="AZJ40" s="523"/>
      <c r="AZK40" s="523"/>
      <c r="AZL40" s="523"/>
      <c r="AZM40" s="523"/>
      <c r="AZN40" s="523"/>
      <c r="AZO40" s="523"/>
      <c r="AZP40" s="523"/>
      <c r="AZQ40" s="523"/>
      <c r="AZR40" s="523"/>
      <c r="AZS40" s="523"/>
      <c r="AZT40" s="523"/>
      <c r="AZU40" s="523"/>
      <c r="AZV40" s="523"/>
      <c r="AZW40" s="523"/>
      <c r="AZX40" s="523"/>
      <c r="AZY40" s="523"/>
      <c r="AZZ40" s="523"/>
      <c r="BAA40" s="523"/>
      <c r="BAB40" s="523"/>
      <c r="BAC40" s="523"/>
      <c r="BAD40" s="523"/>
      <c r="BAE40" s="523"/>
      <c r="BAF40" s="523"/>
      <c r="BAG40" s="523"/>
      <c r="BAH40" s="523"/>
      <c r="BAI40" s="523"/>
      <c r="BAJ40" s="523"/>
      <c r="BAK40" s="523"/>
      <c r="BAL40" s="523"/>
      <c r="BAM40" s="523"/>
      <c r="BAN40" s="523"/>
      <c r="BAO40" s="523"/>
      <c r="BAP40" s="523"/>
      <c r="BAQ40" s="523"/>
      <c r="BAR40" s="523"/>
      <c r="BAS40" s="523"/>
      <c r="BAT40" s="523"/>
      <c r="BAU40" s="523"/>
      <c r="BAV40" s="523"/>
      <c r="BAW40" s="523"/>
      <c r="BAX40" s="523"/>
      <c r="BAY40" s="523"/>
      <c r="BAZ40" s="523"/>
      <c r="BBA40" s="523"/>
      <c r="BBB40" s="523"/>
      <c r="BBC40" s="523"/>
      <c r="BBD40" s="523"/>
      <c r="BBE40" s="523"/>
      <c r="BBF40" s="523"/>
      <c r="BBG40" s="523"/>
      <c r="BBH40" s="523"/>
      <c r="BBI40" s="523"/>
      <c r="BBJ40" s="523"/>
      <c r="BBK40" s="523"/>
      <c r="BBL40" s="523"/>
      <c r="BBM40" s="523"/>
      <c r="BBN40" s="523"/>
      <c r="BBO40" s="523"/>
      <c r="BBP40" s="523"/>
      <c r="BBQ40" s="523"/>
      <c r="BBR40" s="523"/>
      <c r="BBS40" s="523"/>
      <c r="BBT40" s="523"/>
      <c r="BBU40" s="523"/>
      <c r="BBV40" s="523"/>
      <c r="BBW40" s="523"/>
      <c r="BBX40" s="523"/>
      <c r="BBY40" s="523"/>
      <c r="BBZ40" s="523"/>
      <c r="BCA40" s="523"/>
      <c r="BCB40" s="523"/>
      <c r="BCC40" s="523"/>
      <c r="BCD40" s="523"/>
      <c r="BCE40" s="523"/>
      <c r="BCF40" s="523"/>
      <c r="BCG40" s="523"/>
      <c r="BCH40" s="523"/>
      <c r="BCI40" s="523"/>
      <c r="BCJ40" s="523"/>
      <c r="BCK40" s="523"/>
      <c r="BCL40" s="523"/>
      <c r="BCM40" s="523"/>
      <c r="BCN40" s="523"/>
      <c r="BCO40" s="523"/>
      <c r="BCP40" s="523"/>
      <c r="BCQ40" s="523"/>
      <c r="BCR40" s="523"/>
      <c r="BCS40" s="523"/>
      <c r="BCT40" s="523"/>
      <c r="BCU40" s="523"/>
      <c r="BCV40" s="523"/>
      <c r="BCW40" s="523"/>
      <c r="BCX40" s="523"/>
      <c r="BCY40" s="523"/>
      <c r="BCZ40" s="523"/>
      <c r="BDA40" s="523"/>
      <c r="BDB40" s="523"/>
      <c r="BDC40" s="523"/>
      <c r="BDD40" s="523"/>
      <c r="BDE40" s="523"/>
      <c r="BDF40" s="523"/>
      <c r="BDG40" s="523"/>
      <c r="BDH40" s="523"/>
      <c r="BDI40" s="523"/>
      <c r="BDJ40" s="523"/>
      <c r="BDK40" s="523"/>
      <c r="BDL40" s="523"/>
      <c r="BDM40" s="523"/>
      <c r="BDN40" s="523"/>
      <c r="BDO40" s="523"/>
      <c r="BDP40" s="523"/>
      <c r="BDQ40" s="523"/>
      <c r="BDR40" s="523"/>
      <c r="BDS40" s="523"/>
      <c r="BDT40" s="523"/>
      <c r="BDU40" s="523"/>
      <c r="BDV40" s="523"/>
      <c r="BDW40" s="523"/>
      <c r="BDX40" s="523"/>
      <c r="BDY40" s="523"/>
      <c r="BDZ40" s="523"/>
      <c r="BEA40" s="523"/>
      <c r="BEB40" s="523"/>
      <c r="BEC40" s="523"/>
      <c r="BED40" s="523"/>
      <c r="BEE40" s="523"/>
      <c r="BEF40" s="523"/>
      <c r="BEG40" s="523"/>
      <c r="BEH40" s="523"/>
      <c r="BEI40" s="523"/>
      <c r="BEJ40" s="523"/>
      <c r="BEK40" s="523"/>
      <c r="BEL40" s="523"/>
      <c r="BEM40" s="523"/>
      <c r="BEN40" s="523"/>
      <c r="BEO40" s="523"/>
      <c r="BEP40" s="523"/>
      <c r="BEQ40" s="523"/>
      <c r="BER40" s="523"/>
      <c r="BES40" s="523"/>
      <c r="BET40" s="523"/>
      <c r="BEU40" s="523"/>
      <c r="BEV40" s="523"/>
      <c r="BEW40" s="523"/>
      <c r="BEX40" s="523"/>
      <c r="BEY40" s="523"/>
      <c r="BEZ40" s="523"/>
      <c r="BFA40" s="523"/>
      <c r="BFB40" s="523"/>
      <c r="BFC40" s="523"/>
      <c r="BFD40" s="523"/>
      <c r="BFE40" s="523"/>
      <c r="BFF40" s="523"/>
      <c r="BFG40" s="523"/>
      <c r="BFH40" s="523"/>
      <c r="BFI40" s="523"/>
      <c r="BFJ40" s="523"/>
      <c r="BFK40" s="523"/>
      <c r="BFL40" s="523"/>
      <c r="BFM40" s="523"/>
      <c r="BFN40" s="523"/>
      <c r="BFO40" s="523"/>
      <c r="BFP40" s="523"/>
      <c r="BFQ40" s="523"/>
      <c r="BFR40" s="523"/>
      <c r="BFS40" s="523"/>
      <c r="BFT40" s="523"/>
      <c r="BFU40" s="523"/>
      <c r="BFV40" s="523"/>
      <c r="BFW40" s="523"/>
      <c r="BFX40" s="523"/>
      <c r="BFY40" s="523"/>
      <c r="BFZ40" s="523"/>
      <c r="BGA40" s="523"/>
      <c r="BGB40" s="523"/>
      <c r="BGC40" s="523"/>
      <c r="BGD40" s="523"/>
      <c r="BGE40" s="523"/>
      <c r="BGF40" s="523"/>
      <c r="BGG40" s="523"/>
      <c r="BGH40" s="523"/>
      <c r="BGI40" s="523"/>
      <c r="BGJ40" s="523"/>
      <c r="BGK40" s="523"/>
      <c r="BGL40" s="523"/>
      <c r="BGM40" s="523"/>
      <c r="BGN40" s="523"/>
      <c r="BGO40" s="523"/>
      <c r="BGP40" s="523"/>
      <c r="BGQ40" s="523"/>
      <c r="BGR40" s="523"/>
      <c r="BGS40" s="523"/>
      <c r="BGT40" s="523"/>
      <c r="BGU40" s="523"/>
      <c r="BGV40" s="523"/>
      <c r="BGW40" s="523"/>
      <c r="BGX40" s="523"/>
      <c r="BGY40" s="523"/>
      <c r="BGZ40" s="523"/>
      <c r="BHA40" s="523"/>
      <c r="BHB40" s="523"/>
      <c r="BHC40" s="523"/>
      <c r="BHD40" s="523"/>
      <c r="BHE40" s="523"/>
      <c r="BHF40" s="523"/>
      <c r="BHG40" s="523"/>
      <c r="BHH40" s="523"/>
      <c r="BHI40" s="523"/>
      <c r="BHJ40" s="523"/>
      <c r="BHK40" s="523"/>
      <c r="BHL40" s="523"/>
      <c r="BHM40" s="523"/>
      <c r="BHN40" s="523"/>
      <c r="BHO40" s="523"/>
      <c r="BHP40" s="523"/>
      <c r="BHQ40" s="523"/>
      <c r="BHR40" s="523"/>
      <c r="BHS40" s="523"/>
      <c r="BHT40" s="523"/>
      <c r="BHU40" s="523"/>
      <c r="BHV40" s="523"/>
      <c r="BHW40" s="523"/>
      <c r="BHX40" s="523"/>
      <c r="BHY40" s="523"/>
      <c r="BHZ40" s="523"/>
      <c r="BIA40" s="523"/>
      <c r="BIB40" s="523"/>
      <c r="BIC40" s="523"/>
      <c r="BID40" s="523"/>
      <c r="BIE40" s="523"/>
      <c r="BIF40" s="523"/>
      <c r="BIG40" s="523"/>
      <c r="BIH40" s="523"/>
      <c r="BII40" s="523"/>
      <c r="BIJ40" s="523"/>
      <c r="BIK40" s="523"/>
      <c r="BIL40" s="523"/>
      <c r="BIM40" s="523"/>
      <c r="BIN40" s="523"/>
      <c r="BIO40" s="523"/>
      <c r="BIP40" s="523"/>
      <c r="BIQ40" s="523"/>
      <c r="BIR40" s="523"/>
      <c r="BIS40" s="523"/>
      <c r="BIT40" s="523"/>
      <c r="BIU40" s="523"/>
      <c r="BIV40" s="523"/>
      <c r="BIW40" s="523"/>
      <c r="BIX40" s="523"/>
      <c r="BIY40" s="523"/>
      <c r="BIZ40" s="523"/>
      <c r="BJA40" s="523"/>
      <c r="BJB40" s="523"/>
      <c r="BJC40" s="523"/>
      <c r="BJD40" s="523"/>
      <c r="BJE40" s="523"/>
      <c r="BJF40" s="523"/>
      <c r="BJG40" s="523"/>
      <c r="BJH40" s="523"/>
      <c r="BJI40" s="523"/>
      <c r="BJJ40" s="523"/>
      <c r="BJK40" s="523"/>
      <c r="BJL40" s="523"/>
      <c r="BJM40" s="523"/>
      <c r="BJN40" s="523"/>
      <c r="BJO40" s="523"/>
      <c r="BJP40" s="523"/>
      <c r="BJQ40" s="523"/>
      <c r="BJR40" s="523"/>
      <c r="BJS40" s="523"/>
      <c r="BJT40" s="523"/>
      <c r="BJU40" s="523"/>
      <c r="BJV40" s="523"/>
      <c r="BJW40" s="523"/>
      <c r="BJX40" s="523"/>
      <c r="BJY40" s="523"/>
      <c r="BJZ40" s="523"/>
      <c r="BKA40" s="523"/>
      <c r="BKB40" s="523"/>
      <c r="BKC40" s="523"/>
      <c r="BKD40" s="523"/>
      <c r="BKE40" s="523"/>
      <c r="BKF40" s="523"/>
      <c r="BKG40" s="523"/>
      <c r="BKH40" s="523"/>
      <c r="BKI40" s="523"/>
      <c r="BKJ40" s="523"/>
      <c r="BKK40" s="523"/>
      <c r="BKL40" s="523"/>
      <c r="BKM40" s="523"/>
      <c r="BKN40" s="523"/>
      <c r="BKO40" s="523"/>
      <c r="BKP40" s="523"/>
      <c r="BKQ40" s="523"/>
      <c r="BKR40" s="523"/>
      <c r="BKS40" s="523"/>
      <c r="BKT40" s="523"/>
      <c r="BKU40" s="523"/>
      <c r="BKV40" s="523"/>
      <c r="BKW40" s="523"/>
      <c r="BKX40" s="523"/>
      <c r="BKY40" s="523"/>
      <c r="BKZ40" s="523"/>
      <c r="BLA40" s="523"/>
      <c r="BLB40" s="523"/>
      <c r="BLC40" s="523"/>
      <c r="BLD40" s="523"/>
      <c r="BLE40" s="523"/>
      <c r="BLF40" s="523"/>
      <c r="BLG40" s="523"/>
      <c r="BLH40" s="523"/>
      <c r="BLI40" s="523"/>
      <c r="BLJ40" s="523"/>
      <c r="BLK40" s="523"/>
      <c r="BLL40" s="523"/>
      <c r="BLM40" s="523"/>
      <c r="BLN40" s="523"/>
      <c r="BLO40" s="523"/>
      <c r="BLP40" s="523"/>
      <c r="BLQ40" s="523"/>
      <c r="BLR40" s="523"/>
      <c r="BLS40" s="523"/>
      <c r="BLT40" s="523"/>
      <c r="BLU40" s="523"/>
      <c r="BLV40" s="523"/>
      <c r="BLW40" s="523"/>
      <c r="BLX40" s="523"/>
      <c r="BLY40" s="523"/>
      <c r="BLZ40" s="523"/>
      <c r="BMA40" s="523"/>
      <c r="BMB40" s="523"/>
      <c r="BMC40" s="523"/>
      <c r="BMD40" s="523"/>
      <c r="BME40" s="523"/>
      <c r="BMF40" s="523"/>
      <c r="BMG40" s="523"/>
      <c r="BMH40" s="523"/>
      <c r="BMI40" s="523"/>
      <c r="BMJ40" s="523"/>
      <c r="BMK40" s="523"/>
      <c r="BML40" s="523"/>
      <c r="BMM40" s="523"/>
      <c r="BMN40" s="523"/>
      <c r="BMO40" s="523"/>
      <c r="BMP40" s="523"/>
      <c r="BMQ40" s="523"/>
      <c r="BMR40" s="523"/>
      <c r="BMS40" s="523"/>
      <c r="BMT40" s="523"/>
      <c r="BMU40" s="523"/>
      <c r="BMV40" s="523"/>
      <c r="BMW40" s="523"/>
      <c r="BMX40" s="523"/>
      <c r="BMY40" s="523"/>
      <c r="BMZ40" s="523"/>
      <c r="BNA40" s="523"/>
      <c r="BNB40" s="523"/>
      <c r="BNC40" s="523"/>
      <c r="BND40" s="523"/>
      <c r="BNE40" s="523"/>
      <c r="BNF40" s="523"/>
      <c r="BNG40" s="523"/>
      <c r="BNH40" s="523"/>
      <c r="BNI40" s="523"/>
      <c r="BNJ40" s="523"/>
      <c r="BNK40" s="523"/>
      <c r="BNL40" s="523"/>
      <c r="BNM40" s="523"/>
      <c r="BNN40" s="523"/>
      <c r="BNO40" s="523"/>
      <c r="BNP40" s="523"/>
      <c r="BNQ40" s="523"/>
      <c r="BNR40" s="523"/>
      <c r="BNS40" s="523"/>
      <c r="BNT40" s="523"/>
      <c r="BNU40" s="523"/>
      <c r="BNV40" s="523"/>
      <c r="BNW40" s="523"/>
      <c r="BNX40" s="523"/>
      <c r="BNY40" s="523"/>
      <c r="BNZ40" s="523"/>
      <c r="BOA40" s="523"/>
      <c r="BOB40" s="523"/>
      <c r="BOC40" s="523"/>
      <c r="BOD40" s="523"/>
      <c r="BOE40" s="523"/>
      <c r="BOF40" s="523"/>
      <c r="BOG40" s="523"/>
      <c r="BOH40" s="523"/>
      <c r="BOI40" s="523"/>
      <c r="BOJ40" s="523"/>
      <c r="BOK40" s="523"/>
      <c r="BOL40" s="523"/>
      <c r="BOM40" s="523"/>
      <c r="BON40" s="523"/>
      <c r="BOO40" s="523"/>
      <c r="BOP40" s="523"/>
      <c r="BOQ40" s="523"/>
      <c r="BOR40" s="523"/>
      <c r="BOS40" s="523"/>
      <c r="BOT40" s="523"/>
      <c r="BOU40" s="523"/>
      <c r="BOV40" s="523"/>
      <c r="BOW40" s="523"/>
      <c r="BOX40" s="523"/>
      <c r="BOY40" s="523"/>
      <c r="BOZ40" s="523"/>
      <c r="BPA40" s="523"/>
      <c r="BPB40" s="523"/>
      <c r="BPC40" s="523"/>
      <c r="BPD40" s="523"/>
      <c r="BPE40" s="523"/>
      <c r="BPF40" s="523"/>
      <c r="BPG40" s="523"/>
      <c r="BPH40" s="523"/>
      <c r="BPI40" s="523"/>
      <c r="BPJ40" s="523"/>
      <c r="BPK40" s="523"/>
      <c r="BPL40" s="523"/>
      <c r="BPM40" s="523"/>
      <c r="BPN40" s="523"/>
      <c r="BPO40" s="523"/>
      <c r="BPP40" s="523"/>
      <c r="BPQ40" s="523"/>
      <c r="BPR40" s="523"/>
      <c r="BPS40" s="523"/>
      <c r="BPT40" s="523"/>
      <c r="BPU40" s="523"/>
      <c r="BPV40" s="523"/>
      <c r="BPW40" s="523"/>
      <c r="BPX40" s="523"/>
      <c r="BPY40" s="523"/>
      <c r="BPZ40" s="523"/>
      <c r="BQA40" s="523"/>
      <c r="BQB40" s="523"/>
      <c r="BQC40" s="523"/>
      <c r="BQD40" s="523"/>
      <c r="BQE40" s="523"/>
      <c r="BQF40" s="523"/>
      <c r="BQG40" s="523"/>
      <c r="BQH40" s="523"/>
      <c r="BQI40" s="523"/>
      <c r="BQJ40" s="523"/>
      <c r="BQK40" s="523"/>
      <c r="BQL40" s="523"/>
      <c r="BQM40" s="523"/>
      <c r="BQN40" s="523"/>
      <c r="BQO40" s="523"/>
      <c r="BQP40" s="523"/>
      <c r="BQQ40" s="523"/>
      <c r="BQR40" s="523"/>
      <c r="BQS40" s="523"/>
      <c r="BQT40" s="523"/>
      <c r="BQU40" s="523"/>
      <c r="BQV40" s="523"/>
      <c r="BQW40" s="523"/>
      <c r="BQX40" s="523"/>
      <c r="BQY40" s="523"/>
      <c r="BQZ40" s="523"/>
      <c r="BRA40" s="523"/>
      <c r="BRB40" s="523"/>
      <c r="BRC40" s="523"/>
      <c r="BRD40" s="523"/>
      <c r="BRE40" s="523"/>
      <c r="BRF40" s="523"/>
      <c r="BRG40" s="523"/>
      <c r="BRH40" s="523"/>
      <c r="BRI40" s="523"/>
      <c r="BRJ40" s="523"/>
      <c r="BRK40" s="523"/>
      <c r="BRL40" s="523"/>
      <c r="BRM40" s="523"/>
      <c r="BRN40" s="523"/>
      <c r="BRO40" s="523"/>
      <c r="BRP40" s="523"/>
      <c r="BRQ40" s="523"/>
      <c r="BRR40" s="523"/>
      <c r="BRS40" s="523"/>
      <c r="BRT40" s="523"/>
      <c r="BRU40" s="523"/>
      <c r="BRV40" s="523"/>
      <c r="BRW40" s="523"/>
      <c r="BRX40" s="523"/>
      <c r="BRY40" s="523"/>
      <c r="BRZ40" s="523"/>
      <c r="BSA40" s="523"/>
      <c r="BSB40" s="523"/>
      <c r="BSC40" s="523"/>
      <c r="BSD40" s="523"/>
      <c r="BSE40" s="523"/>
      <c r="BSF40" s="523"/>
      <c r="BSG40" s="523"/>
      <c r="BSH40" s="523"/>
      <c r="BSI40" s="523"/>
      <c r="BSJ40" s="523"/>
      <c r="BSK40" s="523"/>
      <c r="BSL40" s="523"/>
      <c r="BSM40" s="523"/>
      <c r="BSN40" s="523"/>
      <c r="BSO40" s="523"/>
      <c r="BSP40" s="523"/>
      <c r="BSQ40" s="523"/>
      <c r="BSR40" s="523"/>
      <c r="BSS40" s="523"/>
      <c r="BST40" s="523"/>
      <c r="BSU40" s="523"/>
      <c r="BSV40" s="523"/>
      <c r="BSW40" s="523"/>
      <c r="BSX40" s="523"/>
      <c r="BSY40" s="523"/>
      <c r="BSZ40" s="523"/>
      <c r="BTA40" s="523"/>
      <c r="BTB40" s="523"/>
      <c r="BTC40" s="523"/>
      <c r="BTD40" s="523"/>
      <c r="BTE40" s="523"/>
      <c r="BTF40" s="523"/>
      <c r="BTG40" s="523"/>
      <c r="BTH40" s="523"/>
      <c r="BTI40" s="523"/>
      <c r="BTJ40" s="523"/>
      <c r="BTK40" s="523"/>
      <c r="BTL40" s="523"/>
      <c r="BTM40" s="523"/>
      <c r="BTN40" s="523"/>
      <c r="BTO40" s="523"/>
      <c r="BTP40" s="523"/>
      <c r="BTQ40" s="523"/>
      <c r="BTR40" s="523"/>
      <c r="BTS40" s="523"/>
      <c r="BTT40" s="523"/>
      <c r="BTU40" s="523"/>
      <c r="BTV40" s="523"/>
      <c r="BTW40" s="523"/>
      <c r="BTX40" s="523"/>
      <c r="BTY40" s="523"/>
      <c r="BTZ40" s="523"/>
      <c r="BUA40" s="523"/>
      <c r="BUB40" s="523"/>
      <c r="BUC40" s="523"/>
      <c r="BUD40" s="523"/>
      <c r="BUE40" s="523"/>
      <c r="BUF40" s="523"/>
      <c r="BUG40" s="523"/>
      <c r="BUH40" s="523"/>
      <c r="BUI40" s="523"/>
      <c r="BUJ40" s="523"/>
      <c r="BUK40" s="523"/>
      <c r="BUL40" s="523"/>
      <c r="BUM40" s="523"/>
      <c r="BUN40" s="523"/>
      <c r="BUO40" s="523"/>
      <c r="BUP40" s="523"/>
      <c r="BUQ40" s="523"/>
      <c r="BUR40" s="523"/>
      <c r="BUS40" s="523"/>
      <c r="BUT40" s="523"/>
      <c r="BUU40" s="523"/>
      <c r="BUV40" s="523"/>
      <c r="BUW40" s="523"/>
      <c r="BUX40" s="523"/>
      <c r="BUY40" s="523"/>
      <c r="BUZ40" s="523"/>
      <c r="BVA40" s="523"/>
      <c r="BVB40" s="523"/>
      <c r="BVC40" s="523"/>
      <c r="BVD40" s="523"/>
      <c r="BVE40" s="523"/>
      <c r="BVF40" s="523"/>
      <c r="BVG40" s="523"/>
      <c r="BVH40" s="523"/>
      <c r="BVI40" s="523"/>
      <c r="BVJ40" s="523"/>
      <c r="BVK40" s="523"/>
      <c r="BVL40" s="523"/>
      <c r="BVM40" s="523"/>
      <c r="BVN40" s="523"/>
      <c r="BVO40" s="523"/>
      <c r="BVP40" s="523"/>
      <c r="BVQ40" s="523"/>
      <c r="BVR40" s="523"/>
      <c r="BVS40" s="523"/>
      <c r="BVT40" s="523"/>
      <c r="BVU40" s="523"/>
      <c r="BVV40" s="523"/>
      <c r="BVW40" s="523"/>
      <c r="BVX40" s="523"/>
      <c r="BVY40" s="523"/>
      <c r="BVZ40" s="523"/>
      <c r="BWA40" s="523"/>
      <c r="BWB40" s="523"/>
      <c r="BWC40" s="523"/>
      <c r="BWD40" s="523"/>
      <c r="BWE40" s="523"/>
      <c r="BWF40" s="523"/>
      <c r="BWG40" s="523"/>
      <c r="BWH40" s="523"/>
      <c r="BWI40" s="523"/>
      <c r="BWJ40" s="523"/>
      <c r="BWK40" s="523"/>
      <c r="BWL40" s="523"/>
      <c r="BWM40" s="523"/>
      <c r="BWN40" s="523"/>
      <c r="BWO40" s="523"/>
      <c r="BWP40" s="523"/>
      <c r="BWQ40" s="523"/>
      <c r="BWR40" s="523"/>
      <c r="BWS40" s="523"/>
      <c r="BWT40" s="523"/>
      <c r="BWU40" s="523"/>
      <c r="BWV40" s="523"/>
      <c r="BWW40" s="523"/>
      <c r="BWX40" s="523"/>
      <c r="BWY40" s="523"/>
      <c r="BWZ40" s="523"/>
      <c r="BXA40" s="523"/>
      <c r="BXB40" s="523"/>
      <c r="BXC40" s="523"/>
      <c r="BXD40" s="523"/>
      <c r="BXE40" s="523"/>
      <c r="BXF40" s="523"/>
      <c r="BXG40" s="523"/>
      <c r="BXH40" s="523"/>
      <c r="BXI40" s="523"/>
      <c r="BXJ40" s="523"/>
      <c r="BXK40" s="523"/>
      <c r="BXL40" s="523"/>
      <c r="BXM40" s="523"/>
      <c r="BXN40" s="523"/>
      <c r="BXO40" s="523"/>
      <c r="BXP40" s="523"/>
      <c r="BXQ40" s="523"/>
      <c r="BXR40" s="523"/>
      <c r="BXS40" s="523"/>
      <c r="BXT40" s="523"/>
      <c r="BXU40" s="523"/>
      <c r="BXV40" s="523"/>
      <c r="BXW40" s="523"/>
      <c r="BXX40" s="523"/>
      <c r="BXY40" s="523"/>
      <c r="BXZ40" s="523"/>
      <c r="BYA40" s="523"/>
      <c r="BYB40" s="523"/>
      <c r="BYC40" s="523"/>
      <c r="BYD40" s="523"/>
      <c r="BYE40" s="523"/>
      <c r="BYF40" s="523"/>
      <c r="BYG40" s="523"/>
      <c r="BYH40" s="523"/>
      <c r="BYI40" s="523"/>
      <c r="BYJ40" s="523"/>
      <c r="BYK40" s="523"/>
      <c r="BYL40" s="523"/>
      <c r="BYM40" s="523"/>
      <c r="BYN40" s="523"/>
      <c r="BYO40" s="523"/>
      <c r="BYP40" s="523"/>
      <c r="BYQ40" s="523"/>
      <c r="BYR40" s="523"/>
      <c r="BYS40" s="523"/>
      <c r="BYT40" s="523"/>
      <c r="BYU40" s="523"/>
      <c r="BYV40" s="523"/>
      <c r="BYW40" s="523"/>
      <c r="BYX40" s="523"/>
      <c r="BYY40" s="523"/>
      <c r="BYZ40" s="523"/>
      <c r="BZA40" s="523"/>
      <c r="BZB40" s="523"/>
      <c r="BZC40" s="523"/>
      <c r="BZD40" s="523"/>
      <c r="BZE40" s="523"/>
      <c r="BZF40" s="523"/>
      <c r="BZG40" s="523"/>
      <c r="BZH40" s="523"/>
      <c r="BZI40" s="523"/>
      <c r="BZJ40" s="523"/>
      <c r="BZK40" s="523"/>
      <c r="BZL40" s="523"/>
      <c r="BZM40" s="523"/>
      <c r="BZN40" s="523"/>
      <c r="BZO40" s="523"/>
      <c r="BZP40" s="523"/>
      <c r="BZQ40" s="523"/>
      <c r="BZR40" s="523"/>
      <c r="BZS40" s="523"/>
      <c r="BZT40" s="523"/>
      <c r="BZU40" s="523"/>
      <c r="BZV40" s="523"/>
      <c r="BZW40" s="523"/>
      <c r="BZX40" s="523"/>
      <c r="BZY40" s="523"/>
      <c r="BZZ40" s="523"/>
      <c r="CAA40" s="523"/>
      <c r="CAB40" s="523"/>
      <c r="CAC40" s="523"/>
      <c r="CAD40" s="523"/>
      <c r="CAE40" s="523"/>
      <c r="CAF40" s="523"/>
      <c r="CAG40" s="523"/>
      <c r="CAH40" s="523"/>
      <c r="CAI40" s="523"/>
      <c r="CAJ40" s="523"/>
      <c r="CAK40" s="523"/>
      <c r="CAL40" s="523"/>
      <c r="CAM40" s="523"/>
      <c r="CAN40" s="523"/>
      <c r="CAO40" s="523"/>
      <c r="CAP40" s="523"/>
      <c r="CAQ40" s="523"/>
      <c r="CAR40" s="523"/>
      <c r="CAS40" s="523"/>
      <c r="CAT40" s="523"/>
      <c r="CAU40" s="523"/>
      <c r="CAV40" s="523"/>
      <c r="CAW40" s="523"/>
      <c r="CAX40" s="523"/>
      <c r="CAY40" s="523"/>
      <c r="CAZ40" s="523"/>
      <c r="CBA40" s="523"/>
      <c r="CBB40" s="523"/>
      <c r="CBC40" s="523"/>
      <c r="CBD40" s="523"/>
      <c r="CBE40" s="523"/>
      <c r="CBF40" s="523"/>
      <c r="CBG40" s="523"/>
      <c r="CBH40" s="523"/>
      <c r="CBI40" s="523"/>
      <c r="CBJ40" s="523"/>
      <c r="CBK40" s="523"/>
      <c r="CBL40" s="523"/>
      <c r="CBM40" s="523"/>
      <c r="CBN40" s="523"/>
      <c r="CBO40" s="523"/>
      <c r="CBP40" s="523"/>
      <c r="CBQ40" s="523"/>
      <c r="CBR40" s="523"/>
      <c r="CBS40" s="523"/>
      <c r="CBT40" s="523"/>
      <c r="CBU40" s="523"/>
      <c r="CBV40" s="523"/>
      <c r="CBW40" s="523"/>
      <c r="CBX40" s="523"/>
      <c r="CBY40" s="523"/>
      <c r="CBZ40" s="523"/>
      <c r="CCA40" s="523"/>
      <c r="CCB40" s="523"/>
      <c r="CCC40" s="523"/>
      <c r="CCD40" s="523"/>
      <c r="CCE40" s="523"/>
      <c r="CCF40" s="523"/>
      <c r="CCG40" s="523"/>
      <c r="CCH40" s="523"/>
      <c r="CCI40" s="523"/>
      <c r="CCJ40" s="523"/>
      <c r="CCK40" s="523"/>
      <c r="CCL40" s="523"/>
      <c r="CCM40" s="523"/>
      <c r="CCN40" s="523"/>
      <c r="CCO40" s="523"/>
      <c r="CCP40" s="523"/>
      <c r="CCQ40" s="523"/>
      <c r="CCR40" s="523"/>
      <c r="CCS40" s="523"/>
      <c r="CCT40" s="523"/>
      <c r="CCU40" s="523"/>
      <c r="CCV40" s="523"/>
      <c r="CCW40" s="523"/>
      <c r="CCX40" s="523"/>
      <c r="CCY40" s="523"/>
      <c r="CCZ40" s="523"/>
      <c r="CDA40" s="523"/>
      <c r="CDB40" s="523"/>
      <c r="CDC40" s="523"/>
      <c r="CDD40" s="523"/>
      <c r="CDE40" s="523"/>
      <c r="CDF40" s="523"/>
      <c r="CDG40" s="523"/>
      <c r="CDH40" s="523"/>
      <c r="CDI40" s="523"/>
      <c r="CDJ40" s="523"/>
      <c r="CDK40" s="523"/>
      <c r="CDL40" s="523"/>
      <c r="CDM40" s="523"/>
      <c r="CDN40" s="523"/>
      <c r="CDO40" s="523"/>
      <c r="CDP40" s="523"/>
      <c r="CDQ40" s="523"/>
      <c r="CDR40" s="523"/>
      <c r="CDS40" s="523"/>
      <c r="CDT40" s="523"/>
      <c r="CDU40" s="523"/>
      <c r="CDV40" s="523"/>
      <c r="CDW40" s="523"/>
      <c r="CDX40" s="523"/>
      <c r="CDY40" s="523"/>
      <c r="CDZ40" s="523"/>
      <c r="CEA40" s="523"/>
      <c r="CEB40" s="523"/>
      <c r="CEC40" s="523"/>
      <c r="CED40" s="523"/>
      <c r="CEE40" s="523"/>
      <c r="CEF40" s="523"/>
      <c r="CEG40" s="523"/>
      <c r="CEH40" s="523"/>
      <c r="CEI40" s="523"/>
      <c r="CEJ40" s="523"/>
      <c r="CEK40" s="523"/>
      <c r="CEL40" s="523"/>
      <c r="CEM40" s="523"/>
      <c r="CEN40" s="523"/>
      <c r="CEO40" s="523"/>
      <c r="CEP40" s="523"/>
      <c r="CEQ40" s="523"/>
      <c r="CER40" s="523"/>
      <c r="CES40" s="523"/>
      <c r="CET40" s="523"/>
      <c r="CEU40" s="523"/>
      <c r="CEV40" s="523"/>
      <c r="CEW40" s="523"/>
      <c r="CEX40" s="523"/>
      <c r="CEY40" s="523"/>
      <c r="CEZ40" s="523"/>
      <c r="CFA40" s="523"/>
      <c r="CFB40" s="523"/>
      <c r="CFC40" s="523"/>
      <c r="CFD40" s="523"/>
      <c r="CFE40" s="523"/>
      <c r="CFF40" s="523"/>
      <c r="CFG40" s="523"/>
      <c r="CFH40" s="523"/>
      <c r="CFI40" s="523"/>
      <c r="CFJ40" s="523"/>
      <c r="CFK40" s="523"/>
      <c r="CFL40" s="523"/>
      <c r="CFM40" s="523"/>
      <c r="CFN40" s="523"/>
      <c r="CFO40" s="523"/>
      <c r="CFP40" s="523"/>
      <c r="CFQ40" s="523"/>
      <c r="CFR40" s="523"/>
      <c r="CFS40" s="523"/>
      <c r="CFT40" s="523"/>
      <c r="CFU40" s="523"/>
      <c r="CFV40" s="523"/>
      <c r="CFW40" s="523"/>
      <c r="CFX40" s="523"/>
      <c r="CFY40" s="523"/>
      <c r="CFZ40" s="523"/>
      <c r="CGA40" s="523"/>
      <c r="CGB40" s="523"/>
      <c r="CGC40" s="523"/>
      <c r="CGD40" s="523"/>
      <c r="CGE40" s="523"/>
      <c r="CGF40" s="523"/>
      <c r="CGG40" s="523"/>
      <c r="CGH40" s="523"/>
      <c r="CGI40" s="523"/>
      <c r="CGJ40" s="523"/>
      <c r="CGK40" s="523"/>
      <c r="CGL40" s="523"/>
      <c r="CGM40" s="523"/>
      <c r="CGN40" s="523"/>
      <c r="CGO40" s="523"/>
      <c r="CGP40" s="523"/>
      <c r="CGQ40" s="523"/>
      <c r="CGR40" s="523"/>
      <c r="CGS40" s="523"/>
      <c r="CGT40" s="523"/>
      <c r="CGU40" s="523"/>
      <c r="CGV40" s="523"/>
      <c r="CGW40" s="523"/>
      <c r="CGX40" s="523"/>
      <c r="CGY40" s="523"/>
      <c r="CGZ40" s="523"/>
      <c r="CHA40" s="523"/>
      <c r="CHB40" s="523"/>
      <c r="CHC40" s="523"/>
      <c r="CHD40" s="523"/>
      <c r="CHE40" s="523"/>
      <c r="CHF40" s="523"/>
      <c r="CHG40" s="523"/>
      <c r="CHH40" s="523"/>
      <c r="CHI40" s="523"/>
      <c r="CHJ40" s="523"/>
      <c r="CHK40" s="523"/>
      <c r="CHL40" s="523"/>
      <c r="CHM40" s="523"/>
      <c r="CHN40" s="523"/>
      <c r="CHO40" s="523"/>
      <c r="CHP40" s="523"/>
      <c r="CHQ40" s="523"/>
      <c r="CHR40" s="523"/>
      <c r="CHS40" s="523"/>
      <c r="CHT40" s="523"/>
      <c r="CHU40" s="523"/>
      <c r="CHV40" s="523"/>
      <c r="CHW40" s="523"/>
      <c r="CHX40" s="523"/>
      <c r="CHY40" s="523"/>
      <c r="CHZ40" s="523"/>
      <c r="CIA40" s="523"/>
      <c r="CIB40" s="523"/>
      <c r="CIC40" s="523"/>
      <c r="CID40" s="523"/>
      <c r="CIE40" s="523"/>
      <c r="CIF40" s="523"/>
      <c r="CIG40" s="523"/>
      <c r="CIH40" s="523"/>
      <c r="CII40" s="523"/>
      <c r="CIJ40" s="523"/>
      <c r="CIK40" s="523"/>
      <c r="CIL40" s="523"/>
      <c r="CIM40" s="523"/>
      <c r="CIN40" s="523"/>
      <c r="CIO40" s="523"/>
      <c r="CIP40" s="523"/>
      <c r="CIQ40" s="523"/>
      <c r="CIR40" s="523"/>
      <c r="CIS40" s="523"/>
      <c r="CIT40" s="523"/>
      <c r="CIU40" s="523"/>
      <c r="CIV40" s="523"/>
      <c r="CIW40" s="523"/>
      <c r="CIX40" s="523"/>
      <c r="CIY40" s="523"/>
      <c r="CIZ40" s="523"/>
      <c r="CJA40" s="523"/>
      <c r="CJB40" s="523"/>
      <c r="CJC40" s="523"/>
      <c r="CJD40" s="523"/>
      <c r="CJE40" s="523"/>
      <c r="CJF40" s="523"/>
      <c r="CJG40" s="523"/>
      <c r="CJH40" s="523"/>
      <c r="CJI40" s="523"/>
      <c r="CJJ40" s="523"/>
      <c r="CJK40" s="523"/>
      <c r="CJL40" s="523"/>
      <c r="CJM40" s="523"/>
      <c r="CJN40" s="523"/>
      <c r="CJO40" s="523"/>
      <c r="CJP40" s="523"/>
      <c r="CJQ40" s="523"/>
      <c r="CJR40" s="523"/>
      <c r="CJS40" s="523"/>
      <c r="CJT40" s="523"/>
      <c r="CJU40" s="523"/>
      <c r="CJV40" s="523"/>
      <c r="CJW40" s="523"/>
      <c r="CJX40" s="523"/>
      <c r="CJY40" s="523"/>
      <c r="CJZ40" s="523"/>
      <c r="CKA40" s="523"/>
      <c r="CKB40" s="523"/>
      <c r="CKC40" s="523"/>
      <c r="CKD40" s="523"/>
      <c r="CKE40" s="523"/>
      <c r="CKF40" s="523"/>
      <c r="CKG40" s="523"/>
      <c r="CKH40" s="523"/>
      <c r="CKI40" s="523"/>
      <c r="CKJ40" s="523"/>
      <c r="CKK40" s="523"/>
      <c r="CKL40" s="523"/>
      <c r="CKM40" s="523"/>
      <c r="CKN40" s="523"/>
      <c r="CKO40" s="523"/>
      <c r="CKP40" s="523"/>
      <c r="CKQ40" s="523"/>
      <c r="CKR40" s="523"/>
      <c r="CKS40" s="523"/>
      <c r="CKT40" s="523"/>
      <c r="CKU40" s="523"/>
      <c r="CKV40" s="523"/>
      <c r="CKW40" s="523"/>
      <c r="CKX40" s="523"/>
      <c r="CKY40" s="523"/>
      <c r="CKZ40" s="523"/>
      <c r="CLA40" s="523"/>
      <c r="CLB40" s="523"/>
      <c r="CLC40" s="523"/>
      <c r="CLD40" s="523"/>
      <c r="CLE40" s="523"/>
      <c r="CLF40" s="523"/>
      <c r="CLG40" s="523"/>
      <c r="CLH40" s="523"/>
      <c r="CLI40" s="523"/>
      <c r="CLJ40" s="523"/>
      <c r="CLK40" s="523"/>
      <c r="CLL40" s="523"/>
      <c r="CLM40" s="523"/>
      <c r="CLN40" s="523"/>
      <c r="CLO40" s="523"/>
      <c r="CLP40" s="523"/>
      <c r="CLQ40" s="523"/>
      <c r="CLR40" s="523"/>
      <c r="CLS40" s="523"/>
      <c r="CLT40" s="523"/>
      <c r="CLU40" s="523"/>
      <c r="CLV40" s="523"/>
      <c r="CLW40" s="523"/>
      <c r="CLX40" s="523"/>
      <c r="CLY40" s="523"/>
      <c r="CLZ40" s="523"/>
      <c r="CMA40" s="523"/>
      <c r="CMB40" s="523"/>
      <c r="CMC40" s="523"/>
      <c r="CMD40" s="523"/>
      <c r="CME40" s="523"/>
      <c r="CMF40" s="523"/>
      <c r="CMG40" s="523"/>
      <c r="CMH40" s="523"/>
      <c r="CMI40" s="523"/>
      <c r="CMJ40" s="523"/>
      <c r="CMK40" s="523"/>
      <c r="CML40" s="523"/>
      <c r="CMM40" s="523"/>
      <c r="CMN40" s="523"/>
      <c r="CMO40" s="523"/>
      <c r="CMP40" s="523"/>
      <c r="CMQ40" s="523"/>
      <c r="CMR40" s="523"/>
      <c r="CMS40" s="523"/>
      <c r="CMT40" s="523"/>
      <c r="CMU40" s="523"/>
      <c r="CMV40" s="523"/>
      <c r="CMW40" s="523"/>
      <c r="CMX40" s="523"/>
      <c r="CMY40" s="523"/>
      <c r="CMZ40" s="523"/>
      <c r="CNA40" s="523"/>
      <c r="CNB40" s="523"/>
      <c r="CNC40" s="523"/>
      <c r="CND40" s="523"/>
      <c r="CNE40" s="523"/>
      <c r="CNF40" s="523"/>
      <c r="CNG40" s="523"/>
      <c r="CNH40" s="523"/>
      <c r="CNI40" s="523"/>
      <c r="CNJ40" s="523"/>
      <c r="CNK40" s="523"/>
      <c r="CNL40" s="523"/>
      <c r="CNM40" s="523"/>
      <c r="CNN40" s="523"/>
      <c r="CNO40" s="523"/>
      <c r="CNP40" s="523"/>
      <c r="CNQ40" s="523"/>
      <c r="CNR40" s="523"/>
      <c r="CNS40" s="523"/>
      <c r="CNT40" s="523"/>
      <c r="CNU40" s="523"/>
      <c r="CNV40" s="523"/>
      <c r="CNW40" s="523"/>
      <c r="CNX40" s="523"/>
      <c r="CNY40" s="523"/>
      <c r="CNZ40" s="523"/>
      <c r="COA40" s="523"/>
      <c r="COB40" s="523"/>
      <c r="COC40" s="523"/>
      <c r="COD40" s="523"/>
      <c r="COE40" s="523"/>
      <c r="COF40" s="523"/>
      <c r="COG40" s="523"/>
      <c r="COH40" s="523"/>
      <c r="COI40" s="523"/>
      <c r="COJ40" s="523"/>
      <c r="COK40" s="523"/>
      <c r="COL40" s="523"/>
      <c r="COM40" s="523"/>
      <c r="CON40" s="523"/>
      <c r="COO40" s="523"/>
      <c r="COP40" s="523"/>
      <c r="COQ40" s="523"/>
      <c r="COR40" s="523"/>
      <c r="COS40" s="523"/>
      <c r="COT40" s="523"/>
      <c r="COU40" s="523"/>
      <c r="COV40" s="523"/>
      <c r="COW40" s="523"/>
      <c r="COX40" s="523"/>
      <c r="COY40" s="523"/>
      <c r="COZ40" s="523"/>
      <c r="CPA40" s="523"/>
      <c r="CPB40" s="523"/>
      <c r="CPC40" s="523"/>
      <c r="CPD40" s="523"/>
      <c r="CPE40" s="523"/>
      <c r="CPF40" s="523"/>
      <c r="CPG40" s="523"/>
      <c r="CPH40" s="523"/>
      <c r="CPI40" s="523"/>
      <c r="CPJ40" s="523"/>
      <c r="CPK40" s="523"/>
      <c r="CPL40" s="523"/>
      <c r="CPM40" s="523"/>
      <c r="CPN40" s="523"/>
      <c r="CPO40" s="523"/>
      <c r="CPP40" s="523"/>
      <c r="CPQ40" s="523"/>
      <c r="CPR40" s="523"/>
      <c r="CPS40" s="523"/>
      <c r="CPT40" s="523"/>
      <c r="CPU40" s="523"/>
      <c r="CPV40" s="523"/>
      <c r="CPW40" s="523"/>
      <c r="CPX40" s="523"/>
      <c r="CPY40" s="523"/>
      <c r="CPZ40" s="523"/>
      <c r="CQA40" s="523"/>
      <c r="CQB40" s="523"/>
      <c r="CQC40" s="523"/>
      <c r="CQD40" s="523"/>
      <c r="CQE40" s="523"/>
      <c r="CQF40" s="523"/>
      <c r="CQG40" s="523"/>
      <c r="CQH40" s="523"/>
      <c r="CQI40" s="523"/>
      <c r="CQJ40" s="523"/>
      <c r="CQK40" s="523"/>
      <c r="CQL40" s="523"/>
      <c r="CQM40" s="523"/>
      <c r="CQN40" s="523"/>
      <c r="CQO40" s="523"/>
      <c r="CQP40" s="523"/>
      <c r="CQQ40" s="523"/>
      <c r="CQR40" s="523"/>
      <c r="CQS40" s="523"/>
      <c r="CQT40" s="523"/>
      <c r="CQU40" s="523"/>
      <c r="CQV40" s="523"/>
      <c r="CQW40" s="523"/>
      <c r="CQX40" s="523"/>
      <c r="CQY40" s="523"/>
      <c r="CQZ40" s="523"/>
      <c r="CRA40" s="523"/>
      <c r="CRB40" s="523"/>
      <c r="CRC40" s="523"/>
      <c r="CRD40" s="523"/>
      <c r="CRE40" s="523"/>
      <c r="CRF40" s="523"/>
      <c r="CRG40" s="523"/>
      <c r="CRH40" s="523"/>
      <c r="CRI40" s="523"/>
      <c r="CRJ40" s="523"/>
      <c r="CRK40" s="523"/>
      <c r="CRL40" s="523"/>
      <c r="CRM40" s="523"/>
      <c r="CRN40" s="523"/>
      <c r="CRO40" s="523"/>
      <c r="CRP40" s="523"/>
      <c r="CRQ40" s="523"/>
      <c r="CRR40" s="523"/>
      <c r="CRS40" s="523"/>
      <c r="CRT40" s="523"/>
      <c r="CRU40" s="523"/>
      <c r="CRV40" s="523"/>
      <c r="CRW40" s="523"/>
      <c r="CRX40" s="523"/>
      <c r="CRY40" s="523"/>
      <c r="CRZ40" s="523"/>
      <c r="CSA40" s="523"/>
      <c r="CSB40" s="523"/>
      <c r="CSC40" s="523"/>
      <c r="CSD40" s="523"/>
      <c r="CSE40" s="523"/>
      <c r="CSF40" s="523"/>
      <c r="CSG40" s="523"/>
      <c r="CSH40" s="523"/>
      <c r="CSI40" s="523"/>
      <c r="CSJ40" s="523"/>
      <c r="CSK40" s="523"/>
      <c r="CSL40" s="523"/>
      <c r="CSM40" s="523"/>
      <c r="CSN40" s="523"/>
      <c r="CSO40" s="523"/>
      <c r="CSP40" s="523"/>
      <c r="CSQ40" s="523"/>
      <c r="CSR40" s="523"/>
      <c r="CSS40" s="523"/>
      <c r="CST40" s="523"/>
      <c r="CSU40" s="523"/>
      <c r="CSV40" s="523"/>
      <c r="CSW40" s="523"/>
      <c r="CSX40" s="523"/>
      <c r="CSY40" s="523"/>
      <c r="CSZ40" s="523"/>
      <c r="CTA40" s="523"/>
      <c r="CTB40" s="523"/>
      <c r="CTC40" s="523"/>
      <c r="CTD40" s="523"/>
      <c r="CTE40" s="523"/>
      <c r="CTF40" s="523"/>
      <c r="CTG40" s="523"/>
      <c r="CTH40" s="523"/>
      <c r="CTI40" s="523"/>
      <c r="CTJ40" s="523"/>
      <c r="CTK40" s="523"/>
      <c r="CTL40" s="523"/>
      <c r="CTM40" s="523"/>
      <c r="CTN40" s="523"/>
      <c r="CTO40" s="523"/>
      <c r="CTP40" s="523"/>
      <c r="CTQ40" s="523"/>
      <c r="CTR40" s="523"/>
      <c r="CTS40" s="523"/>
      <c r="CTT40" s="523"/>
      <c r="CTU40" s="523"/>
      <c r="CTV40" s="523"/>
      <c r="CTW40" s="523"/>
      <c r="CTX40" s="523"/>
      <c r="CTY40" s="523"/>
      <c r="CTZ40" s="523"/>
      <c r="CUA40" s="523"/>
      <c r="CUB40" s="523"/>
      <c r="CUC40" s="523"/>
      <c r="CUD40" s="523"/>
      <c r="CUE40" s="523"/>
      <c r="CUF40" s="523"/>
      <c r="CUG40" s="523"/>
      <c r="CUH40" s="523"/>
      <c r="CUI40" s="523"/>
      <c r="CUJ40" s="523"/>
      <c r="CUK40" s="523"/>
      <c r="CUL40" s="523"/>
      <c r="CUM40" s="523"/>
      <c r="CUN40" s="523"/>
      <c r="CUO40" s="523"/>
      <c r="CUP40" s="523"/>
      <c r="CUQ40" s="523"/>
      <c r="CUR40" s="523"/>
      <c r="CUS40" s="523"/>
      <c r="CUT40" s="523"/>
      <c r="CUU40" s="523"/>
      <c r="CUV40" s="523"/>
      <c r="CUW40" s="523"/>
      <c r="CUX40" s="523"/>
      <c r="CUY40" s="523"/>
      <c r="CUZ40" s="523"/>
      <c r="CVA40" s="523"/>
      <c r="CVB40" s="523"/>
      <c r="CVC40" s="523"/>
      <c r="CVD40" s="523"/>
      <c r="CVE40" s="523"/>
      <c r="CVF40" s="523"/>
      <c r="CVG40" s="523"/>
      <c r="CVH40" s="523"/>
      <c r="CVI40" s="523"/>
      <c r="CVJ40" s="523"/>
      <c r="CVK40" s="523"/>
      <c r="CVL40" s="523"/>
      <c r="CVM40" s="523"/>
      <c r="CVN40" s="523"/>
      <c r="CVO40" s="523"/>
      <c r="CVP40" s="523"/>
      <c r="CVQ40" s="523"/>
      <c r="CVR40" s="523"/>
      <c r="CVS40" s="523"/>
      <c r="CVT40" s="523"/>
      <c r="CVU40" s="523"/>
      <c r="CVV40" s="523"/>
      <c r="CVW40" s="523"/>
      <c r="CVX40" s="523"/>
      <c r="CVY40" s="523"/>
      <c r="CVZ40" s="523"/>
      <c r="CWA40" s="523"/>
      <c r="CWB40" s="523"/>
      <c r="CWC40" s="523"/>
      <c r="CWD40" s="523"/>
      <c r="CWE40" s="523"/>
      <c r="CWF40" s="523"/>
      <c r="CWG40" s="523"/>
      <c r="CWH40" s="523"/>
      <c r="CWI40" s="523"/>
      <c r="CWJ40" s="523"/>
      <c r="CWK40" s="523"/>
      <c r="CWL40" s="523"/>
      <c r="CWM40" s="523"/>
      <c r="CWN40" s="523"/>
      <c r="CWO40" s="523"/>
      <c r="CWP40" s="523"/>
      <c r="CWQ40" s="523"/>
      <c r="CWR40" s="523"/>
      <c r="CWS40" s="523"/>
      <c r="CWT40" s="523"/>
      <c r="CWU40" s="523"/>
      <c r="CWV40" s="523"/>
      <c r="CWW40" s="523"/>
      <c r="CWX40" s="523"/>
      <c r="CWY40" s="523"/>
      <c r="CWZ40" s="523"/>
      <c r="CXA40" s="523"/>
      <c r="CXB40" s="523"/>
      <c r="CXC40" s="523"/>
      <c r="CXD40" s="523"/>
      <c r="CXE40" s="523"/>
      <c r="CXF40" s="523"/>
      <c r="CXG40" s="523"/>
      <c r="CXH40" s="523"/>
      <c r="CXI40" s="523"/>
      <c r="CXJ40" s="523"/>
      <c r="CXK40" s="523"/>
      <c r="CXL40" s="523"/>
      <c r="CXM40" s="523"/>
      <c r="CXN40" s="523"/>
      <c r="CXO40" s="523"/>
      <c r="CXP40" s="523"/>
      <c r="CXQ40" s="523"/>
      <c r="CXR40" s="523"/>
      <c r="CXS40" s="523"/>
      <c r="CXT40" s="523"/>
      <c r="CXU40" s="523"/>
      <c r="CXV40" s="523"/>
      <c r="CXW40" s="523"/>
      <c r="CXX40" s="523"/>
      <c r="CXY40" s="523"/>
      <c r="CXZ40" s="523"/>
      <c r="CYA40" s="523"/>
      <c r="CYB40" s="523"/>
      <c r="CYC40" s="523"/>
      <c r="CYD40" s="523"/>
      <c r="CYE40" s="523"/>
      <c r="CYF40" s="523"/>
      <c r="CYG40" s="523"/>
      <c r="CYH40" s="523"/>
      <c r="CYI40" s="523"/>
      <c r="CYJ40" s="523"/>
      <c r="CYK40" s="523"/>
      <c r="CYL40" s="523"/>
      <c r="CYM40" s="523"/>
      <c r="CYN40" s="523"/>
      <c r="CYO40" s="523"/>
      <c r="CYP40" s="523"/>
      <c r="CYQ40" s="523"/>
      <c r="CYR40" s="523"/>
      <c r="CYS40" s="523"/>
      <c r="CYT40" s="523"/>
      <c r="CYU40" s="523"/>
      <c r="CYV40" s="523"/>
      <c r="CYW40" s="523"/>
      <c r="CYX40" s="523"/>
      <c r="CYY40" s="523"/>
      <c r="CYZ40" s="523"/>
      <c r="CZA40" s="523"/>
      <c r="CZB40" s="523"/>
      <c r="CZC40" s="523"/>
      <c r="CZD40" s="523"/>
      <c r="CZE40" s="523"/>
      <c r="CZF40" s="523"/>
      <c r="CZG40" s="523"/>
      <c r="CZH40" s="523"/>
      <c r="CZI40" s="523"/>
      <c r="CZJ40" s="523"/>
      <c r="CZK40" s="523"/>
      <c r="CZL40" s="523"/>
      <c r="CZM40" s="523"/>
      <c r="CZN40" s="523"/>
      <c r="CZO40" s="523"/>
      <c r="CZP40" s="523"/>
      <c r="CZQ40" s="523"/>
      <c r="CZR40" s="523"/>
      <c r="CZS40" s="523"/>
      <c r="CZT40" s="523"/>
      <c r="CZU40" s="523"/>
      <c r="CZV40" s="523"/>
      <c r="CZW40" s="523"/>
      <c r="CZX40" s="523"/>
      <c r="CZY40" s="523"/>
      <c r="CZZ40" s="523"/>
      <c r="DAA40" s="523"/>
      <c r="DAB40" s="523"/>
      <c r="DAC40" s="523"/>
      <c r="DAD40" s="523"/>
      <c r="DAE40" s="523"/>
      <c r="DAF40" s="523"/>
      <c r="DAG40" s="523"/>
      <c r="DAH40" s="523"/>
      <c r="DAI40" s="523"/>
      <c r="DAJ40" s="523"/>
      <c r="DAK40" s="523"/>
      <c r="DAL40" s="523"/>
      <c r="DAM40" s="523"/>
      <c r="DAN40" s="523"/>
      <c r="DAO40" s="523"/>
      <c r="DAP40" s="523"/>
      <c r="DAQ40" s="523"/>
      <c r="DAR40" s="523"/>
      <c r="DAS40" s="523"/>
      <c r="DAT40" s="523"/>
      <c r="DAU40" s="523"/>
      <c r="DAV40" s="523"/>
      <c r="DAW40" s="523"/>
      <c r="DAX40" s="523"/>
      <c r="DAY40" s="523"/>
      <c r="DAZ40" s="523"/>
      <c r="DBA40" s="523"/>
      <c r="DBB40" s="523"/>
      <c r="DBC40" s="523"/>
      <c r="DBD40" s="523"/>
      <c r="DBE40" s="523"/>
      <c r="DBF40" s="523"/>
      <c r="DBG40" s="523"/>
      <c r="DBH40" s="523"/>
      <c r="DBI40" s="523"/>
      <c r="DBJ40" s="523"/>
      <c r="DBK40" s="523"/>
      <c r="DBL40" s="523"/>
      <c r="DBM40" s="523"/>
      <c r="DBN40" s="523"/>
      <c r="DBO40" s="523"/>
      <c r="DBP40" s="523"/>
      <c r="DBQ40" s="523"/>
      <c r="DBR40" s="523"/>
      <c r="DBS40" s="523"/>
      <c r="DBT40" s="523"/>
      <c r="DBU40" s="523"/>
      <c r="DBV40" s="523"/>
      <c r="DBW40" s="523"/>
      <c r="DBX40" s="523"/>
      <c r="DBY40" s="523"/>
      <c r="DBZ40" s="523"/>
      <c r="DCA40" s="523"/>
      <c r="DCB40" s="523"/>
      <c r="DCC40" s="523"/>
      <c r="DCD40" s="523"/>
      <c r="DCE40" s="523"/>
      <c r="DCF40" s="523"/>
      <c r="DCG40" s="523"/>
      <c r="DCH40" s="523"/>
      <c r="DCI40" s="523"/>
      <c r="DCJ40" s="523"/>
      <c r="DCK40" s="523"/>
      <c r="DCL40" s="523"/>
      <c r="DCM40" s="523"/>
      <c r="DCN40" s="523"/>
      <c r="DCO40" s="523"/>
      <c r="DCP40" s="523"/>
      <c r="DCQ40" s="523"/>
      <c r="DCR40" s="523"/>
      <c r="DCS40" s="523"/>
      <c r="DCT40" s="523"/>
      <c r="DCU40" s="523"/>
      <c r="DCV40" s="523"/>
      <c r="DCW40" s="523"/>
      <c r="DCX40" s="523"/>
      <c r="DCY40" s="523"/>
      <c r="DCZ40" s="523"/>
      <c r="DDA40" s="523"/>
      <c r="DDB40" s="523"/>
      <c r="DDC40" s="523"/>
      <c r="DDD40" s="523"/>
      <c r="DDE40" s="523"/>
      <c r="DDF40" s="523"/>
      <c r="DDG40" s="523"/>
      <c r="DDH40" s="523"/>
      <c r="DDI40" s="523"/>
      <c r="DDJ40" s="523"/>
      <c r="DDK40" s="523"/>
      <c r="DDL40" s="523"/>
      <c r="DDM40" s="523"/>
      <c r="DDN40" s="523"/>
      <c r="DDO40" s="523"/>
      <c r="DDP40" s="523"/>
      <c r="DDQ40" s="523"/>
      <c r="DDR40" s="523"/>
      <c r="DDS40" s="523"/>
      <c r="DDT40" s="523"/>
      <c r="DDU40" s="523"/>
      <c r="DDV40" s="523"/>
      <c r="DDW40" s="523"/>
      <c r="DDX40" s="523"/>
      <c r="DDY40" s="523"/>
      <c r="DDZ40" s="523"/>
      <c r="DEA40" s="523"/>
      <c r="DEB40" s="523"/>
      <c r="DEC40" s="523"/>
      <c r="DED40" s="523"/>
      <c r="DEE40" s="523"/>
      <c r="DEF40" s="523"/>
      <c r="DEG40" s="523"/>
      <c r="DEH40" s="523"/>
      <c r="DEI40" s="523"/>
      <c r="DEJ40" s="523"/>
      <c r="DEK40" s="523"/>
      <c r="DEL40" s="523"/>
      <c r="DEM40" s="523"/>
      <c r="DEN40" s="523"/>
      <c r="DEO40" s="523"/>
      <c r="DEP40" s="523"/>
      <c r="DEQ40" s="523"/>
      <c r="DER40" s="523"/>
      <c r="DES40" s="523"/>
      <c r="DET40" s="523"/>
      <c r="DEU40" s="523"/>
      <c r="DEV40" s="523"/>
      <c r="DEW40" s="523"/>
      <c r="DEX40" s="523"/>
      <c r="DEY40" s="523"/>
      <c r="DEZ40" s="523"/>
      <c r="DFA40" s="523"/>
      <c r="DFB40" s="523"/>
      <c r="DFC40" s="523"/>
      <c r="DFD40" s="523"/>
      <c r="DFE40" s="523"/>
      <c r="DFF40" s="523"/>
      <c r="DFG40" s="523"/>
      <c r="DFH40" s="523"/>
      <c r="DFI40" s="523"/>
      <c r="DFJ40" s="523"/>
      <c r="DFK40" s="523"/>
      <c r="DFL40" s="523"/>
      <c r="DFM40" s="523"/>
      <c r="DFN40" s="523"/>
      <c r="DFO40" s="523"/>
      <c r="DFP40" s="523"/>
      <c r="DFQ40" s="523"/>
      <c r="DFR40" s="523"/>
      <c r="DFS40" s="523"/>
      <c r="DFT40" s="523"/>
      <c r="DFU40" s="523"/>
      <c r="DFV40" s="523"/>
      <c r="DFW40" s="523"/>
      <c r="DFX40" s="523"/>
      <c r="DFY40" s="523"/>
      <c r="DFZ40" s="523"/>
      <c r="DGA40" s="523"/>
      <c r="DGB40" s="523"/>
      <c r="DGC40" s="523"/>
      <c r="DGD40" s="523"/>
      <c r="DGE40" s="523"/>
      <c r="DGF40" s="523"/>
      <c r="DGG40" s="523"/>
      <c r="DGH40" s="523"/>
      <c r="DGI40" s="523"/>
      <c r="DGJ40" s="523"/>
      <c r="DGK40" s="523"/>
      <c r="DGL40" s="523"/>
      <c r="DGM40" s="523"/>
      <c r="DGN40" s="523"/>
      <c r="DGO40" s="523"/>
      <c r="DGP40" s="523"/>
      <c r="DGQ40" s="523"/>
      <c r="DGR40" s="523"/>
      <c r="DGS40" s="523"/>
      <c r="DGT40" s="523"/>
      <c r="DGU40" s="523"/>
      <c r="DGV40" s="523"/>
      <c r="DGW40" s="523"/>
      <c r="DGX40" s="523"/>
      <c r="DGY40" s="523"/>
      <c r="DGZ40" s="523"/>
      <c r="DHA40" s="523"/>
      <c r="DHB40" s="523"/>
      <c r="DHC40" s="523"/>
      <c r="DHD40" s="523"/>
      <c r="DHE40" s="523"/>
      <c r="DHF40" s="523"/>
      <c r="DHG40" s="523"/>
      <c r="DHH40" s="523"/>
      <c r="DHI40" s="523"/>
      <c r="DHJ40" s="523"/>
      <c r="DHK40" s="523"/>
      <c r="DHL40" s="523"/>
      <c r="DHM40" s="523"/>
      <c r="DHN40" s="523"/>
      <c r="DHO40" s="523"/>
      <c r="DHP40" s="523"/>
      <c r="DHQ40" s="523"/>
      <c r="DHR40" s="523"/>
      <c r="DHS40" s="523"/>
      <c r="DHT40" s="523"/>
      <c r="DHU40" s="523"/>
      <c r="DHV40" s="523"/>
      <c r="DHW40" s="523"/>
      <c r="DHX40" s="523"/>
      <c r="DHY40" s="523"/>
      <c r="DHZ40" s="523"/>
      <c r="DIA40" s="523"/>
      <c r="DIB40" s="523"/>
      <c r="DIC40" s="523"/>
      <c r="DID40" s="523"/>
      <c r="DIE40" s="523"/>
      <c r="DIF40" s="523"/>
      <c r="DIG40" s="523"/>
      <c r="DIH40" s="523"/>
      <c r="DII40" s="523"/>
      <c r="DIJ40" s="523"/>
      <c r="DIK40" s="523"/>
      <c r="DIL40" s="523"/>
      <c r="DIM40" s="523"/>
      <c r="DIN40" s="523"/>
      <c r="DIO40" s="523"/>
      <c r="DIP40" s="523"/>
      <c r="DIQ40" s="523"/>
      <c r="DIR40" s="523"/>
      <c r="DIS40" s="523"/>
      <c r="DIT40" s="523"/>
      <c r="DIU40" s="523"/>
      <c r="DIV40" s="523"/>
      <c r="DIW40" s="523"/>
      <c r="DIX40" s="523"/>
      <c r="DIY40" s="523"/>
      <c r="DIZ40" s="523"/>
      <c r="DJA40" s="523"/>
      <c r="DJB40" s="523"/>
      <c r="DJC40" s="523"/>
      <c r="DJD40" s="523"/>
      <c r="DJE40" s="523"/>
      <c r="DJF40" s="523"/>
      <c r="DJG40" s="523"/>
      <c r="DJH40" s="523"/>
      <c r="DJI40" s="523"/>
      <c r="DJJ40" s="523"/>
      <c r="DJK40" s="523"/>
      <c r="DJL40" s="523"/>
      <c r="DJM40" s="523"/>
      <c r="DJN40" s="523"/>
      <c r="DJO40" s="523"/>
      <c r="DJP40" s="523"/>
      <c r="DJQ40" s="523"/>
      <c r="DJR40" s="523"/>
      <c r="DJS40" s="523"/>
      <c r="DJT40" s="523"/>
      <c r="DJU40" s="523"/>
      <c r="DJV40" s="523"/>
      <c r="DJW40" s="523"/>
      <c r="DJX40" s="523"/>
      <c r="DJY40" s="523"/>
      <c r="DJZ40" s="523"/>
      <c r="DKA40" s="523"/>
      <c r="DKB40" s="523"/>
      <c r="DKC40" s="523"/>
      <c r="DKD40" s="523"/>
      <c r="DKE40" s="523"/>
      <c r="DKF40" s="523"/>
      <c r="DKG40" s="523"/>
      <c r="DKH40" s="523"/>
      <c r="DKI40" s="523"/>
      <c r="DKJ40" s="523"/>
      <c r="DKK40" s="523"/>
      <c r="DKL40" s="523"/>
      <c r="DKM40" s="523"/>
      <c r="DKN40" s="523"/>
      <c r="DKO40" s="523"/>
      <c r="DKP40" s="523"/>
      <c r="DKQ40" s="523"/>
      <c r="DKR40" s="523"/>
      <c r="DKS40" s="523"/>
      <c r="DKT40" s="523"/>
      <c r="DKU40" s="523"/>
      <c r="DKV40" s="523"/>
      <c r="DKW40" s="523"/>
      <c r="DKX40" s="523"/>
      <c r="DKY40" s="523"/>
      <c r="DKZ40" s="523"/>
      <c r="DLA40" s="523"/>
      <c r="DLB40" s="523"/>
      <c r="DLC40" s="523"/>
      <c r="DLD40" s="523"/>
      <c r="DLE40" s="523"/>
      <c r="DLF40" s="523"/>
      <c r="DLG40" s="523"/>
      <c r="DLH40" s="523"/>
      <c r="DLI40" s="523"/>
      <c r="DLJ40" s="523"/>
      <c r="DLK40" s="523"/>
      <c r="DLL40" s="523"/>
      <c r="DLM40" s="523"/>
      <c r="DLN40" s="523"/>
      <c r="DLO40" s="523"/>
      <c r="DLP40" s="523"/>
      <c r="DLQ40" s="523"/>
      <c r="DLR40" s="523"/>
      <c r="DLS40" s="523"/>
      <c r="DLT40" s="523"/>
      <c r="DLU40" s="523"/>
      <c r="DLV40" s="523"/>
      <c r="DLW40" s="523"/>
      <c r="DLX40" s="523"/>
      <c r="DLY40" s="523"/>
      <c r="DLZ40" s="523"/>
      <c r="DMA40" s="523"/>
      <c r="DMB40" s="523"/>
      <c r="DMC40" s="523"/>
      <c r="DMD40" s="523"/>
      <c r="DME40" s="523"/>
      <c r="DMF40" s="523"/>
      <c r="DMG40" s="523"/>
      <c r="DMH40" s="523"/>
      <c r="DMI40" s="523"/>
      <c r="DMJ40" s="523"/>
      <c r="DMK40" s="523"/>
      <c r="DML40" s="523"/>
      <c r="DMM40" s="523"/>
      <c r="DMN40" s="523"/>
      <c r="DMO40" s="523"/>
      <c r="DMP40" s="523"/>
      <c r="DMQ40" s="523"/>
      <c r="DMR40" s="523"/>
      <c r="DMS40" s="523"/>
      <c r="DMT40" s="523"/>
      <c r="DMU40" s="523"/>
      <c r="DMV40" s="523"/>
      <c r="DMW40" s="523"/>
      <c r="DMX40" s="523"/>
      <c r="DMY40" s="523"/>
      <c r="DMZ40" s="523"/>
      <c r="DNA40" s="523"/>
      <c r="DNB40" s="523"/>
      <c r="DNC40" s="523"/>
      <c r="DND40" s="523"/>
      <c r="DNE40" s="523"/>
      <c r="DNF40" s="523"/>
      <c r="DNG40" s="523"/>
      <c r="DNH40" s="523"/>
      <c r="DNI40" s="523"/>
      <c r="DNJ40" s="523"/>
      <c r="DNK40" s="523"/>
      <c r="DNL40" s="523"/>
      <c r="DNM40" s="523"/>
      <c r="DNN40" s="523"/>
      <c r="DNO40" s="523"/>
      <c r="DNP40" s="523"/>
      <c r="DNQ40" s="523"/>
      <c r="DNR40" s="523"/>
      <c r="DNS40" s="523"/>
      <c r="DNT40" s="523"/>
      <c r="DNU40" s="523"/>
      <c r="DNV40" s="523"/>
      <c r="DNW40" s="523"/>
      <c r="DNX40" s="523"/>
      <c r="DNY40" s="523"/>
      <c r="DNZ40" s="523"/>
      <c r="DOA40" s="523"/>
      <c r="DOB40" s="523"/>
      <c r="DOC40" s="523"/>
      <c r="DOD40" s="523"/>
      <c r="DOE40" s="523"/>
      <c r="DOF40" s="523"/>
      <c r="DOG40" s="523"/>
      <c r="DOH40" s="523"/>
      <c r="DOI40" s="523"/>
      <c r="DOJ40" s="523"/>
      <c r="DOK40" s="523"/>
      <c r="DOL40" s="523"/>
      <c r="DOM40" s="523"/>
      <c r="DON40" s="523"/>
      <c r="DOO40" s="523"/>
      <c r="DOP40" s="523"/>
      <c r="DOQ40" s="523"/>
      <c r="DOR40" s="523"/>
      <c r="DOS40" s="523"/>
      <c r="DOT40" s="523"/>
      <c r="DOU40" s="523"/>
      <c r="DOV40" s="523"/>
      <c r="DOW40" s="523"/>
      <c r="DOX40" s="523"/>
      <c r="DOY40" s="523"/>
      <c r="DOZ40" s="523"/>
      <c r="DPA40" s="523"/>
      <c r="DPB40" s="523"/>
      <c r="DPC40" s="523"/>
      <c r="DPD40" s="523"/>
      <c r="DPE40" s="523"/>
      <c r="DPF40" s="523"/>
      <c r="DPG40" s="523"/>
      <c r="DPH40" s="523"/>
      <c r="DPI40" s="523"/>
      <c r="DPJ40" s="523"/>
      <c r="DPK40" s="523"/>
      <c r="DPL40" s="523"/>
      <c r="DPM40" s="523"/>
      <c r="DPN40" s="523"/>
      <c r="DPO40" s="523"/>
      <c r="DPP40" s="523"/>
      <c r="DPQ40" s="523"/>
      <c r="DPR40" s="523"/>
      <c r="DPS40" s="523"/>
      <c r="DPT40" s="523"/>
      <c r="DPU40" s="523"/>
      <c r="DPV40" s="523"/>
      <c r="DPW40" s="523"/>
      <c r="DPX40" s="523"/>
      <c r="DPY40" s="523"/>
      <c r="DPZ40" s="523"/>
      <c r="DQA40" s="523"/>
      <c r="DQB40" s="523"/>
      <c r="DQC40" s="523"/>
      <c r="DQD40" s="523"/>
      <c r="DQE40" s="523"/>
      <c r="DQF40" s="523"/>
      <c r="DQG40" s="523"/>
      <c r="DQH40" s="523"/>
      <c r="DQI40" s="523"/>
      <c r="DQJ40" s="523"/>
      <c r="DQK40" s="523"/>
      <c r="DQL40" s="523"/>
      <c r="DQM40" s="523"/>
      <c r="DQN40" s="523"/>
      <c r="DQO40" s="523"/>
      <c r="DQP40" s="523"/>
      <c r="DQQ40" s="523"/>
      <c r="DQR40" s="523"/>
      <c r="DQS40" s="523"/>
      <c r="DQT40" s="523"/>
      <c r="DQU40" s="523"/>
      <c r="DQV40" s="523"/>
      <c r="DQW40" s="523"/>
      <c r="DQX40" s="523"/>
      <c r="DQY40" s="523"/>
      <c r="DQZ40" s="523"/>
      <c r="DRA40" s="523"/>
      <c r="DRB40" s="523"/>
      <c r="DRC40" s="523"/>
      <c r="DRD40" s="523"/>
      <c r="DRE40" s="523"/>
      <c r="DRF40" s="523"/>
      <c r="DRG40" s="523"/>
      <c r="DRH40" s="523"/>
      <c r="DRI40" s="523"/>
      <c r="DRJ40" s="523"/>
      <c r="DRK40" s="523"/>
      <c r="DRL40" s="523"/>
      <c r="DRM40" s="523"/>
      <c r="DRN40" s="523"/>
      <c r="DRO40" s="523"/>
      <c r="DRP40" s="523"/>
      <c r="DRQ40" s="523"/>
      <c r="DRR40" s="523"/>
      <c r="DRS40" s="523"/>
      <c r="DRT40" s="523"/>
      <c r="DRU40" s="523"/>
      <c r="DRV40" s="523"/>
      <c r="DRW40" s="523"/>
      <c r="DRX40" s="523"/>
      <c r="DRY40" s="523"/>
      <c r="DRZ40" s="523"/>
      <c r="DSA40" s="523"/>
      <c r="DSB40" s="523"/>
      <c r="DSC40" s="523"/>
      <c r="DSD40" s="523"/>
      <c r="DSE40" s="523"/>
      <c r="DSF40" s="523"/>
      <c r="DSG40" s="523"/>
      <c r="DSH40" s="523"/>
      <c r="DSI40" s="523"/>
      <c r="DSJ40" s="523"/>
      <c r="DSK40" s="523"/>
      <c r="DSL40" s="523"/>
      <c r="DSM40" s="523"/>
      <c r="DSN40" s="523"/>
      <c r="DSO40" s="523"/>
      <c r="DSP40" s="523"/>
      <c r="DSQ40" s="523"/>
      <c r="DSR40" s="523"/>
      <c r="DSS40" s="523"/>
      <c r="DST40" s="523"/>
      <c r="DSU40" s="523"/>
      <c r="DSV40" s="523"/>
      <c r="DSW40" s="523"/>
      <c r="DSX40" s="523"/>
      <c r="DSY40" s="523"/>
      <c r="DSZ40" s="523"/>
      <c r="DTA40" s="523"/>
      <c r="DTB40" s="523"/>
      <c r="DTC40" s="523"/>
      <c r="DTD40" s="523"/>
      <c r="DTE40" s="523"/>
      <c r="DTF40" s="523"/>
      <c r="DTG40" s="523"/>
      <c r="DTH40" s="523"/>
      <c r="DTI40" s="523"/>
      <c r="DTJ40" s="523"/>
      <c r="DTK40" s="523"/>
      <c r="DTL40" s="523"/>
      <c r="DTM40" s="523"/>
      <c r="DTN40" s="523"/>
      <c r="DTO40" s="523"/>
      <c r="DTP40" s="523"/>
      <c r="DTQ40" s="523"/>
      <c r="DTR40" s="523"/>
      <c r="DTS40" s="523"/>
      <c r="DTT40" s="523"/>
      <c r="DTU40" s="523"/>
      <c r="DTV40" s="523"/>
      <c r="DTW40" s="523"/>
      <c r="DTX40" s="523"/>
      <c r="DTY40" s="523"/>
      <c r="DTZ40" s="523"/>
      <c r="DUA40" s="523"/>
      <c r="DUB40" s="523"/>
      <c r="DUC40" s="523"/>
      <c r="DUD40" s="523"/>
      <c r="DUE40" s="523"/>
      <c r="DUF40" s="523"/>
      <c r="DUG40" s="523"/>
      <c r="DUH40" s="523"/>
      <c r="DUI40" s="523"/>
      <c r="DUJ40" s="523"/>
      <c r="DUK40" s="523"/>
      <c r="DUL40" s="523"/>
      <c r="DUM40" s="523"/>
      <c r="DUN40" s="523"/>
      <c r="DUO40" s="523"/>
      <c r="DUP40" s="523"/>
      <c r="DUQ40" s="523"/>
      <c r="DUR40" s="523"/>
      <c r="DUS40" s="523"/>
      <c r="DUT40" s="523"/>
      <c r="DUU40" s="523"/>
      <c r="DUV40" s="523"/>
      <c r="DUW40" s="523"/>
      <c r="DUX40" s="523"/>
      <c r="DUY40" s="523"/>
      <c r="DUZ40" s="523"/>
      <c r="DVA40" s="523"/>
      <c r="DVB40" s="523"/>
      <c r="DVC40" s="523"/>
      <c r="DVD40" s="523"/>
      <c r="DVE40" s="523"/>
      <c r="DVF40" s="523"/>
      <c r="DVG40" s="523"/>
      <c r="DVH40" s="523"/>
      <c r="DVI40" s="523"/>
      <c r="DVJ40" s="523"/>
      <c r="DVK40" s="523"/>
      <c r="DVL40" s="523"/>
      <c r="DVM40" s="523"/>
      <c r="DVN40" s="523"/>
      <c r="DVO40" s="523"/>
      <c r="DVP40" s="523"/>
      <c r="DVQ40" s="523"/>
      <c r="DVR40" s="523"/>
      <c r="DVS40" s="523"/>
      <c r="DVT40" s="523"/>
      <c r="DVU40" s="523"/>
      <c r="DVV40" s="523"/>
      <c r="DVW40" s="523"/>
      <c r="DVX40" s="523"/>
      <c r="DVY40" s="523"/>
      <c r="DVZ40" s="523"/>
      <c r="DWA40" s="523"/>
      <c r="DWB40" s="523"/>
      <c r="DWC40" s="523"/>
      <c r="DWD40" s="523"/>
      <c r="DWE40" s="523"/>
      <c r="DWF40" s="523"/>
      <c r="DWG40" s="523"/>
      <c r="DWH40" s="523"/>
      <c r="DWI40" s="523"/>
      <c r="DWJ40" s="523"/>
      <c r="DWK40" s="523"/>
      <c r="DWL40" s="523"/>
      <c r="DWM40" s="523"/>
      <c r="DWN40" s="523"/>
      <c r="DWO40" s="523"/>
      <c r="DWP40" s="523"/>
      <c r="DWQ40" s="523"/>
      <c r="DWR40" s="523"/>
      <c r="DWS40" s="523"/>
      <c r="DWT40" s="523"/>
      <c r="DWU40" s="523"/>
      <c r="DWV40" s="523"/>
      <c r="DWW40" s="523"/>
      <c r="DWX40" s="523"/>
      <c r="DWY40" s="523"/>
      <c r="DWZ40" s="523"/>
      <c r="DXA40" s="523"/>
      <c r="DXB40" s="523"/>
      <c r="DXC40" s="523"/>
      <c r="DXD40" s="523"/>
      <c r="DXE40" s="523"/>
      <c r="DXF40" s="523"/>
      <c r="DXG40" s="523"/>
      <c r="DXH40" s="523"/>
      <c r="DXI40" s="523"/>
      <c r="DXJ40" s="523"/>
      <c r="DXK40" s="523"/>
      <c r="DXL40" s="523"/>
      <c r="DXM40" s="523"/>
      <c r="DXN40" s="523"/>
      <c r="DXO40" s="523"/>
      <c r="DXP40" s="523"/>
      <c r="DXQ40" s="523"/>
      <c r="DXR40" s="523"/>
      <c r="DXS40" s="523"/>
      <c r="DXT40" s="523"/>
      <c r="DXU40" s="523"/>
      <c r="DXV40" s="523"/>
      <c r="DXW40" s="523"/>
      <c r="DXX40" s="523"/>
      <c r="DXY40" s="523"/>
      <c r="DXZ40" s="523"/>
      <c r="DYA40" s="523"/>
      <c r="DYB40" s="523"/>
      <c r="DYC40" s="523"/>
      <c r="DYD40" s="523"/>
      <c r="DYE40" s="523"/>
      <c r="DYF40" s="523"/>
      <c r="DYG40" s="523"/>
      <c r="DYH40" s="523"/>
      <c r="DYI40" s="523"/>
      <c r="DYJ40" s="523"/>
      <c r="DYK40" s="523"/>
      <c r="DYL40" s="523"/>
      <c r="DYM40" s="523"/>
      <c r="DYN40" s="523"/>
      <c r="DYO40" s="523"/>
      <c r="DYP40" s="523"/>
      <c r="DYQ40" s="523"/>
      <c r="DYR40" s="523"/>
      <c r="DYS40" s="523"/>
      <c r="DYT40" s="523"/>
      <c r="DYU40" s="523"/>
      <c r="DYV40" s="523"/>
      <c r="DYW40" s="523"/>
      <c r="DYX40" s="523"/>
      <c r="DYY40" s="523"/>
      <c r="DYZ40" s="523"/>
      <c r="DZA40" s="523"/>
      <c r="DZB40" s="523"/>
      <c r="DZC40" s="523"/>
      <c r="DZD40" s="523"/>
      <c r="DZE40" s="523"/>
      <c r="DZF40" s="523"/>
      <c r="DZG40" s="523"/>
      <c r="DZH40" s="523"/>
      <c r="DZI40" s="523"/>
      <c r="DZJ40" s="523"/>
      <c r="DZK40" s="523"/>
      <c r="DZL40" s="523"/>
      <c r="DZM40" s="523"/>
      <c r="DZN40" s="523"/>
      <c r="DZO40" s="523"/>
      <c r="DZP40" s="523"/>
      <c r="DZQ40" s="523"/>
      <c r="DZR40" s="523"/>
      <c r="DZS40" s="523"/>
      <c r="DZT40" s="523"/>
      <c r="DZU40" s="523"/>
      <c r="DZV40" s="523"/>
      <c r="DZW40" s="523"/>
      <c r="DZX40" s="523"/>
      <c r="DZY40" s="523"/>
      <c r="DZZ40" s="523"/>
      <c r="EAA40" s="523"/>
      <c r="EAB40" s="523"/>
      <c r="EAC40" s="523"/>
      <c r="EAD40" s="523"/>
      <c r="EAE40" s="523"/>
      <c r="EAF40" s="523"/>
      <c r="EAG40" s="523"/>
      <c r="EAH40" s="523"/>
      <c r="EAI40" s="523"/>
      <c r="EAJ40" s="523"/>
      <c r="EAK40" s="523"/>
      <c r="EAL40" s="523"/>
      <c r="EAM40" s="523"/>
      <c r="EAN40" s="523"/>
      <c r="EAO40" s="523"/>
      <c r="EAP40" s="523"/>
      <c r="EAQ40" s="523"/>
      <c r="EAR40" s="523"/>
      <c r="EAS40" s="523"/>
      <c r="EAT40" s="523"/>
      <c r="EAU40" s="523"/>
      <c r="EAV40" s="523"/>
      <c r="EAW40" s="523"/>
      <c r="EAX40" s="523"/>
      <c r="EAY40" s="523"/>
      <c r="EAZ40" s="523"/>
      <c r="EBA40" s="523"/>
      <c r="EBB40" s="523"/>
      <c r="EBC40" s="523"/>
      <c r="EBD40" s="523"/>
      <c r="EBE40" s="523"/>
      <c r="EBF40" s="523"/>
      <c r="EBG40" s="523"/>
      <c r="EBH40" s="523"/>
      <c r="EBI40" s="523"/>
      <c r="EBJ40" s="523"/>
      <c r="EBK40" s="523"/>
      <c r="EBL40" s="523"/>
      <c r="EBM40" s="523"/>
      <c r="EBN40" s="523"/>
      <c r="EBO40" s="523"/>
      <c r="EBP40" s="523"/>
      <c r="EBQ40" s="523"/>
      <c r="EBR40" s="523"/>
      <c r="EBS40" s="523"/>
      <c r="EBT40" s="523"/>
      <c r="EBU40" s="523"/>
      <c r="EBV40" s="523"/>
      <c r="EBW40" s="523"/>
      <c r="EBX40" s="523"/>
      <c r="EBY40" s="523"/>
      <c r="EBZ40" s="523"/>
      <c r="ECA40" s="523"/>
      <c r="ECB40" s="523"/>
      <c r="ECC40" s="523"/>
      <c r="ECD40" s="523"/>
      <c r="ECE40" s="523"/>
      <c r="ECF40" s="523"/>
      <c r="ECG40" s="523"/>
      <c r="ECH40" s="523"/>
      <c r="ECI40" s="523"/>
      <c r="ECJ40" s="523"/>
      <c r="ECK40" s="523"/>
      <c r="ECL40" s="523"/>
      <c r="ECM40" s="523"/>
      <c r="ECN40" s="523"/>
      <c r="ECO40" s="523"/>
      <c r="ECP40" s="523"/>
      <c r="ECQ40" s="523"/>
      <c r="ECR40" s="523"/>
      <c r="ECS40" s="523"/>
      <c r="ECT40" s="523"/>
      <c r="ECU40" s="523"/>
      <c r="ECV40" s="523"/>
      <c r="ECW40" s="523"/>
      <c r="ECX40" s="523"/>
      <c r="ECY40" s="523"/>
      <c r="ECZ40" s="523"/>
      <c r="EDA40" s="523"/>
      <c r="EDB40" s="523"/>
      <c r="EDC40" s="523"/>
      <c r="EDD40" s="523"/>
      <c r="EDE40" s="523"/>
      <c r="EDF40" s="523"/>
      <c r="EDG40" s="523"/>
      <c r="EDH40" s="523"/>
      <c r="EDI40" s="523"/>
      <c r="EDJ40" s="523"/>
      <c r="EDK40" s="523"/>
      <c r="EDL40" s="523"/>
      <c r="EDM40" s="523"/>
      <c r="EDN40" s="523"/>
      <c r="EDO40" s="523"/>
      <c r="EDP40" s="523"/>
      <c r="EDQ40" s="523"/>
      <c r="EDR40" s="523"/>
      <c r="EDS40" s="523"/>
      <c r="EDT40" s="523"/>
      <c r="EDU40" s="523"/>
      <c r="EDV40" s="523"/>
      <c r="EDW40" s="523"/>
      <c r="EDX40" s="523"/>
      <c r="EDY40" s="523"/>
      <c r="EDZ40" s="523"/>
      <c r="EEA40" s="523"/>
      <c r="EEB40" s="523"/>
      <c r="EEC40" s="523"/>
      <c r="EED40" s="523"/>
      <c r="EEE40" s="523"/>
      <c r="EEF40" s="523"/>
      <c r="EEG40" s="523"/>
      <c r="EEH40" s="523"/>
      <c r="EEI40" s="523"/>
      <c r="EEJ40" s="523"/>
      <c r="EEK40" s="523"/>
      <c r="EEL40" s="523"/>
      <c r="EEM40" s="523"/>
      <c r="EEN40" s="523"/>
      <c r="EEO40" s="523"/>
      <c r="EEP40" s="523"/>
      <c r="EEQ40" s="523"/>
      <c r="EER40" s="523"/>
      <c r="EES40" s="523"/>
      <c r="EET40" s="523"/>
      <c r="EEU40" s="523"/>
      <c r="EEV40" s="523"/>
      <c r="EEW40" s="523"/>
      <c r="EEX40" s="523"/>
      <c r="EEY40" s="523"/>
      <c r="EEZ40" s="523"/>
      <c r="EFA40" s="523"/>
      <c r="EFB40" s="523"/>
      <c r="EFC40" s="523"/>
      <c r="EFD40" s="523"/>
      <c r="EFE40" s="523"/>
      <c r="EFF40" s="523"/>
      <c r="EFG40" s="523"/>
      <c r="EFH40" s="523"/>
      <c r="EFI40" s="523"/>
      <c r="EFJ40" s="523"/>
      <c r="EFK40" s="523"/>
      <c r="EFL40" s="523"/>
      <c r="EFM40" s="523"/>
      <c r="EFN40" s="523"/>
      <c r="EFO40" s="523"/>
      <c r="EFP40" s="523"/>
      <c r="EFQ40" s="523"/>
      <c r="EFR40" s="523"/>
      <c r="EFS40" s="523"/>
      <c r="EFT40" s="523"/>
      <c r="EFU40" s="523"/>
      <c r="EFV40" s="523"/>
      <c r="EFW40" s="523"/>
      <c r="EFX40" s="523"/>
      <c r="EFY40" s="523"/>
      <c r="EFZ40" s="523"/>
      <c r="EGA40" s="523"/>
      <c r="EGB40" s="523"/>
      <c r="EGC40" s="523"/>
      <c r="EGD40" s="523"/>
      <c r="EGE40" s="523"/>
      <c r="EGF40" s="523"/>
      <c r="EGG40" s="523"/>
      <c r="EGH40" s="523"/>
      <c r="EGI40" s="523"/>
      <c r="EGJ40" s="523"/>
      <c r="EGK40" s="523"/>
      <c r="EGL40" s="523"/>
      <c r="EGM40" s="523"/>
      <c r="EGN40" s="523"/>
      <c r="EGO40" s="523"/>
      <c r="EGP40" s="523"/>
      <c r="EGQ40" s="523"/>
      <c r="EGR40" s="523"/>
      <c r="EGS40" s="523"/>
      <c r="EGT40" s="523"/>
      <c r="EGU40" s="523"/>
      <c r="EGV40" s="523"/>
      <c r="EGW40" s="523"/>
      <c r="EGX40" s="523"/>
      <c r="EGY40" s="523"/>
      <c r="EGZ40" s="523"/>
      <c r="EHA40" s="523"/>
      <c r="EHB40" s="523"/>
      <c r="EHC40" s="523"/>
      <c r="EHD40" s="523"/>
      <c r="EHE40" s="523"/>
      <c r="EHF40" s="523"/>
      <c r="EHG40" s="523"/>
      <c r="EHH40" s="523"/>
      <c r="EHI40" s="523"/>
      <c r="EHJ40" s="523"/>
      <c r="EHK40" s="523"/>
      <c r="EHL40" s="523"/>
      <c r="EHM40" s="523"/>
      <c r="EHN40" s="523"/>
      <c r="EHO40" s="523"/>
      <c r="EHP40" s="523"/>
      <c r="EHQ40" s="523"/>
      <c r="EHR40" s="523"/>
      <c r="EHS40" s="523"/>
      <c r="EHT40" s="523"/>
      <c r="EHU40" s="523"/>
      <c r="EHV40" s="523"/>
      <c r="EHW40" s="523"/>
      <c r="EHX40" s="523"/>
      <c r="EHY40" s="523"/>
      <c r="EHZ40" s="523"/>
      <c r="EIA40" s="523"/>
      <c r="EIB40" s="523"/>
      <c r="EIC40" s="523"/>
      <c r="EID40" s="523"/>
      <c r="EIE40" s="523"/>
      <c r="EIF40" s="523"/>
      <c r="EIG40" s="523"/>
      <c r="EIH40" s="523"/>
      <c r="EII40" s="523"/>
      <c r="EIJ40" s="523"/>
      <c r="EIK40" s="523"/>
      <c r="EIL40" s="523"/>
      <c r="EIM40" s="523"/>
      <c r="EIN40" s="523"/>
      <c r="EIO40" s="523"/>
      <c r="EIP40" s="523"/>
      <c r="EIQ40" s="523"/>
      <c r="EIR40" s="523"/>
      <c r="EIS40" s="523"/>
      <c r="EIT40" s="523"/>
      <c r="EIU40" s="523"/>
      <c r="EIV40" s="523"/>
      <c r="EIW40" s="523"/>
      <c r="EIX40" s="523"/>
      <c r="EIY40" s="523"/>
      <c r="EIZ40" s="523"/>
      <c r="EJA40" s="523"/>
      <c r="EJB40" s="523"/>
      <c r="EJC40" s="523"/>
      <c r="EJD40" s="523"/>
      <c r="EJE40" s="523"/>
      <c r="EJF40" s="523"/>
      <c r="EJG40" s="523"/>
      <c r="EJH40" s="523"/>
      <c r="EJI40" s="523"/>
      <c r="EJJ40" s="523"/>
      <c r="EJK40" s="523"/>
      <c r="EJL40" s="523"/>
      <c r="EJM40" s="523"/>
      <c r="EJN40" s="523"/>
      <c r="EJO40" s="523"/>
      <c r="EJP40" s="523"/>
      <c r="EJQ40" s="523"/>
      <c r="EJR40" s="523"/>
      <c r="EJS40" s="523"/>
      <c r="EJT40" s="523"/>
      <c r="EJU40" s="523"/>
      <c r="EJV40" s="523"/>
      <c r="EJW40" s="523"/>
      <c r="EJX40" s="523"/>
      <c r="EJY40" s="523"/>
      <c r="EJZ40" s="523"/>
      <c r="EKA40" s="523"/>
      <c r="EKB40" s="523"/>
      <c r="EKC40" s="523"/>
      <c r="EKD40" s="523"/>
      <c r="EKE40" s="523"/>
      <c r="EKF40" s="523"/>
      <c r="EKG40" s="523"/>
      <c r="EKH40" s="523"/>
      <c r="EKI40" s="523"/>
      <c r="EKJ40" s="523"/>
      <c r="EKK40" s="523"/>
      <c r="EKL40" s="523"/>
      <c r="EKM40" s="523"/>
      <c r="EKN40" s="523"/>
      <c r="EKO40" s="523"/>
      <c r="EKP40" s="523"/>
      <c r="EKQ40" s="523"/>
      <c r="EKR40" s="523"/>
      <c r="EKS40" s="523"/>
      <c r="EKT40" s="523"/>
      <c r="EKU40" s="523"/>
      <c r="EKV40" s="523"/>
      <c r="EKW40" s="523"/>
      <c r="EKX40" s="523"/>
      <c r="EKY40" s="523"/>
      <c r="EKZ40" s="523"/>
      <c r="ELA40" s="523"/>
      <c r="ELB40" s="523"/>
      <c r="ELC40" s="523"/>
      <c r="ELD40" s="523"/>
      <c r="ELE40" s="523"/>
      <c r="ELF40" s="523"/>
      <c r="ELG40" s="523"/>
      <c r="ELH40" s="523"/>
      <c r="ELI40" s="523"/>
      <c r="ELJ40" s="523"/>
      <c r="ELK40" s="523"/>
      <c r="ELL40" s="523"/>
      <c r="ELM40" s="523"/>
      <c r="ELN40" s="523"/>
      <c r="ELO40" s="523"/>
      <c r="ELP40" s="523"/>
      <c r="ELQ40" s="523"/>
      <c r="ELR40" s="523"/>
      <c r="ELS40" s="523"/>
      <c r="ELT40" s="523"/>
      <c r="ELU40" s="523"/>
      <c r="ELV40" s="523"/>
      <c r="ELW40" s="523"/>
      <c r="ELX40" s="523"/>
      <c r="ELY40" s="523"/>
      <c r="ELZ40" s="523"/>
      <c r="EMA40" s="523"/>
      <c r="EMB40" s="523"/>
      <c r="EMC40" s="523"/>
      <c r="EMD40" s="523"/>
      <c r="EME40" s="523"/>
      <c r="EMF40" s="523"/>
      <c r="EMG40" s="523"/>
      <c r="EMH40" s="523"/>
      <c r="EMI40" s="523"/>
      <c r="EMJ40" s="523"/>
      <c r="EMK40" s="523"/>
      <c r="EML40" s="523"/>
      <c r="EMM40" s="523"/>
      <c r="EMN40" s="523"/>
      <c r="EMO40" s="523"/>
      <c r="EMP40" s="523"/>
      <c r="EMQ40" s="523"/>
      <c r="EMR40" s="523"/>
      <c r="EMS40" s="523"/>
      <c r="EMT40" s="523"/>
      <c r="EMU40" s="523"/>
      <c r="EMV40" s="523"/>
      <c r="EMW40" s="523"/>
      <c r="EMX40" s="523"/>
      <c r="EMY40" s="523"/>
      <c r="EMZ40" s="523"/>
      <c r="ENA40" s="523"/>
      <c r="ENB40" s="523"/>
      <c r="ENC40" s="523"/>
      <c r="END40" s="523"/>
      <c r="ENE40" s="523"/>
      <c r="ENF40" s="523"/>
      <c r="ENG40" s="523"/>
      <c r="ENH40" s="523"/>
      <c r="ENI40" s="523"/>
      <c r="ENJ40" s="523"/>
      <c r="ENK40" s="523"/>
      <c r="ENL40" s="523"/>
      <c r="ENM40" s="523"/>
      <c r="ENN40" s="523"/>
      <c r="ENO40" s="523"/>
      <c r="ENP40" s="523"/>
      <c r="ENQ40" s="523"/>
      <c r="ENR40" s="523"/>
      <c r="ENS40" s="523"/>
      <c r="ENT40" s="523"/>
      <c r="ENU40" s="523"/>
      <c r="ENV40" s="523"/>
      <c r="ENW40" s="523"/>
      <c r="ENX40" s="523"/>
      <c r="ENY40" s="523"/>
      <c r="ENZ40" s="523"/>
      <c r="EOA40" s="523"/>
      <c r="EOB40" s="523"/>
      <c r="EOC40" s="523"/>
      <c r="EOD40" s="523"/>
      <c r="EOE40" s="523"/>
      <c r="EOF40" s="523"/>
      <c r="EOG40" s="523"/>
      <c r="EOH40" s="523"/>
      <c r="EOI40" s="523"/>
      <c r="EOJ40" s="523"/>
      <c r="EOK40" s="523"/>
      <c r="EOL40" s="523"/>
      <c r="EOM40" s="523"/>
      <c r="EON40" s="523"/>
      <c r="EOO40" s="523"/>
      <c r="EOP40" s="523"/>
      <c r="EOQ40" s="523"/>
      <c r="EOR40" s="523"/>
      <c r="EOS40" s="523"/>
      <c r="EOT40" s="523"/>
      <c r="EOU40" s="523"/>
      <c r="EOV40" s="523"/>
      <c r="EOW40" s="523"/>
      <c r="EOX40" s="523"/>
      <c r="EOY40" s="523"/>
      <c r="EOZ40" s="523"/>
      <c r="EPA40" s="523"/>
      <c r="EPB40" s="523"/>
      <c r="EPC40" s="523"/>
      <c r="EPD40" s="523"/>
      <c r="EPE40" s="523"/>
      <c r="EPF40" s="523"/>
      <c r="EPG40" s="523"/>
      <c r="EPH40" s="523"/>
      <c r="EPI40" s="523"/>
      <c r="EPJ40" s="523"/>
      <c r="EPK40" s="523"/>
      <c r="EPL40" s="523"/>
      <c r="EPM40" s="523"/>
      <c r="EPN40" s="523"/>
      <c r="EPO40" s="523"/>
      <c r="EPP40" s="523"/>
      <c r="EPQ40" s="523"/>
      <c r="EPR40" s="523"/>
      <c r="EPS40" s="523"/>
      <c r="EPT40" s="523"/>
      <c r="EPU40" s="523"/>
      <c r="EPV40" s="523"/>
      <c r="EPW40" s="523"/>
      <c r="EPX40" s="523"/>
      <c r="EPY40" s="523"/>
      <c r="EPZ40" s="523"/>
      <c r="EQA40" s="523"/>
      <c r="EQB40" s="523"/>
      <c r="EQC40" s="523"/>
      <c r="EQD40" s="523"/>
      <c r="EQE40" s="523"/>
      <c r="EQF40" s="523"/>
      <c r="EQG40" s="523"/>
      <c r="EQH40" s="523"/>
      <c r="EQI40" s="523"/>
      <c r="EQJ40" s="523"/>
      <c r="EQK40" s="523"/>
      <c r="EQL40" s="523"/>
      <c r="EQM40" s="523"/>
      <c r="EQN40" s="523"/>
      <c r="EQO40" s="523"/>
      <c r="EQP40" s="523"/>
      <c r="EQQ40" s="523"/>
      <c r="EQR40" s="523"/>
      <c r="EQS40" s="523"/>
      <c r="EQT40" s="523"/>
      <c r="EQU40" s="523"/>
      <c r="EQV40" s="523"/>
      <c r="EQW40" s="523"/>
      <c r="EQX40" s="523"/>
      <c r="EQY40" s="523"/>
      <c r="EQZ40" s="523"/>
      <c r="ERA40" s="523"/>
      <c r="ERB40" s="523"/>
      <c r="ERC40" s="523"/>
      <c r="ERD40" s="523"/>
      <c r="ERE40" s="523"/>
      <c r="ERF40" s="523"/>
      <c r="ERG40" s="523"/>
      <c r="ERH40" s="523"/>
      <c r="ERI40" s="523"/>
      <c r="ERJ40" s="523"/>
      <c r="ERK40" s="523"/>
      <c r="ERL40" s="523"/>
      <c r="ERM40" s="523"/>
      <c r="ERN40" s="523"/>
      <c r="ERO40" s="523"/>
      <c r="ERP40" s="523"/>
      <c r="ERQ40" s="523"/>
      <c r="ERR40" s="523"/>
      <c r="ERS40" s="523"/>
      <c r="ERT40" s="523"/>
      <c r="ERU40" s="523"/>
      <c r="ERV40" s="523"/>
      <c r="ERW40" s="523"/>
      <c r="ERX40" s="523"/>
      <c r="ERY40" s="523"/>
      <c r="ERZ40" s="523"/>
      <c r="ESA40" s="523"/>
      <c r="ESB40" s="523"/>
      <c r="ESC40" s="523"/>
      <c r="ESD40" s="523"/>
      <c r="ESE40" s="523"/>
      <c r="ESF40" s="523"/>
      <c r="ESG40" s="523"/>
      <c r="ESH40" s="523"/>
      <c r="ESI40" s="523"/>
      <c r="ESJ40" s="523"/>
      <c r="ESK40" s="523"/>
      <c r="ESL40" s="523"/>
      <c r="ESM40" s="523"/>
      <c r="ESN40" s="523"/>
      <c r="ESO40" s="523"/>
      <c r="ESP40" s="523"/>
      <c r="ESQ40" s="523"/>
      <c r="ESR40" s="523"/>
      <c r="ESS40" s="523"/>
      <c r="EST40" s="523"/>
      <c r="ESU40" s="523"/>
      <c r="ESV40" s="523"/>
      <c r="ESW40" s="523"/>
      <c r="ESX40" s="523"/>
      <c r="ESY40" s="523"/>
      <c r="ESZ40" s="523"/>
      <c r="ETA40" s="523"/>
      <c r="ETB40" s="523"/>
      <c r="ETC40" s="523"/>
      <c r="ETD40" s="523"/>
      <c r="ETE40" s="523"/>
      <c r="ETF40" s="523"/>
      <c r="ETG40" s="523"/>
      <c r="ETH40" s="523"/>
      <c r="ETI40" s="523"/>
      <c r="ETJ40" s="523"/>
      <c r="ETK40" s="523"/>
      <c r="ETL40" s="523"/>
      <c r="ETM40" s="523"/>
      <c r="ETN40" s="523"/>
      <c r="ETO40" s="523"/>
      <c r="ETP40" s="523"/>
      <c r="ETQ40" s="523"/>
      <c r="ETR40" s="523"/>
      <c r="ETS40" s="523"/>
      <c r="ETT40" s="523"/>
      <c r="ETU40" s="523"/>
      <c r="ETV40" s="523"/>
      <c r="ETW40" s="523"/>
      <c r="ETX40" s="523"/>
      <c r="ETY40" s="523"/>
      <c r="ETZ40" s="523"/>
      <c r="EUA40" s="523"/>
      <c r="EUB40" s="523"/>
      <c r="EUC40" s="523"/>
      <c r="EUD40" s="523"/>
      <c r="EUE40" s="523"/>
      <c r="EUF40" s="523"/>
      <c r="EUG40" s="523"/>
      <c r="EUH40" s="523"/>
      <c r="EUI40" s="523"/>
      <c r="EUJ40" s="523"/>
      <c r="EUK40" s="523"/>
      <c r="EUL40" s="523"/>
      <c r="EUM40" s="523"/>
      <c r="EUN40" s="523"/>
      <c r="EUO40" s="523"/>
      <c r="EUP40" s="523"/>
      <c r="EUQ40" s="523"/>
      <c r="EUR40" s="523"/>
      <c r="EUS40" s="523"/>
      <c r="EUT40" s="523"/>
      <c r="EUU40" s="523"/>
      <c r="EUV40" s="523"/>
      <c r="EUW40" s="523"/>
      <c r="EUX40" s="523"/>
      <c r="EUY40" s="523"/>
      <c r="EUZ40" s="523"/>
      <c r="EVA40" s="523"/>
      <c r="EVB40" s="523"/>
      <c r="EVC40" s="523"/>
      <c r="EVD40" s="523"/>
      <c r="EVE40" s="523"/>
      <c r="EVF40" s="523"/>
      <c r="EVG40" s="523"/>
      <c r="EVH40" s="523"/>
      <c r="EVI40" s="523"/>
      <c r="EVJ40" s="523"/>
      <c r="EVK40" s="523"/>
      <c r="EVL40" s="523"/>
      <c r="EVM40" s="523"/>
      <c r="EVN40" s="523"/>
      <c r="EVO40" s="523"/>
      <c r="EVP40" s="523"/>
      <c r="EVQ40" s="523"/>
      <c r="EVR40" s="523"/>
      <c r="EVS40" s="523"/>
      <c r="EVT40" s="523"/>
      <c r="EVU40" s="523"/>
      <c r="EVV40" s="523"/>
      <c r="EVW40" s="523"/>
      <c r="EVX40" s="523"/>
      <c r="EVY40" s="523"/>
      <c r="EVZ40" s="523"/>
      <c r="EWA40" s="523"/>
      <c r="EWB40" s="523"/>
      <c r="EWC40" s="523"/>
      <c r="EWD40" s="523"/>
      <c r="EWE40" s="523"/>
      <c r="EWF40" s="523"/>
      <c r="EWG40" s="523"/>
      <c r="EWH40" s="523"/>
      <c r="EWI40" s="523"/>
      <c r="EWJ40" s="523"/>
      <c r="EWK40" s="523"/>
      <c r="EWL40" s="523"/>
      <c r="EWM40" s="523"/>
      <c r="EWN40" s="523"/>
      <c r="EWO40" s="523"/>
      <c r="EWP40" s="523"/>
      <c r="EWQ40" s="523"/>
      <c r="EWR40" s="523"/>
      <c r="EWS40" s="523"/>
      <c r="EWT40" s="523"/>
      <c r="EWU40" s="523"/>
      <c r="EWV40" s="523"/>
      <c r="EWW40" s="523"/>
      <c r="EWX40" s="523"/>
      <c r="EWY40" s="523"/>
      <c r="EWZ40" s="523"/>
      <c r="EXA40" s="523"/>
      <c r="EXB40" s="523"/>
      <c r="EXC40" s="523"/>
      <c r="EXD40" s="523"/>
      <c r="EXE40" s="523"/>
      <c r="EXF40" s="523"/>
      <c r="EXG40" s="523"/>
      <c r="EXH40" s="523"/>
      <c r="EXI40" s="523"/>
      <c r="EXJ40" s="523"/>
      <c r="EXK40" s="523"/>
      <c r="EXL40" s="523"/>
      <c r="EXM40" s="523"/>
      <c r="EXN40" s="523"/>
      <c r="EXO40" s="523"/>
      <c r="EXP40" s="523"/>
      <c r="EXQ40" s="523"/>
      <c r="EXR40" s="523"/>
      <c r="EXS40" s="523"/>
      <c r="EXT40" s="523"/>
      <c r="EXU40" s="523"/>
      <c r="EXV40" s="523"/>
      <c r="EXW40" s="523"/>
      <c r="EXX40" s="523"/>
      <c r="EXY40" s="523"/>
      <c r="EXZ40" s="523"/>
      <c r="EYA40" s="523"/>
      <c r="EYB40" s="523"/>
      <c r="EYC40" s="523"/>
      <c r="EYD40" s="523"/>
      <c r="EYE40" s="523"/>
      <c r="EYF40" s="523"/>
      <c r="EYG40" s="523"/>
      <c r="EYH40" s="523"/>
      <c r="EYI40" s="523"/>
      <c r="EYJ40" s="523"/>
      <c r="EYK40" s="523"/>
      <c r="EYL40" s="523"/>
      <c r="EYM40" s="523"/>
      <c r="EYN40" s="523"/>
      <c r="EYO40" s="523"/>
      <c r="EYP40" s="523"/>
      <c r="EYQ40" s="523"/>
      <c r="EYR40" s="523"/>
      <c r="EYS40" s="523"/>
      <c r="EYT40" s="523"/>
      <c r="EYU40" s="523"/>
      <c r="EYV40" s="523"/>
      <c r="EYW40" s="523"/>
      <c r="EYX40" s="523"/>
      <c r="EYY40" s="523"/>
      <c r="EYZ40" s="523"/>
      <c r="EZA40" s="523"/>
      <c r="EZB40" s="523"/>
      <c r="EZC40" s="523"/>
      <c r="EZD40" s="523"/>
      <c r="EZE40" s="523"/>
      <c r="EZF40" s="523"/>
      <c r="EZG40" s="523"/>
      <c r="EZH40" s="523"/>
      <c r="EZI40" s="523"/>
      <c r="EZJ40" s="523"/>
      <c r="EZK40" s="523"/>
      <c r="EZL40" s="523"/>
      <c r="EZM40" s="523"/>
      <c r="EZN40" s="523"/>
      <c r="EZO40" s="523"/>
      <c r="EZP40" s="523"/>
      <c r="EZQ40" s="523"/>
      <c r="EZR40" s="523"/>
      <c r="EZS40" s="523"/>
      <c r="EZT40" s="523"/>
      <c r="EZU40" s="523"/>
      <c r="EZV40" s="523"/>
      <c r="EZW40" s="523"/>
      <c r="EZX40" s="523"/>
      <c r="EZY40" s="523"/>
      <c r="EZZ40" s="523"/>
      <c r="FAA40" s="523"/>
      <c r="FAB40" s="523"/>
      <c r="FAC40" s="523"/>
      <c r="FAD40" s="523"/>
      <c r="FAE40" s="523"/>
      <c r="FAF40" s="523"/>
      <c r="FAG40" s="523"/>
      <c r="FAH40" s="523"/>
      <c r="FAI40" s="523"/>
      <c r="FAJ40" s="523"/>
      <c r="FAK40" s="523"/>
      <c r="FAL40" s="523"/>
      <c r="FAM40" s="523"/>
      <c r="FAN40" s="523"/>
      <c r="FAO40" s="523"/>
      <c r="FAP40" s="523"/>
      <c r="FAQ40" s="523"/>
      <c r="FAR40" s="523"/>
      <c r="FAS40" s="523"/>
      <c r="FAT40" s="523"/>
      <c r="FAU40" s="523"/>
      <c r="FAV40" s="523"/>
      <c r="FAW40" s="523"/>
      <c r="FAX40" s="523"/>
      <c r="FAY40" s="523"/>
      <c r="FAZ40" s="523"/>
      <c r="FBA40" s="523"/>
      <c r="FBB40" s="523"/>
      <c r="FBC40" s="523"/>
      <c r="FBD40" s="523"/>
      <c r="FBE40" s="523"/>
      <c r="FBF40" s="523"/>
      <c r="FBG40" s="523"/>
      <c r="FBH40" s="523"/>
      <c r="FBI40" s="523"/>
      <c r="FBJ40" s="523"/>
      <c r="FBK40" s="523"/>
      <c r="FBL40" s="523"/>
      <c r="FBM40" s="523"/>
      <c r="FBN40" s="523"/>
      <c r="FBO40" s="523"/>
      <c r="FBP40" s="523"/>
      <c r="FBQ40" s="523"/>
      <c r="FBR40" s="523"/>
      <c r="FBS40" s="523"/>
      <c r="FBT40" s="523"/>
      <c r="FBU40" s="523"/>
      <c r="FBV40" s="523"/>
      <c r="FBW40" s="523"/>
      <c r="FBX40" s="523"/>
      <c r="FBY40" s="523"/>
      <c r="FBZ40" s="523"/>
      <c r="FCA40" s="523"/>
      <c r="FCB40" s="523"/>
      <c r="FCC40" s="523"/>
      <c r="FCD40" s="523"/>
      <c r="FCE40" s="523"/>
      <c r="FCF40" s="523"/>
      <c r="FCG40" s="523"/>
      <c r="FCH40" s="523"/>
      <c r="FCI40" s="523"/>
      <c r="FCJ40" s="523"/>
      <c r="FCK40" s="523"/>
      <c r="FCL40" s="523"/>
      <c r="FCM40" s="523"/>
      <c r="FCN40" s="523"/>
      <c r="FCO40" s="523"/>
      <c r="FCP40" s="523"/>
      <c r="FCQ40" s="523"/>
      <c r="FCR40" s="523"/>
      <c r="FCS40" s="523"/>
      <c r="FCT40" s="523"/>
      <c r="FCU40" s="523"/>
      <c r="FCV40" s="523"/>
      <c r="FCW40" s="523"/>
      <c r="FCX40" s="523"/>
      <c r="FCY40" s="523"/>
      <c r="FCZ40" s="523"/>
      <c r="FDA40" s="523"/>
      <c r="FDB40" s="523"/>
      <c r="FDC40" s="523"/>
      <c r="FDD40" s="523"/>
      <c r="FDE40" s="523"/>
      <c r="FDF40" s="523"/>
      <c r="FDG40" s="523"/>
      <c r="FDH40" s="523"/>
      <c r="FDI40" s="523"/>
      <c r="FDJ40" s="523"/>
      <c r="FDK40" s="523"/>
      <c r="FDL40" s="523"/>
      <c r="FDM40" s="523"/>
      <c r="FDN40" s="523"/>
      <c r="FDO40" s="523"/>
      <c r="FDP40" s="523"/>
      <c r="FDQ40" s="523"/>
      <c r="FDR40" s="523"/>
      <c r="FDS40" s="523"/>
      <c r="FDT40" s="523"/>
      <c r="FDU40" s="523"/>
      <c r="FDV40" s="523"/>
      <c r="FDW40" s="523"/>
      <c r="FDX40" s="523"/>
      <c r="FDY40" s="523"/>
      <c r="FDZ40" s="523"/>
      <c r="FEA40" s="523"/>
      <c r="FEB40" s="523"/>
      <c r="FEC40" s="523"/>
      <c r="FED40" s="523"/>
      <c r="FEE40" s="523"/>
      <c r="FEF40" s="523"/>
      <c r="FEG40" s="523"/>
      <c r="FEH40" s="523"/>
      <c r="FEI40" s="523"/>
      <c r="FEJ40" s="523"/>
      <c r="FEK40" s="523"/>
      <c r="FEL40" s="523"/>
      <c r="FEM40" s="523"/>
      <c r="FEN40" s="523"/>
      <c r="FEO40" s="523"/>
      <c r="FEP40" s="523"/>
      <c r="FEQ40" s="523"/>
      <c r="FER40" s="523"/>
      <c r="FES40" s="523"/>
      <c r="FET40" s="523"/>
      <c r="FEU40" s="523"/>
      <c r="FEV40" s="523"/>
      <c r="FEW40" s="523"/>
      <c r="FEX40" s="523"/>
      <c r="FEY40" s="523"/>
      <c r="FEZ40" s="523"/>
      <c r="FFA40" s="523"/>
      <c r="FFB40" s="523"/>
      <c r="FFC40" s="523"/>
      <c r="FFD40" s="523"/>
      <c r="FFE40" s="523"/>
      <c r="FFF40" s="523"/>
      <c r="FFG40" s="523"/>
      <c r="FFH40" s="523"/>
      <c r="FFI40" s="523"/>
      <c r="FFJ40" s="523"/>
      <c r="FFK40" s="523"/>
      <c r="FFL40" s="523"/>
      <c r="FFM40" s="523"/>
      <c r="FFN40" s="523"/>
      <c r="FFO40" s="523"/>
      <c r="FFP40" s="523"/>
      <c r="FFQ40" s="523"/>
      <c r="FFR40" s="523"/>
      <c r="FFS40" s="523"/>
      <c r="FFT40" s="523"/>
      <c r="FFU40" s="523"/>
      <c r="FFV40" s="523"/>
      <c r="FFW40" s="523"/>
      <c r="FFX40" s="523"/>
      <c r="FFY40" s="523"/>
      <c r="FFZ40" s="523"/>
      <c r="FGA40" s="523"/>
      <c r="FGB40" s="523"/>
      <c r="FGC40" s="523"/>
      <c r="FGD40" s="523"/>
      <c r="FGE40" s="523"/>
      <c r="FGF40" s="523"/>
      <c r="FGG40" s="523"/>
      <c r="FGH40" s="523"/>
      <c r="FGI40" s="523"/>
      <c r="FGJ40" s="523"/>
      <c r="FGK40" s="523"/>
      <c r="FGL40" s="523"/>
      <c r="FGM40" s="523"/>
      <c r="FGN40" s="523"/>
      <c r="FGO40" s="523"/>
      <c r="FGP40" s="523"/>
      <c r="FGQ40" s="523"/>
      <c r="FGR40" s="523"/>
      <c r="FGS40" s="523"/>
      <c r="FGT40" s="523"/>
      <c r="FGU40" s="523"/>
      <c r="FGV40" s="523"/>
      <c r="FGW40" s="523"/>
      <c r="FGX40" s="523"/>
      <c r="FGY40" s="523"/>
      <c r="FGZ40" s="523"/>
      <c r="FHA40" s="523"/>
      <c r="FHB40" s="523"/>
      <c r="FHC40" s="523"/>
      <c r="FHD40" s="523"/>
      <c r="FHE40" s="523"/>
      <c r="FHF40" s="523"/>
      <c r="FHG40" s="523"/>
      <c r="FHH40" s="523"/>
      <c r="FHI40" s="523"/>
      <c r="FHJ40" s="523"/>
      <c r="FHK40" s="523"/>
      <c r="FHL40" s="523"/>
      <c r="FHM40" s="523"/>
      <c r="FHN40" s="523"/>
      <c r="FHO40" s="523"/>
      <c r="FHP40" s="523"/>
      <c r="FHQ40" s="523"/>
      <c r="FHR40" s="523"/>
      <c r="FHS40" s="523"/>
      <c r="FHT40" s="523"/>
      <c r="FHU40" s="523"/>
      <c r="FHV40" s="523"/>
      <c r="FHW40" s="523"/>
      <c r="FHX40" s="523"/>
      <c r="FHY40" s="523"/>
      <c r="FHZ40" s="523"/>
      <c r="FIA40" s="523"/>
      <c r="FIB40" s="523"/>
      <c r="FIC40" s="523"/>
      <c r="FID40" s="523"/>
      <c r="FIE40" s="523"/>
      <c r="FIF40" s="523"/>
      <c r="FIG40" s="523"/>
      <c r="FIH40" s="523"/>
      <c r="FII40" s="523"/>
      <c r="FIJ40" s="523"/>
      <c r="FIK40" s="523"/>
      <c r="FIL40" s="523"/>
      <c r="FIM40" s="523"/>
      <c r="FIN40" s="523"/>
      <c r="FIO40" s="523"/>
      <c r="FIP40" s="523"/>
      <c r="FIQ40" s="523"/>
      <c r="FIR40" s="523"/>
      <c r="FIS40" s="523"/>
      <c r="FIT40" s="523"/>
      <c r="FIU40" s="523"/>
      <c r="FIV40" s="523"/>
      <c r="FIW40" s="523"/>
      <c r="FIX40" s="523"/>
      <c r="FIY40" s="523"/>
      <c r="FIZ40" s="523"/>
      <c r="FJA40" s="523"/>
      <c r="FJB40" s="523"/>
      <c r="FJC40" s="523"/>
      <c r="FJD40" s="523"/>
      <c r="FJE40" s="523"/>
      <c r="FJF40" s="523"/>
      <c r="FJG40" s="523"/>
      <c r="FJH40" s="523"/>
      <c r="FJI40" s="523"/>
      <c r="FJJ40" s="523"/>
      <c r="FJK40" s="523"/>
      <c r="FJL40" s="523"/>
      <c r="FJM40" s="523"/>
      <c r="FJN40" s="523"/>
      <c r="FJO40" s="523"/>
      <c r="FJP40" s="523"/>
      <c r="FJQ40" s="523"/>
      <c r="FJR40" s="523"/>
      <c r="FJS40" s="523"/>
      <c r="FJT40" s="523"/>
      <c r="FJU40" s="523"/>
      <c r="FJV40" s="523"/>
      <c r="FJW40" s="523"/>
      <c r="FJX40" s="523"/>
      <c r="FJY40" s="523"/>
      <c r="FJZ40" s="523"/>
      <c r="FKA40" s="523"/>
      <c r="FKB40" s="523"/>
      <c r="FKC40" s="523"/>
      <c r="FKD40" s="523"/>
      <c r="FKE40" s="523"/>
      <c r="FKF40" s="523"/>
      <c r="FKG40" s="523"/>
      <c r="FKH40" s="523"/>
      <c r="FKI40" s="523"/>
      <c r="FKJ40" s="523"/>
      <c r="FKK40" s="523"/>
      <c r="FKL40" s="523"/>
      <c r="FKM40" s="523"/>
      <c r="FKN40" s="523"/>
      <c r="FKO40" s="523"/>
      <c r="FKP40" s="523"/>
      <c r="FKQ40" s="523"/>
      <c r="FKR40" s="523"/>
      <c r="FKS40" s="523"/>
      <c r="FKT40" s="523"/>
      <c r="FKU40" s="523"/>
      <c r="FKV40" s="523"/>
      <c r="FKW40" s="523"/>
      <c r="FKX40" s="523"/>
      <c r="FKY40" s="523"/>
      <c r="FKZ40" s="523"/>
      <c r="FLA40" s="523"/>
      <c r="FLB40" s="523"/>
      <c r="FLC40" s="523"/>
      <c r="FLD40" s="523"/>
      <c r="FLE40" s="523"/>
      <c r="FLF40" s="523"/>
      <c r="FLG40" s="523"/>
      <c r="FLH40" s="523"/>
      <c r="FLI40" s="523"/>
      <c r="FLJ40" s="523"/>
      <c r="FLK40" s="523"/>
      <c r="FLL40" s="523"/>
      <c r="FLM40" s="523"/>
      <c r="FLN40" s="523"/>
      <c r="FLO40" s="523"/>
      <c r="FLP40" s="523"/>
      <c r="FLQ40" s="523"/>
      <c r="FLR40" s="523"/>
      <c r="FLS40" s="523"/>
      <c r="FLT40" s="523"/>
      <c r="FLU40" s="523"/>
      <c r="FLV40" s="523"/>
      <c r="FLW40" s="523"/>
      <c r="FLX40" s="523"/>
      <c r="FLY40" s="523"/>
      <c r="FLZ40" s="523"/>
      <c r="FMA40" s="523"/>
      <c r="FMB40" s="523"/>
      <c r="FMC40" s="523"/>
      <c r="FMD40" s="523"/>
      <c r="FME40" s="523"/>
      <c r="FMF40" s="523"/>
      <c r="FMG40" s="523"/>
      <c r="FMH40" s="523"/>
      <c r="FMI40" s="523"/>
      <c r="FMJ40" s="523"/>
      <c r="FMK40" s="523"/>
      <c r="FML40" s="523"/>
      <c r="FMM40" s="523"/>
      <c r="FMN40" s="523"/>
      <c r="FMO40" s="523"/>
      <c r="FMP40" s="523"/>
      <c r="FMQ40" s="523"/>
      <c r="FMR40" s="523"/>
      <c r="FMS40" s="523"/>
      <c r="FMT40" s="523"/>
      <c r="FMU40" s="523"/>
      <c r="FMV40" s="523"/>
      <c r="FMW40" s="523"/>
      <c r="FMX40" s="523"/>
      <c r="FMY40" s="523"/>
      <c r="FMZ40" s="523"/>
      <c r="FNA40" s="523"/>
      <c r="FNB40" s="523"/>
      <c r="FNC40" s="523"/>
      <c r="FND40" s="523"/>
      <c r="FNE40" s="523"/>
      <c r="FNF40" s="523"/>
      <c r="FNG40" s="523"/>
      <c r="FNH40" s="523"/>
      <c r="FNI40" s="523"/>
      <c r="FNJ40" s="523"/>
      <c r="FNK40" s="523"/>
      <c r="FNL40" s="523"/>
      <c r="FNM40" s="523"/>
      <c r="FNN40" s="523"/>
      <c r="FNO40" s="523"/>
      <c r="FNP40" s="523"/>
      <c r="FNQ40" s="523"/>
      <c r="FNR40" s="523"/>
      <c r="FNS40" s="523"/>
      <c r="FNT40" s="523"/>
      <c r="FNU40" s="523"/>
      <c r="FNV40" s="523"/>
      <c r="FNW40" s="523"/>
      <c r="FNX40" s="523"/>
      <c r="FNY40" s="523"/>
      <c r="FNZ40" s="523"/>
      <c r="FOA40" s="523"/>
      <c r="FOB40" s="523"/>
      <c r="FOC40" s="523"/>
      <c r="FOD40" s="523"/>
      <c r="FOE40" s="523"/>
      <c r="FOF40" s="523"/>
      <c r="FOG40" s="523"/>
      <c r="FOH40" s="523"/>
      <c r="FOI40" s="523"/>
      <c r="FOJ40" s="523"/>
      <c r="FOK40" s="523"/>
      <c r="FOL40" s="523"/>
      <c r="FOM40" s="523"/>
      <c r="FON40" s="523"/>
      <c r="FOO40" s="523"/>
      <c r="FOP40" s="523"/>
      <c r="FOQ40" s="523"/>
      <c r="FOR40" s="523"/>
      <c r="FOS40" s="523"/>
      <c r="FOT40" s="523"/>
      <c r="FOU40" s="523"/>
      <c r="FOV40" s="523"/>
      <c r="FOW40" s="523"/>
      <c r="FOX40" s="523"/>
      <c r="FOY40" s="523"/>
      <c r="FOZ40" s="523"/>
      <c r="FPA40" s="523"/>
      <c r="FPB40" s="523"/>
      <c r="FPC40" s="523"/>
      <c r="FPD40" s="523"/>
      <c r="FPE40" s="523"/>
      <c r="FPF40" s="523"/>
      <c r="FPG40" s="523"/>
      <c r="FPH40" s="523"/>
      <c r="FPI40" s="523"/>
      <c r="FPJ40" s="523"/>
      <c r="FPK40" s="523"/>
      <c r="FPL40" s="523"/>
      <c r="FPM40" s="523"/>
      <c r="FPN40" s="523"/>
      <c r="FPO40" s="523"/>
      <c r="FPP40" s="523"/>
      <c r="FPQ40" s="523"/>
      <c r="FPR40" s="523"/>
      <c r="FPS40" s="523"/>
      <c r="FPT40" s="523"/>
      <c r="FPU40" s="523"/>
      <c r="FPV40" s="523"/>
      <c r="FPW40" s="523"/>
      <c r="FPX40" s="523"/>
      <c r="FPY40" s="523"/>
      <c r="FPZ40" s="523"/>
      <c r="FQA40" s="523"/>
      <c r="FQB40" s="523"/>
      <c r="FQC40" s="523"/>
      <c r="FQD40" s="523"/>
      <c r="FQE40" s="523"/>
      <c r="FQF40" s="523"/>
      <c r="FQG40" s="523"/>
      <c r="FQH40" s="523"/>
      <c r="FQI40" s="523"/>
      <c r="FQJ40" s="523"/>
      <c r="FQK40" s="523"/>
      <c r="FQL40" s="523"/>
      <c r="FQM40" s="523"/>
      <c r="FQN40" s="523"/>
      <c r="FQO40" s="523"/>
      <c r="FQP40" s="523"/>
      <c r="FQQ40" s="523"/>
      <c r="FQR40" s="523"/>
      <c r="FQS40" s="523"/>
      <c r="FQT40" s="523"/>
      <c r="FQU40" s="523"/>
      <c r="FQV40" s="523"/>
      <c r="FQW40" s="523"/>
      <c r="FQX40" s="523"/>
      <c r="FQY40" s="523"/>
      <c r="FQZ40" s="523"/>
      <c r="FRA40" s="523"/>
      <c r="FRB40" s="523"/>
      <c r="FRC40" s="523"/>
      <c r="FRD40" s="523"/>
      <c r="FRE40" s="523"/>
      <c r="FRF40" s="523"/>
      <c r="FRG40" s="523"/>
      <c r="FRH40" s="523"/>
      <c r="FRI40" s="523"/>
      <c r="FRJ40" s="523"/>
      <c r="FRK40" s="523"/>
      <c r="FRL40" s="523"/>
      <c r="FRM40" s="523"/>
      <c r="FRN40" s="523"/>
      <c r="FRO40" s="523"/>
      <c r="FRP40" s="523"/>
      <c r="FRQ40" s="523"/>
      <c r="FRR40" s="523"/>
      <c r="FRS40" s="523"/>
      <c r="FRT40" s="523"/>
      <c r="FRU40" s="523"/>
      <c r="FRV40" s="523"/>
      <c r="FRW40" s="523"/>
      <c r="FRX40" s="523"/>
      <c r="FRY40" s="523"/>
      <c r="FRZ40" s="523"/>
      <c r="FSA40" s="523"/>
      <c r="FSB40" s="523"/>
      <c r="FSC40" s="523"/>
      <c r="FSD40" s="523"/>
      <c r="FSE40" s="523"/>
      <c r="FSF40" s="523"/>
      <c r="FSG40" s="523"/>
      <c r="FSH40" s="523"/>
      <c r="FSI40" s="523"/>
      <c r="FSJ40" s="523"/>
      <c r="FSK40" s="523"/>
      <c r="FSL40" s="523"/>
      <c r="FSM40" s="523"/>
      <c r="FSN40" s="523"/>
      <c r="FSO40" s="523"/>
      <c r="FSP40" s="523"/>
      <c r="FSQ40" s="523"/>
      <c r="FSR40" s="523"/>
      <c r="FSS40" s="523"/>
      <c r="FST40" s="523"/>
      <c r="FSU40" s="523"/>
      <c r="FSV40" s="523"/>
      <c r="FSW40" s="523"/>
      <c r="FSX40" s="523"/>
      <c r="FSY40" s="523"/>
      <c r="FSZ40" s="523"/>
      <c r="FTA40" s="523"/>
      <c r="FTB40" s="523"/>
      <c r="FTC40" s="523"/>
      <c r="FTD40" s="523"/>
      <c r="FTE40" s="523"/>
      <c r="FTF40" s="523"/>
      <c r="FTG40" s="523"/>
      <c r="FTH40" s="523"/>
      <c r="FTI40" s="523"/>
      <c r="FTJ40" s="523"/>
      <c r="FTK40" s="523"/>
      <c r="FTL40" s="523"/>
      <c r="FTM40" s="523"/>
      <c r="FTN40" s="523"/>
      <c r="FTO40" s="523"/>
      <c r="FTP40" s="523"/>
      <c r="FTQ40" s="523"/>
      <c r="FTR40" s="523"/>
      <c r="FTS40" s="523"/>
      <c r="FTT40" s="523"/>
      <c r="FTU40" s="523"/>
      <c r="FTV40" s="523"/>
      <c r="FTW40" s="523"/>
      <c r="FTX40" s="523"/>
      <c r="FTY40" s="523"/>
      <c r="FTZ40" s="523"/>
      <c r="FUA40" s="523"/>
      <c r="FUB40" s="523"/>
      <c r="FUC40" s="523"/>
      <c r="FUD40" s="523"/>
      <c r="FUE40" s="523"/>
      <c r="FUF40" s="523"/>
      <c r="FUG40" s="523"/>
      <c r="FUH40" s="523"/>
      <c r="FUI40" s="523"/>
      <c r="FUJ40" s="523"/>
      <c r="FUK40" s="523"/>
      <c r="FUL40" s="523"/>
      <c r="FUM40" s="523"/>
      <c r="FUN40" s="523"/>
      <c r="FUO40" s="523"/>
      <c r="FUP40" s="523"/>
      <c r="FUQ40" s="523"/>
      <c r="FUR40" s="523"/>
      <c r="FUS40" s="523"/>
      <c r="FUT40" s="523"/>
      <c r="FUU40" s="523"/>
      <c r="FUV40" s="523"/>
      <c r="FUW40" s="523"/>
      <c r="FUX40" s="523"/>
      <c r="FUY40" s="523"/>
      <c r="FUZ40" s="523"/>
      <c r="FVA40" s="523"/>
      <c r="FVB40" s="523"/>
      <c r="FVC40" s="523"/>
      <c r="FVD40" s="523"/>
      <c r="FVE40" s="523"/>
      <c r="FVF40" s="523"/>
      <c r="FVG40" s="523"/>
      <c r="FVH40" s="523"/>
      <c r="FVI40" s="523"/>
      <c r="FVJ40" s="523"/>
      <c r="FVK40" s="523"/>
      <c r="FVL40" s="523"/>
      <c r="FVM40" s="523"/>
      <c r="FVN40" s="523"/>
      <c r="FVO40" s="523"/>
      <c r="FVP40" s="523"/>
      <c r="FVQ40" s="523"/>
      <c r="FVR40" s="523"/>
      <c r="FVS40" s="523"/>
      <c r="FVT40" s="523"/>
      <c r="FVU40" s="523"/>
      <c r="FVV40" s="523"/>
      <c r="FVW40" s="523"/>
      <c r="FVX40" s="523"/>
      <c r="FVY40" s="523"/>
      <c r="FVZ40" s="523"/>
      <c r="FWA40" s="523"/>
      <c r="FWB40" s="523"/>
      <c r="FWC40" s="523"/>
      <c r="FWD40" s="523"/>
      <c r="FWE40" s="523"/>
      <c r="FWF40" s="523"/>
      <c r="FWG40" s="523"/>
      <c r="FWH40" s="523"/>
      <c r="FWI40" s="523"/>
      <c r="FWJ40" s="523"/>
      <c r="FWK40" s="523"/>
      <c r="FWL40" s="523"/>
      <c r="FWM40" s="523"/>
      <c r="FWN40" s="523"/>
      <c r="FWO40" s="523"/>
      <c r="FWP40" s="523"/>
      <c r="FWQ40" s="523"/>
      <c r="FWR40" s="523"/>
      <c r="FWS40" s="523"/>
      <c r="FWT40" s="523"/>
      <c r="FWU40" s="523"/>
      <c r="FWV40" s="523"/>
      <c r="FWW40" s="523"/>
      <c r="FWX40" s="523"/>
      <c r="FWY40" s="523"/>
      <c r="FWZ40" s="523"/>
      <c r="FXA40" s="523"/>
      <c r="FXB40" s="523"/>
      <c r="FXC40" s="523"/>
      <c r="FXD40" s="523"/>
      <c r="FXE40" s="523"/>
      <c r="FXF40" s="523"/>
      <c r="FXG40" s="523"/>
      <c r="FXH40" s="523"/>
      <c r="FXI40" s="523"/>
      <c r="FXJ40" s="523"/>
      <c r="FXK40" s="523"/>
      <c r="FXL40" s="523"/>
      <c r="FXM40" s="523"/>
      <c r="FXN40" s="523"/>
      <c r="FXO40" s="523"/>
      <c r="FXP40" s="523"/>
      <c r="FXQ40" s="523"/>
      <c r="FXR40" s="523"/>
      <c r="FXS40" s="523"/>
      <c r="FXT40" s="523"/>
      <c r="FXU40" s="523"/>
      <c r="FXV40" s="523"/>
      <c r="FXW40" s="523"/>
      <c r="FXX40" s="523"/>
      <c r="FXY40" s="523"/>
      <c r="FXZ40" s="523"/>
      <c r="FYA40" s="523"/>
      <c r="FYB40" s="523"/>
      <c r="FYC40" s="523"/>
      <c r="FYD40" s="523"/>
      <c r="FYE40" s="523"/>
      <c r="FYF40" s="523"/>
      <c r="FYG40" s="523"/>
      <c r="FYH40" s="523"/>
      <c r="FYI40" s="523"/>
      <c r="FYJ40" s="523"/>
      <c r="FYK40" s="523"/>
      <c r="FYL40" s="523"/>
      <c r="FYM40" s="523"/>
      <c r="FYN40" s="523"/>
      <c r="FYO40" s="523"/>
      <c r="FYP40" s="523"/>
      <c r="FYQ40" s="523"/>
      <c r="FYR40" s="523"/>
      <c r="FYS40" s="523"/>
      <c r="FYT40" s="523"/>
      <c r="FYU40" s="523"/>
      <c r="FYV40" s="523"/>
      <c r="FYW40" s="523"/>
      <c r="FYX40" s="523"/>
      <c r="FYY40" s="523"/>
      <c r="FYZ40" s="523"/>
      <c r="FZA40" s="523"/>
      <c r="FZB40" s="523"/>
      <c r="FZC40" s="523"/>
      <c r="FZD40" s="523"/>
      <c r="FZE40" s="523"/>
      <c r="FZF40" s="523"/>
      <c r="FZG40" s="523"/>
      <c r="FZH40" s="523"/>
      <c r="FZI40" s="523"/>
      <c r="FZJ40" s="523"/>
      <c r="FZK40" s="523"/>
      <c r="FZL40" s="523"/>
      <c r="FZM40" s="523"/>
      <c r="FZN40" s="523"/>
      <c r="FZO40" s="523"/>
      <c r="FZP40" s="523"/>
      <c r="FZQ40" s="523"/>
      <c r="FZR40" s="523"/>
      <c r="FZS40" s="523"/>
      <c r="FZT40" s="523"/>
      <c r="FZU40" s="523"/>
      <c r="FZV40" s="523"/>
      <c r="FZW40" s="523"/>
      <c r="FZX40" s="523"/>
      <c r="FZY40" s="523"/>
      <c r="FZZ40" s="523"/>
      <c r="GAA40" s="523"/>
      <c r="GAB40" s="523"/>
      <c r="GAC40" s="523"/>
      <c r="GAD40" s="523"/>
      <c r="GAE40" s="523"/>
      <c r="GAF40" s="523"/>
      <c r="GAG40" s="523"/>
      <c r="GAH40" s="523"/>
      <c r="GAI40" s="523"/>
      <c r="GAJ40" s="523"/>
      <c r="GAK40" s="523"/>
      <c r="GAL40" s="523"/>
      <c r="GAM40" s="523"/>
      <c r="GAN40" s="523"/>
      <c r="GAO40" s="523"/>
      <c r="GAP40" s="523"/>
      <c r="GAQ40" s="523"/>
      <c r="GAR40" s="523"/>
      <c r="GAS40" s="523"/>
      <c r="GAT40" s="523"/>
      <c r="GAU40" s="523"/>
      <c r="GAV40" s="523"/>
      <c r="GAW40" s="523"/>
      <c r="GAX40" s="523"/>
      <c r="GAY40" s="523"/>
      <c r="GAZ40" s="523"/>
      <c r="GBA40" s="523"/>
      <c r="GBB40" s="523"/>
      <c r="GBC40" s="523"/>
      <c r="GBD40" s="523"/>
      <c r="GBE40" s="523"/>
      <c r="GBF40" s="523"/>
      <c r="GBG40" s="523"/>
      <c r="GBH40" s="523"/>
      <c r="GBI40" s="523"/>
      <c r="GBJ40" s="523"/>
      <c r="GBK40" s="523"/>
      <c r="GBL40" s="523"/>
      <c r="GBM40" s="523"/>
      <c r="GBN40" s="523"/>
      <c r="GBO40" s="523"/>
      <c r="GBP40" s="523"/>
      <c r="GBQ40" s="523"/>
      <c r="GBR40" s="523"/>
      <c r="GBS40" s="523"/>
      <c r="GBT40" s="523"/>
      <c r="GBU40" s="523"/>
      <c r="GBV40" s="523"/>
      <c r="GBW40" s="523"/>
      <c r="GBX40" s="523"/>
      <c r="GBY40" s="523"/>
      <c r="GBZ40" s="523"/>
      <c r="GCA40" s="523"/>
      <c r="GCB40" s="523"/>
      <c r="GCC40" s="523"/>
      <c r="GCD40" s="523"/>
      <c r="GCE40" s="523"/>
      <c r="GCF40" s="523"/>
      <c r="GCG40" s="523"/>
      <c r="GCH40" s="523"/>
      <c r="GCI40" s="523"/>
      <c r="GCJ40" s="523"/>
      <c r="GCK40" s="523"/>
      <c r="GCL40" s="523"/>
      <c r="GCM40" s="523"/>
      <c r="GCN40" s="523"/>
      <c r="GCO40" s="523"/>
      <c r="GCP40" s="523"/>
      <c r="GCQ40" s="523"/>
      <c r="GCR40" s="523"/>
      <c r="GCS40" s="523"/>
      <c r="GCT40" s="523"/>
      <c r="GCU40" s="523"/>
      <c r="GCV40" s="523"/>
      <c r="GCW40" s="523"/>
      <c r="GCX40" s="523"/>
      <c r="GCY40" s="523"/>
      <c r="GCZ40" s="523"/>
      <c r="GDA40" s="523"/>
      <c r="GDB40" s="523"/>
      <c r="GDC40" s="523"/>
      <c r="GDD40" s="523"/>
      <c r="GDE40" s="523"/>
      <c r="GDF40" s="523"/>
      <c r="GDG40" s="523"/>
      <c r="GDH40" s="523"/>
      <c r="GDI40" s="523"/>
      <c r="GDJ40" s="523"/>
      <c r="GDK40" s="523"/>
      <c r="GDL40" s="523"/>
      <c r="GDM40" s="523"/>
      <c r="GDN40" s="523"/>
      <c r="GDO40" s="523"/>
      <c r="GDP40" s="523"/>
      <c r="GDQ40" s="523"/>
      <c r="GDR40" s="523"/>
      <c r="GDS40" s="523"/>
      <c r="GDT40" s="523"/>
      <c r="GDU40" s="523"/>
      <c r="GDV40" s="523"/>
      <c r="GDW40" s="523"/>
      <c r="GDX40" s="523"/>
      <c r="GDY40" s="523"/>
      <c r="GDZ40" s="523"/>
      <c r="GEA40" s="523"/>
      <c r="GEB40" s="523"/>
      <c r="GEC40" s="523"/>
      <c r="GED40" s="523"/>
      <c r="GEE40" s="523"/>
      <c r="GEF40" s="523"/>
      <c r="GEG40" s="523"/>
      <c r="GEH40" s="523"/>
      <c r="GEI40" s="523"/>
      <c r="GEJ40" s="523"/>
      <c r="GEK40" s="523"/>
      <c r="GEL40" s="523"/>
      <c r="GEM40" s="523"/>
      <c r="GEN40" s="523"/>
      <c r="GEO40" s="523"/>
      <c r="GEP40" s="523"/>
      <c r="GEQ40" s="523"/>
      <c r="GER40" s="523"/>
      <c r="GES40" s="523"/>
      <c r="GET40" s="523"/>
      <c r="GEU40" s="523"/>
      <c r="GEV40" s="523"/>
      <c r="GEW40" s="523"/>
      <c r="GEX40" s="523"/>
      <c r="GEY40" s="523"/>
      <c r="GEZ40" s="523"/>
      <c r="GFA40" s="523"/>
      <c r="GFB40" s="523"/>
      <c r="GFC40" s="523"/>
      <c r="GFD40" s="523"/>
      <c r="GFE40" s="523"/>
      <c r="GFF40" s="523"/>
      <c r="GFG40" s="523"/>
      <c r="GFH40" s="523"/>
      <c r="GFI40" s="523"/>
      <c r="GFJ40" s="523"/>
      <c r="GFK40" s="523"/>
      <c r="GFL40" s="523"/>
      <c r="GFM40" s="523"/>
      <c r="GFN40" s="523"/>
      <c r="GFO40" s="523"/>
      <c r="GFP40" s="523"/>
      <c r="GFQ40" s="523"/>
      <c r="GFR40" s="523"/>
      <c r="GFS40" s="523"/>
      <c r="GFT40" s="523"/>
      <c r="GFU40" s="523"/>
      <c r="GFV40" s="523"/>
      <c r="GFW40" s="523"/>
      <c r="GFX40" s="523"/>
      <c r="GFY40" s="523"/>
      <c r="GFZ40" s="523"/>
      <c r="GGA40" s="523"/>
      <c r="GGB40" s="523"/>
      <c r="GGC40" s="523"/>
      <c r="GGD40" s="523"/>
      <c r="GGE40" s="523"/>
      <c r="GGF40" s="523"/>
      <c r="GGG40" s="523"/>
      <c r="GGH40" s="523"/>
      <c r="GGI40" s="523"/>
      <c r="GGJ40" s="523"/>
      <c r="GGK40" s="523"/>
      <c r="GGL40" s="523"/>
      <c r="GGM40" s="523"/>
      <c r="GGN40" s="523"/>
      <c r="GGO40" s="523"/>
      <c r="GGP40" s="523"/>
      <c r="GGQ40" s="523"/>
      <c r="GGR40" s="523"/>
      <c r="GGS40" s="523"/>
      <c r="GGT40" s="523"/>
      <c r="GGU40" s="523"/>
      <c r="GGV40" s="523"/>
      <c r="GGW40" s="523"/>
      <c r="GGX40" s="523"/>
      <c r="GGY40" s="523"/>
      <c r="GGZ40" s="523"/>
      <c r="GHA40" s="523"/>
      <c r="GHB40" s="523"/>
      <c r="GHC40" s="523"/>
      <c r="GHD40" s="523"/>
      <c r="GHE40" s="523"/>
      <c r="GHF40" s="523"/>
      <c r="GHG40" s="523"/>
      <c r="GHH40" s="523"/>
      <c r="GHI40" s="523"/>
      <c r="GHJ40" s="523"/>
      <c r="GHK40" s="523"/>
      <c r="GHL40" s="523"/>
      <c r="GHM40" s="523"/>
      <c r="GHN40" s="523"/>
      <c r="GHO40" s="523"/>
      <c r="GHP40" s="523"/>
      <c r="GHQ40" s="523"/>
      <c r="GHR40" s="523"/>
      <c r="GHS40" s="523"/>
      <c r="GHT40" s="523"/>
      <c r="GHU40" s="523"/>
      <c r="GHV40" s="523"/>
      <c r="GHW40" s="523"/>
      <c r="GHX40" s="523"/>
      <c r="GHY40" s="523"/>
      <c r="GHZ40" s="523"/>
      <c r="GIA40" s="523"/>
      <c r="GIB40" s="523"/>
      <c r="GIC40" s="523"/>
      <c r="GID40" s="523"/>
      <c r="GIE40" s="523"/>
      <c r="GIF40" s="523"/>
      <c r="GIG40" s="523"/>
      <c r="GIH40" s="523"/>
      <c r="GII40" s="523"/>
      <c r="GIJ40" s="523"/>
      <c r="GIK40" s="523"/>
      <c r="GIL40" s="523"/>
      <c r="GIM40" s="523"/>
      <c r="GIN40" s="523"/>
      <c r="GIO40" s="523"/>
      <c r="GIP40" s="523"/>
      <c r="GIQ40" s="523"/>
      <c r="GIR40" s="523"/>
      <c r="GIS40" s="523"/>
      <c r="GIT40" s="523"/>
      <c r="GIU40" s="523"/>
      <c r="GIV40" s="523"/>
      <c r="GIW40" s="523"/>
      <c r="GIX40" s="523"/>
      <c r="GIY40" s="523"/>
      <c r="GIZ40" s="523"/>
      <c r="GJA40" s="523"/>
      <c r="GJB40" s="523"/>
      <c r="GJC40" s="523"/>
      <c r="GJD40" s="523"/>
      <c r="GJE40" s="523"/>
      <c r="GJF40" s="523"/>
      <c r="GJG40" s="523"/>
      <c r="GJH40" s="523"/>
      <c r="GJI40" s="523"/>
      <c r="GJJ40" s="523"/>
      <c r="GJK40" s="523"/>
      <c r="GJL40" s="523"/>
      <c r="GJM40" s="523"/>
      <c r="GJN40" s="523"/>
      <c r="GJO40" s="523"/>
      <c r="GJP40" s="523"/>
      <c r="GJQ40" s="523"/>
      <c r="GJR40" s="523"/>
      <c r="GJS40" s="523"/>
      <c r="GJT40" s="523"/>
      <c r="GJU40" s="523"/>
      <c r="GJV40" s="523"/>
      <c r="GJW40" s="523"/>
      <c r="GJX40" s="523"/>
      <c r="GJY40" s="523"/>
      <c r="GJZ40" s="523"/>
      <c r="GKA40" s="523"/>
      <c r="GKB40" s="523"/>
      <c r="GKC40" s="523"/>
      <c r="GKD40" s="523"/>
      <c r="GKE40" s="523"/>
      <c r="GKF40" s="523"/>
      <c r="GKG40" s="523"/>
      <c r="GKH40" s="523"/>
      <c r="GKI40" s="523"/>
      <c r="GKJ40" s="523"/>
      <c r="GKK40" s="523"/>
      <c r="GKL40" s="523"/>
      <c r="GKM40" s="523"/>
      <c r="GKN40" s="523"/>
      <c r="GKO40" s="523"/>
      <c r="GKP40" s="523"/>
      <c r="GKQ40" s="523"/>
      <c r="GKR40" s="523"/>
      <c r="GKS40" s="523"/>
      <c r="GKT40" s="523"/>
      <c r="GKU40" s="523"/>
      <c r="GKV40" s="523"/>
      <c r="GKW40" s="523"/>
      <c r="GKX40" s="523"/>
      <c r="GKY40" s="523"/>
      <c r="GKZ40" s="523"/>
      <c r="GLA40" s="523"/>
      <c r="GLB40" s="523"/>
      <c r="GLC40" s="523"/>
      <c r="GLD40" s="523"/>
      <c r="GLE40" s="523"/>
      <c r="GLF40" s="523"/>
      <c r="GLG40" s="523"/>
      <c r="GLH40" s="523"/>
      <c r="GLI40" s="523"/>
      <c r="GLJ40" s="523"/>
      <c r="GLK40" s="523"/>
      <c r="GLL40" s="523"/>
      <c r="GLM40" s="523"/>
      <c r="GLN40" s="523"/>
      <c r="GLO40" s="523"/>
      <c r="GLP40" s="523"/>
      <c r="GLQ40" s="523"/>
      <c r="GLR40" s="523"/>
      <c r="GLS40" s="523"/>
      <c r="GLT40" s="523"/>
      <c r="GLU40" s="523"/>
      <c r="GLV40" s="523"/>
      <c r="GLW40" s="523"/>
      <c r="GLX40" s="523"/>
      <c r="GLY40" s="523"/>
      <c r="GLZ40" s="523"/>
      <c r="GMA40" s="523"/>
      <c r="GMB40" s="523"/>
      <c r="GMC40" s="523"/>
      <c r="GMD40" s="523"/>
      <c r="GME40" s="523"/>
      <c r="GMF40" s="523"/>
      <c r="GMG40" s="523"/>
      <c r="GMH40" s="523"/>
      <c r="GMI40" s="523"/>
      <c r="GMJ40" s="523"/>
      <c r="GMK40" s="523"/>
      <c r="GML40" s="523"/>
      <c r="GMM40" s="523"/>
      <c r="GMN40" s="523"/>
      <c r="GMO40" s="523"/>
      <c r="GMP40" s="523"/>
      <c r="GMQ40" s="523"/>
      <c r="GMR40" s="523"/>
      <c r="GMS40" s="523"/>
      <c r="GMT40" s="523"/>
      <c r="GMU40" s="523"/>
      <c r="GMV40" s="523"/>
      <c r="GMW40" s="523"/>
      <c r="GMX40" s="523"/>
      <c r="GMY40" s="523"/>
      <c r="GMZ40" s="523"/>
      <c r="GNA40" s="523"/>
      <c r="GNB40" s="523"/>
      <c r="GNC40" s="523"/>
      <c r="GND40" s="523"/>
      <c r="GNE40" s="523"/>
      <c r="GNF40" s="523"/>
      <c r="GNG40" s="523"/>
      <c r="GNH40" s="523"/>
      <c r="GNI40" s="523"/>
      <c r="GNJ40" s="523"/>
      <c r="GNK40" s="523"/>
      <c r="GNL40" s="523"/>
      <c r="GNM40" s="523"/>
      <c r="GNN40" s="523"/>
      <c r="GNO40" s="523"/>
      <c r="GNP40" s="523"/>
      <c r="GNQ40" s="523"/>
      <c r="GNR40" s="523"/>
      <c r="GNS40" s="523"/>
      <c r="GNT40" s="523"/>
      <c r="GNU40" s="523"/>
      <c r="GNV40" s="523"/>
      <c r="GNW40" s="523"/>
      <c r="GNX40" s="523"/>
      <c r="GNY40" s="523"/>
      <c r="GNZ40" s="523"/>
      <c r="GOA40" s="523"/>
      <c r="GOB40" s="523"/>
      <c r="GOC40" s="523"/>
      <c r="GOD40" s="523"/>
      <c r="GOE40" s="523"/>
      <c r="GOF40" s="523"/>
      <c r="GOG40" s="523"/>
      <c r="GOH40" s="523"/>
      <c r="GOI40" s="523"/>
      <c r="GOJ40" s="523"/>
      <c r="GOK40" s="523"/>
      <c r="GOL40" s="523"/>
      <c r="GOM40" s="523"/>
      <c r="GON40" s="523"/>
      <c r="GOO40" s="523"/>
      <c r="GOP40" s="523"/>
      <c r="GOQ40" s="523"/>
      <c r="GOR40" s="523"/>
      <c r="GOS40" s="523"/>
      <c r="GOT40" s="523"/>
      <c r="GOU40" s="523"/>
      <c r="GOV40" s="523"/>
      <c r="GOW40" s="523"/>
      <c r="GOX40" s="523"/>
      <c r="GOY40" s="523"/>
      <c r="GOZ40" s="523"/>
      <c r="GPA40" s="523"/>
      <c r="GPB40" s="523"/>
      <c r="GPC40" s="523"/>
      <c r="GPD40" s="523"/>
      <c r="GPE40" s="523"/>
      <c r="GPF40" s="523"/>
      <c r="GPG40" s="523"/>
      <c r="GPH40" s="523"/>
      <c r="GPI40" s="523"/>
      <c r="GPJ40" s="523"/>
      <c r="GPK40" s="523"/>
      <c r="GPL40" s="523"/>
      <c r="GPM40" s="523"/>
      <c r="GPN40" s="523"/>
      <c r="GPO40" s="523"/>
      <c r="GPP40" s="523"/>
      <c r="GPQ40" s="523"/>
      <c r="GPR40" s="523"/>
      <c r="GPS40" s="523"/>
      <c r="GPT40" s="523"/>
      <c r="GPU40" s="523"/>
      <c r="GPV40" s="523"/>
      <c r="GPW40" s="523"/>
      <c r="GPX40" s="523"/>
      <c r="GPY40" s="523"/>
      <c r="GPZ40" s="523"/>
      <c r="GQA40" s="523"/>
      <c r="GQB40" s="523"/>
      <c r="GQC40" s="523"/>
      <c r="GQD40" s="523"/>
      <c r="GQE40" s="523"/>
      <c r="GQF40" s="523"/>
      <c r="GQG40" s="523"/>
      <c r="GQH40" s="523"/>
      <c r="GQI40" s="523"/>
      <c r="GQJ40" s="523"/>
      <c r="GQK40" s="523"/>
      <c r="GQL40" s="523"/>
      <c r="GQM40" s="523"/>
      <c r="GQN40" s="523"/>
      <c r="GQO40" s="523"/>
      <c r="GQP40" s="523"/>
      <c r="GQQ40" s="523"/>
      <c r="GQR40" s="523"/>
      <c r="GQS40" s="523"/>
      <c r="GQT40" s="523"/>
      <c r="GQU40" s="523"/>
      <c r="GQV40" s="523"/>
      <c r="GQW40" s="523"/>
      <c r="GQX40" s="523"/>
      <c r="GQY40" s="523"/>
      <c r="GQZ40" s="523"/>
      <c r="GRA40" s="523"/>
      <c r="GRB40" s="523"/>
      <c r="GRC40" s="523"/>
      <c r="GRD40" s="523"/>
      <c r="GRE40" s="523"/>
      <c r="GRF40" s="523"/>
      <c r="GRG40" s="523"/>
      <c r="GRH40" s="523"/>
      <c r="GRI40" s="523"/>
      <c r="GRJ40" s="523"/>
      <c r="GRK40" s="523"/>
      <c r="GRL40" s="523"/>
      <c r="GRM40" s="523"/>
      <c r="GRN40" s="523"/>
      <c r="GRO40" s="523"/>
      <c r="GRP40" s="523"/>
      <c r="GRQ40" s="523"/>
      <c r="GRR40" s="523"/>
      <c r="GRS40" s="523"/>
      <c r="GRT40" s="523"/>
      <c r="GRU40" s="523"/>
      <c r="GRV40" s="523"/>
      <c r="GRW40" s="523"/>
      <c r="GRX40" s="523"/>
      <c r="GRY40" s="523"/>
      <c r="GRZ40" s="523"/>
      <c r="GSA40" s="523"/>
      <c r="GSB40" s="523"/>
      <c r="GSC40" s="523"/>
      <c r="GSD40" s="523"/>
      <c r="GSE40" s="523"/>
      <c r="GSF40" s="523"/>
      <c r="GSG40" s="523"/>
      <c r="GSH40" s="523"/>
      <c r="GSI40" s="523"/>
      <c r="GSJ40" s="523"/>
      <c r="GSK40" s="523"/>
      <c r="GSL40" s="523"/>
      <c r="GSM40" s="523"/>
      <c r="GSN40" s="523"/>
      <c r="GSO40" s="523"/>
      <c r="GSP40" s="523"/>
      <c r="GSQ40" s="523"/>
      <c r="GSR40" s="523"/>
      <c r="GSS40" s="523"/>
      <c r="GST40" s="523"/>
      <c r="GSU40" s="523"/>
      <c r="GSV40" s="523"/>
      <c r="GSW40" s="523"/>
      <c r="GSX40" s="523"/>
      <c r="GSY40" s="523"/>
      <c r="GSZ40" s="523"/>
      <c r="GTA40" s="523"/>
      <c r="GTB40" s="523"/>
      <c r="GTC40" s="523"/>
      <c r="GTD40" s="523"/>
      <c r="GTE40" s="523"/>
      <c r="GTF40" s="523"/>
      <c r="GTG40" s="523"/>
      <c r="GTH40" s="523"/>
      <c r="GTI40" s="523"/>
      <c r="GTJ40" s="523"/>
      <c r="GTK40" s="523"/>
      <c r="GTL40" s="523"/>
      <c r="GTM40" s="523"/>
      <c r="GTN40" s="523"/>
      <c r="GTO40" s="523"/>
      <c r="GTP40" s="523"/>
      <c r="GTQ40" s="523"/>
      <c r="GTR40" s="523"/>
      <c r="GTS40" s="523"/>
      <c r="GTT40" s="523"/>
      <c r="GTU40" s="523"/>
      <c r="GTV40" s="523"/>
      <c r="GTW40" s="523"/>
      <c r="GTX40" s="523"/>
      <c r="GTY40" s="523"/>
      <c r="GTZ40" s="523"/>
      <c r="GUA40" s="523"/>
      <c r="GUB40" s="523"/>
      <c r="GUC40" s="523"/>
      <c r="GUD40" s="523"/>
      <c r="GUE40" s="523"/>
      <c r="GUF40" s="523"/>
      <c r="GUG40" s="523"/>
      <c r="GUH40" s="523"/>
      <c r="GUI40" s="523"/>
      <c r="GUJ40" s="523"/>
      <c r="GUK40" s="523"/>
      <c r="GUL40" s="523"/>
      <c r="GUM40" s="523"/>
      <c r="GUN40" s="523"/>
      <c r="GUO40" s="523"/>
      <c r="GUP40" s="523"/>
      <c r="GUQ40" s="523"/>
      <c r="GUR40" s="523"/>
      <c r="GUS40" s="523"/>
      <c r="GUT40" s="523"/>
      <c r="GUU40" s="523"/>
      <c r="GUV40" s="523"/>
      <c r="GUW40" s="523"/>
      <c r="GUX40" s="523"/>
      <c r="GUY40" s="523"/>
      <c r="GUZ40" s="523"/>
      <c r="GVA40" s="523"/>
      <c r="GVB40" s="523"/>
      <c r="GVC40" s="523"/>
      <c r="GVD40" s="523"/>
      <c r="GVE40" s="523"/>
      <c r="GVF40" s="523"/>
      <c r="GVG40" s="523"/>
      <c r="GVH40" s="523"/>
      <c r="GVI40" s="523"/>
      <c r="GVJ40" s="523"/>
      <c r="GVK40" s="523"/>
      <c r="GVL40" s="523"/>
      <c r="GVM40" s="523"/>
      <c r="GVN40" s="523"/>
      <c r="GVO40" s="523"/>
      <c r="GVP40" s="523"/>
      <c r="GVQ40" s="523"/>
      <c r="GVR40" s="523"/>
      <c r="GVS40" s="523"/>
      <c r="GVT40" s="523"/>
      <c r="GVU40" s="523"/>
      <c r="GVV40" s="523"/>
      <c r="GVW40" s="523"/>
      <c r="GVX40" s="523"/>
      <c r="GVY40" s="523"/>
      <c r="GVZ40" s="523"/>
      <c r="GWA40" s="523"/>
      <c r="GWB40" s="523"/>
      <c r="GWC40" s="523"/>
      <c r="GWD40" s="523"/>
      <c r="GWE40" s="523"/>
      <c r="GWF40" s="523"/>
      <c r="GWG40" s="523"/>
      <c r="GWH40" s="523"/>
      <c r="GWI40" s="523"/>
      <c r="GWJ40" s="523"/>
      <c r="GWK40" s="523"/>
      <c r="GWL40" s="523"/>
      <c r="GWM40" s="523"/>
      <c r="GWN40" s="523"/>
      <c r="GWO40" s="523"/>
      <c r="GWP40" s="523"/>
      <c r="GWQ40" s="523"/>
      <c r="GWR40" s="523"/>
      <c r="GWS40" s="523"/>
      <c r="GWT40" s="523"/>
      <c r="GWU40" s="523"/>
      <c r="GWV40" s="523"/>
      <c r="GWW40" s="523"/>
      <c r="GWX40" s="523"/>
      <c r="GWY40" s="523"/>
      <c r="GWZ40" s="523"/>
      <c r="GXA40" s="523"/>
      <c r="GXB40" s="523"/>
      <c r="GXC40" s="523"/>
      <c r="GXD40" s="523"/>
      <c r="GXE40" s="523"/>
      <c r="GXF40" s="523"/>
      <c r="GXG40" s="523"/>
      <c r="GXH40" s="523"/>
      <c r="GXI40" s="523"/>
      <c r="GXJ40" s="523"/>
      <c r="GXK40" s="523"/>
      <c r="GXL40" s="523"/>
      <c r="GXM40" s="523"/>
      <c r="GXN40" s="523"/>
      <c r="GXO40" s="523"/>
      <c r="GXP40" s="523"/>
      <c r="GXQ40" s="523"/>
      <c r="GXR40" s="523"/>
      <c r="GXS40" s="523"/>
      <c r="GXT40" s="523"/>
      <c r="GXU40" s="523"/>
      <c r="GXV40" s="523"/>
      <c r="GXW40" s="523"/>
      <c r="GXX40" s="523"/>
      <c r="GXY40" s="523"/>
      <c r="GXZ40" s="523"/>
      <c r="GYA40" s="523"/>
      <c r="GYB40" s="523"/>
      <c r="GYC40" s="523"/>
      <c r="GYD40" s="523"/>
      <c r="GYE40" s="523"/>
      <c r="GYF40" s="523"/>
      <c r="GYG40" s="523"/>
      <c r="GYH40" s="523"/>
      <c r="GYI40" s="523"/>
      <c r="GYJ40" s="523"/>
      <c r="GYK40" s="523"/>
      <c r="GYL40" s="523"/>
      <c r="GYM40" s="523"/>
      <c r="GYN40" s="523"/>
      <c r="GYO40" s="523"/>
      <c r="GYP40" s="523"/>
      <c r="GYQ40" s="523"/>
      <c r="GYR40" s="523"/>
      <c r="GYS40" s="523"/>
      <c r="GYT40" s="523"/>
      <c r="GYU40" s="523"/>
      <c r="GYV40" s="523"/>
      <c r="GYW40" s="523"/>
      <c r="GYX40" s="523"/>
      <c r="GYY40" s="523"/>
      <c r="GYZ40" s="523"/>
      <c r="GZA40" s="523"/>
      <c r="GZB40" s="523"/>
      <c r="GZC40" s="523"/>
      <c r="GZD40" s="523"/>
      <c r="GZE40" s="523"/>
      <c r="GZF40" s="523"/>
      <c r="GZG40" s="523"/>
      <c r="GZH40" s="523"/>
      <c r="GZI40" s="523"/>
      <c r="GZJ40" s="523"/>
      <c r="GZK40" s="523"/>
      <c r="GZL40" s="523"/>
      <c r="GZM40" s="523"/>
      <c r="GZN40" s="523"/>
      <c r="GZO40" s="523"/>
      <c r="GZP40" s="523"/>
      <c r="GZQ40" s="523"/>
      <c r="GZR40" s="523"/>
      <c r="GZS40" s="523"/>
      <c r="GZT40" s="523"/>
      <c r="GZU40" s="523"/>
      <c r="GZV40" s="523"/>
      <c r="GZW40" s="523"/>
      <c r="GZX40" s="523"/>
      <c r="GZY40" s="523"/>
      <c r="GZZ40" s="523"/>
      <c r="HAA40" s="523"/>
      <c r="HAB40" s="523"/>
      <c r="HAC40" s="523"/>
      <c r="HAD40" s="523"/>
      <c r="HAE40" s="523"/>
      <c r="HAF40" s="523"/>
      <c r="HAG40" s="523"/>
      <c r="HAH40" s="523"/>
      <c r="HAI40" s="523"/>
      <c r="HAJ40" s="523"/>
      <c r="HAK40" s="523"/>
      <c r="HAL40" s="523"/>
      <c r="HAM40" s="523"/>
      <c r="HAN40" s="523"/>
      <c r="HAO40" s="523"/>
      <c r="HAP40" s="523"/>
      <c r="HAQ40" s="523"/>
      <c r="HAR40" s="523"/>
      <c r="HAS40" s="523"/>
      <c r="HAT40" s="523"/>
      <c r="HAU40" s="523"/>
      <c r="HAV40" s="523"/>
      <c r="HAW40" s="523"/>
      <c r="HAX40" s="523"/>
      <c r="HAY40" s="523"/>
      <c r="HAZ40" s="523"/>
      <c r="HBA40" s="523"/>
      <c r="HBB40" s="523"/>
      <c r="HBC40" s="523"/>
      <c r="HBD40" s="523"/>
      <c r="HBE40" s="523"/>
      <c r="HBF40" s="523"/>
      <c r="HBG40" s="523"/>
      <c r="HBH40" s="523"/>
      <c r="HBI40" s="523"/>
      <c r="HBJ40" s="523"/>
      <c r="HBK40" s="523"/>
      <c r="HBL40" s="523"/>
      <c r="HBM40" s="523"/>
      <c r="HBN40" s="523"/>
      <c r="HBO40" s="523"/>
      <c r="HBP40" s="523"/>
      <c r="HBQ40" s="523"/>
      <c r="HBR40" s="523"/>
      <c r="HBS40" s="523"/>
      <c r="HBT40" s="523"/>
      <c r="HBU40" s="523"/>
      <c r="HBV40" s="523"/>
      <c r="HBW40" s="523"/>
      <c r="HBX40" s="523"/>
      <c r="HBY40" s="523"/>
      <c r="HBZ40" s="523"/>
      <c r="HCA40" s="523"/>
      <c r="HCB40" s="523"/>
      <c r="HCC40" s="523"/>
      <c r="HCD40" s="523"/>
      <c r="HCE40" s="523"/>
      <c r="HCF40" s="523"/>
      <c r="HCG40" s="523"/>
      <c r="HCH40" s="523"/>
      <c r="HCI40" s="523"/>
      <c r="HCJ40" s="523"/>
      <c r="HCK40" s="523"/>
      <c r="HCL40" s="523"/>
      <c r="HCM40" s="523"/>
      <c r="HCN40" s="523"/>
      <c r="HCO40" s="523"/>
      <c r="HCP40" s="523"/>
      <c r="HCQ40" s="523"/>
      <c r="HCR40" s="523"/>
      <c r="HCS40" s="523"/>
      <c r="HCT40" s="523"/>
      <c r="HCU40" s="523"/>
      <c r="HCV40" s="523"/>
      <c r="HCW40" s="523"/>
      <c r="HCX40" s="523"/>
      <c r="HCY40" s="523"/>
      <c r="HCZ40" s="523"/>
      <c r="HDA40" s="523"/>
      <c r="HDB40" s="523"/>
      <c r="HDC40" s="523"/>
      <c r="HDD40" s="523"/>
      <c r="HDE40" s="523"/>
      <c r="HDF40" s="523"/>
      <c r="HDG40" s="523"/>
      <c r="HDH40" s="523"/>
      <c r="HDI40" s="523"/>
      <c r="HDJ40" s="523"/>
      <c r="HDK40" s="523"/>
      <c r="HDL40" s="523"/>
      <c r="HDM40" s="523"/>
      <c r="HDN40" s="523"/>
      <c r="HDO40" s="523"/>
      <c r="HDP40" s="523"/>
      <c r="HDQ40" s="523"/>
      <c r="HDR40" s="523"/>
      <c r="HDS40" s="523"/>
      <c r="HDT40" s="523"/>
      <c r="HDU40" s="523"/>
      <c r="HDV40" s="523"/>
      <c r="HDW40" s="523"/>
      <c r="HDX40" s="523"/>
      <c r="HDY40" s="523"/>
      <c r="HDZ40" s="523"/>
      <c r="HEA40" s="523"/>
      <c r="HEB40" s="523"/>
      <c r="HEC40" s="523"/>
      <c r="HED40" s="523"/>
      <c r="HEE40" s="523"/>
      <c r="HEF40" s="523"/>
      <c r="HEG40" s="523"/>
      <c r="HEH40" s="523"/>
      <c r="HEI40" s="523"/>
      <c r="HEJ40" s="523"/>
      <c r="HEK40" s="523"/>
      <c r="HEL40" s="523"/>
      <c r="HEM40" s="523"/>
      <c r="HEN40" s="523"/>
      <c r="HEO40" s="523"/>
      <c r="HEP40" s="523"/>
      <c r="HEQ40" s="523"/>
      <c r="HER40" s="523"/>
      <c r="HES40" s="523"/>
      <c r="HET40" s="523"/>
      <c r="HEU40" s="523"/>
      <c r="HEV40" s="523"/>
      <c r="HEW40" s="523"/>
      <c r="HEX40" s="523"/>
      <c r="HEY40" s="523"/>
      <c r="HEZ40" s="523"/>
      <c r="HFA40" s="523"/>
      <c r="HFB40" s="523"/>
      <c r="HFC40" s="523"/>
      <c r="HFD40" s="523"/>
      <c r="HFE40" s="523"/>
      <c r="HFF40" s="523"/>
      <c r="HFG40" s="523"/>
      <c r="HFH40" s="523"/>
      <c r="HFI40" s="523"/>
      <c r="HFJ40" s="523"/>
      <c r="HFK40" s="523"/>
      <c r="HFL40" s="523"/>
      <c r="HFM40" s="523"/>
      <c r="HFN40" s="523"/>
      <c r="HFO40" s="523"/>
      <c r="HFP40" s="523"/>
      <c r="HFQ40" s="523"/>
      <c r="HFR40" s="523"/>
      <c r="HFS40" s="523"/>
      <c r="HFT40" s="523"/>
      <c r="HFU40" s="523"/>
      <c r="HFV40" s="523"/>
      <c r="HFW40" s="523"/>
      <c r="HFX40" s="523"/>
      <c r="HFY40" s="523"/>
      <c r="HFZ40" s="523"/>
      <c r="HGA40" s="523"/>
      <c r="HGB40" s="523"/>
      <c r="HGC40" s="523"/>
      <c r="HGD40" s="523"/>
      <c r="HGE40" s="523"/>
      <c r="HGF40" s="523"/>
      <c r="HGG40" s="523"/>
      <c r="HGH40" s="523"/>
      <c r="HGI40" s="523"/>
      <c r="HGJ40" s="523"/>
      <c r="HGK40" s="523"/>
      <c r="HGL40" s="523"/>
      <c r="HGM40" s="523"/>
      <c r="HGN40" s="523"/>
      <c r="HGO40" s="523"/>
      <c r="HGP40" s="523"/>
      <c r="HGQ40" s="523"/>
      <c r="HGR40" s="523"/>
      <c r="HGS40" s="523"/>
      <c r="HGT40" s="523"/>
      <c r="HGU40" s="523"/>
      <c r="HGV40" s="523"/>
      <c r="HGW40" s="523"/>
      <c r="HGX40" s="523"/>
      <c r="HGY40" s="523"/>
      <c r="HGZ40" s="523"/>
      <c r="HHA40" s="523"/>
      <c r="HHB40" s="523"/>
      <c r="HHC40" s="523"/>
      <c r="HHD40" s="523"/>
      <c r="HHE40" s="523"/>
      <c r="HHF40" s="523"/>
      <c r="HHG40" s="523"/>
      <c r="HHH40" s="523"/>
      <c r="HHI40" s="523"/>
      <c r="HHJ40" s="523"/>
      <c r="HHK40" s="523"/>
      <c r="HHL40" s="523"/>
      <c r="HHM40" s="523"/>
      <c r="HHN40" s="523"/>
      <c r="HHO40" s="523"/>
      <c r="HHP40" s="523"/>
      <c r="HHQ40" s="523"/>
      <c r="HHR40" s="523"/>
      <c r="HHS40" s="523"/>
      <c r="HHT40" s="523"/>
      <c r="HHU40" s="523"/>
      <c r="HHV40" s="523"/>
      <c r="HHW40" s="523"/>
      <c r="HHX40" s="523"/>
      <c r="HHY40" s="523"/>
      <c r="HHZ40" s="523"/>
      <c r="HIA40" s="523"/>
      <c r="HIB40" s="523"/>
      <c r="HIC40" s="523"/>
      <c r="HID40" s="523"/>
      <c r="HIE40" s="523"/>
      <c r="HIF40" s="523"/>
      <c r="HIG40" s="523"/>
      <c r="HIH40" s="523"/>
      <c r="HII40" s="523"/>
      <c r="HIJ40" s="523"/>
      <c r="HIK40" s="523"/>
      <c r="HIL40" s="523"/>
      <c r="HIM40" s="523"/>
      <c r="HIN40" s="523"/>
      <c r="HIO40" s="523"/>
      <c r="HIP40" s="523"/>
      <c r="HIQ40" s="523"/>
      <c r="HIR40" s="523"/>
      <c r="HIS40" s="523"/>
      <c r="HIT40" s="523"/>
      <c r="HIU40" s="523"/>
      <c r="HIV40" s="523"/>
      <c r="HIW40" s="523"/>
      <c r="HIX40" s="523"/>
      <c r="HIY40" s="523"/>
      <c r="HIZ40" s="523"/>
      <c r="HJA40" s="523"/>
      <c r="HJB40" s="523"/>
      <c r="HJC40" s="523"/>
      <c r="HJD40" s="523"/>
      <c r="HJE40" s="523"/>
      <c r="HJF40" s="523"/>
      <c r="HJG40" s="523"/>
      <c r="HJH40" s="523"/>
      <c r="HJI40" s="523"/>
      <c r="HJJ40" s="523"/>
      <c r="HJK40" s="523"/>
      <c r="HJL40" s="523"/>
      <c r="HJM40" s="523"/>
      <c r="HJN40" s="523"/>
      <c r="HJO40" s="523"/>
      <c r="HJP40" s="523"/>
      <c r="HJQ40" s="523"/>
      <c r="HJR40" s="523"/>
      <c r="HJS40" s="523"/>
      <c r="HJT40" s="523"/>
      <c r="HJU40" s="523"/>
      <c r="HJV40" s="523"/>
      <c r="HJW40" s="523"/>
      <c r="HJX40" s="523"/>
      <c r="HJY40" s="523"/>
      <c r="HJZ40" s="523"/>
      <c r="HKA40" s="523"/>
      <c r="HKB40" s="523"/>
      <c r="HKC40" s="523"/>
      <c r="HKD40" s="523"/>
      <c r="HKE40" s="523"/>
      <c r="HKF40" s="523"/>
      <c r="HKG40" s="523"/>
      <c r="HKH40" s="523"/>
      <c r="HKI40" s="523"/>
      <c r="HKJ40" s="523"/>
      <c r="HKK40" s="523"/>
      <c r="HKL40" s="523"/>
      <c r="HKM40" s="523"/>
      <c r="HKN40" s="523"/>
      <c r="HKO40" s="523"/>
      <c r="HKP40" s="523"/>
      <c r="HKQ40" s="523"/>
      <c r="HKR40" s="523"/>
      <c r="HKS40" s="523"/>
      <c r="HKT40" s="523"/>
      <c r="HKU40" s="523"/>
      <c r="HKV40" s="523"/>
      <c r="HKW40" s="523"/>
      <c r="HKX40" s="523"/>
      <c r="HKY40" s="523"/>
      <c r="HKZ40" s="523"/>
      <c r="HLA40" s="523"/>
      <c r="HLB40" s="523"/>
      <c r="HLC40" s="523"/>
      <c r="HLD40" s="523"/>
      <c r="HLE40" s="523"/>
      <c r="HLF40" s="523"/>
      <c r="HLG40" s="523"/>
      <c r="HLH40" s="523"/>
      <c r="HLI40" s="523"/>
      <c r="HLJ40" s="523"/>
      <c r="HLK40" s="523"/>
      <c r="HLL40" s="523"/>
      <c r="HLM40" s="523"/>
      <c r="HLN40" s="523"/>
      <c r="HLO40" s="523"/>
      <c r="HLP40" s="523"/>
      <c r="HLQ40" s="523"/>
      <c r="HLR40" s="523"/>
      <c r="HLS40" s="523"/>
      <c r="HLT40" s="523"/>
      <c r="HLU40" s="523"/>
      <c r="HLV40" s="523"/>
      <c r="HLW40" s="523"/>
      <c r="HLX40" s="523"/>
      <c r="HLY40" s="523"/>
      <c r="HLZ40" s="523"/>
      <c r="HMA40" s="523"/>
      <c r="HMB40" s="523"/>
      <c r="HMC40" s="523"/>
      <c r="HMD40" s="523"/>
      <c r="HME40" s="523"/>
      <c r="HMF40" s="523"/>
      <c r="HMG40" s="523"/>
      <c r="HMH40" s="523"/>
      <c r="HMI40" s="523"/>
      <c r="HMJ40" s="523"/>
      <c r="HMK40" s="523"/>
      <c r="HML40" s="523"/>
      <c r="HMM40" s="523"/>
      <c r="HMN40" s="523"/>
      <c r="HMO40" s="523"/>
      <c r="HMP40" s="523"/>
      <c r="HMQ40" s="523"/>
      <c r="HMR40" s="523"/>
      <c r="HMS40" s="523"/>
      <c r="HMT40" s="523"/>
      <c r="HMU40" s="523"/>
      <c r="HMV40" s="523"/>
      <c r="HMW40" s="523"/>
      <c r="HMX40" s="523"/>
      <c r="HMY40" s="523"/>
      <c r="HMZ40" s="523"/>
      <c r="HNA40" s="523"/>
      <c r="HNB40" s="523"/>
      <c r="HNC40" s="523"/>
      <c r="HND40" s="523"/>
      <c r="HNE40" s="523"/>
      <c r="HNF40" s="523"/>
      <c r="HNG40" s="523"/>
      <c r="HNH40" s="523"/>
      <c r="HNI40" s="523"/>
      <c r="HNJ40" s="523"/>
      <c r="HNK40" s="523"/>
      <c r="HNL40" s="523"/>
      <c r="HNM40" s="523"/>
      <c r="HNN40" s="523"/>
      <c r="HNO40" s="523"/>
      <c r="HNP40" s="523"/>
      <c r="HNQ40" s="523"/>
      <c r="HNR40" s="523"/>
      <c r="HNS40" s="523"/>
      <c r="HNT40" s="523"/>
      <c r="HNU40" s="523"/>
      <c r="HNV40" s="523"/>
      <c r="HNW40" s="523"/>
      <c r="HNX40" s="523"/>
      <c r="HNY40" s="523"/>
      <c r="HNZ40" s="523"/>
      <c r="HOA40" s="523"/>
      <c r="HOB40" s="523"/>
      <c r="HOC40" s="523"/>
      <c r="HOD40" s="523"/>
      <c r="HOE40" s="523"/>
      <c r="HOF40" s="523"/>
      <c r="HOG40" s="523"/>
      <c r="HOH40" s="523"/>
      <c r="HOI40" s="523"/>
      <c r="HOJ40" s="523"/>
      <c r="HOK40" s="523"/>
      <c r="HOL40" s="523"/>
      <c r="HOM40" s="523"/>
      <c r="HON40" s="523"/>
      <c r="HOO40" s="523"/>
      <c r="HOP40" s="523"/>
      <c r="HOQ40" s="523"/>
      <c r="HOR40" s="523"/>
      <c r="HOS40" s="523"/>
      <c r="HOT40" s="523"/>
      <c r="HOU40" s="523"/>
      <c r="HOV40" s="523"/>
      <c r="HOW40" s="523"/>
      <c r="HOX40" s="523"/>
      <c r="HOY40" s="523"/>
      <c r="HOZ40" s="523"/>
      <c r="HPA40" s="523"/>
      <c r="HPB40" s="523"/>
      <c r="HPC40" s="523"/>
      <c r="HPD40" s="523"/>
      <c r="HPE40" s="523"/>
      <c r="HPF40" s="523"/>
      <c r="HPG40" s="523"/>
      <c r="HPH40" s="523"/>
      <c r="HPI40" s="523"/>
      <c r="HPJ40" s="523"/>
      <c r="HPK40" s="523"/>
      <c r="HPL40" s="523"/>
      <c r="HPM40" s="523"/>
      <c r="HPN40" s="523"/>
      <c r="HPO40" s="523"/>
      <c r="HPP40" s="523"/>
      <c r="HPQ40" s="523"/>
      <c r="HPR40" s="523"/>
      <c r="HPS40" s="523"/>
      <c r="HPT40" s="523"/>
      <c r="HPU40" s="523"/>
      <c r="HPV40" s="523"/>
      <c r="HPW40" s="523"/>
      <c r="HPX40" s="523"/>
      <c r="HPY40" s="523"/>
      <c r="HPZ40" s="523"/>
      <c r="HQA40" s="523"/>
      <c r="HQB40" s="523"/>
      <c r="HQC40" s="523"/>
      <c r="HQD40" s="523"/>
      <c r="HQE40" s="523"/>
      <c r="HQF40" s="523"/>
      <c r="HQG40" s="523"/>
      <c r="HQH40" s="523"/>
      <c r="HQI40" s="523"/>
      <c r="HQJ40" s="523"/>
      <c r="HQK40" s="523"/>
      <c r="HQL40" s="523"/>
      <c r="HQM40" s="523"/>
      <c r="HQN40" s="523"/>
      <c r="HQO40" s="523"/>
      <c r="HQP40" s="523"/>
      <c r="HQQ40" s="523"/>
      <c r="HQR40" s="523"/>
      <c r="HQS40" s="523"/>
      <c r="HQT40" s="523"/>
      <c r="HQU40" s="523"/>
      <c r="HQV40" s="523"/>
      <c r="HQW40" s="523"/>
      <c r="HQX40" s="523"/>
      <c r="HQY40" s="523"/>
      <c r="HQZ40" s="523"/>
      <c r="HRA40" s="523"/>
      <c r="HRB40" s="523"/>
      <c r="HRC40" s="523"/>
      <c r="HRD40" s="523"/>
      <c r="HRE40" s="523"/>
      <c r="HRF40" s="523"/>
      <c r="HRG40" s="523"/>
      <c r="HRH40" s="523"/>
      <c r="HRI40" s="523"/>
      <c r="HRJ40" s="523"/>
      <c r="HRK40" s="523"/>
      <c r="HRL40" s="523"/>
      <c r="HRM40" s="523"/>
      <c r="HRN40" s="523"/>
      <c r="HRO40" s="523"/>
      <c r="HRP40" s="523"/>
      <c r="HRQ40" s="523"/>
      <c r="HRR40" s="523"/>
      <c r="HRS40" s="523"/>
      <c r="HRT40" s="523"/>
      <c r="HRU40" s="523"/>
      <c r="HRV40" s="523"/>
      <c r="HRW40" s="523"/>
      <c r="HRX40" s="523"/>
      <c r="HRY40" s="523"/>
      <c r="HRZ40" s="523"/>
      <c r="HSA40" s="523"/>
      <c r="HSB40" s="523"/>
      <c r="HSC40" s="523"/>
      <c r="HSD40" s="523"/>
      <c r="HSE40" s="523"/>
      <c r="HSF40" s="523"/>
      <c r="HSG40" s="523"/>
      <c r="HSH40" s="523"/>
      <c r="HSI40" s="523"/>
      <c r="HSJ40" s="523"/>
      <c r="HSK40" s="523"/>
      <c r="HSL40" s="523"/>
      <c r="HSM40" s="523"/>
      <c r="HSN40" s="523"/>
      <c r="HSO40" s="523"/>
      <c r="HSP40" s="523"/>
      <c r="HSQ40" s="523"/>
      <c r="HSR40" s="523"/>
      <c r="HSS40" s="523"/>
      <c r="HST40" s="523"/>
      <c r="HSU40" s="523"/>
      <c r="HSV40" s="523"/>
      <c r="HSW40" s="523"/>
      <c r="HSX40" s="523"/>
      <c r="HSY40" s="523"/>
      <c r="HSZ40" s="523"/>
      <c r="HTA40" s="523"/>
      <c r="HTB40" s="523"/>
      <c r="HTC40" s="523"/>
      <c r="HTD40" s="523"/>
      <c r="HTE40" s="523"/>
      <c r="HTF40" s="523"/>
      <c r="HTG40" s="523"/>
      <c r="HTH40" s="523"/>
      <c r="HTI40" s="523"/>
      <c r="HTJ40" s="523"/>
      <c r="HTK40" s="523"/>
      <c r="HTL40" s="523"/>
      <c r="HTM40" s="523"/>
      <c r="HTN40" s="523"/>
      <c r="HTO40" s="523"/>
      <c r="HTP40" s="523"/>
      <c r="HTQ40" s="523"/>
      <c r="HTR40" s="523"/>
      <c r="HTS40" s="523"/>
      <c r="HTT40" s="523"/>
      <c r="HTU40" s="523"/>
      <c r="HTV40" s="523"/>
      <c r="HTW40" s="523"/>
      <c r="HTX40" s="523"/>
      <c r="HTY40" s="523"/>
      <c r="HTZ40" s="523"/>
      <c r="HUA40" s="523"/>
      <c r="HUB40" s="523"/>
      <c r="HUC40" s="523"/>
      <c r="HUD40" s="523"/>
      <c r="HUE40" s="523"/>
      <c r="HUF40" s="523"/>
      <c r="HUG40" s="523"/>
      <c r="HUH40" s="523"/>
      <c r="HUI40" s="523"/>
      <c r="HUJ40" s="523"/>
      <c r="HUK40" s="523"/>
      <c r="HUL40" s="523"/>
      <c r="HUM40" s="523"/>
      <c r="HUN40" s="523"/>
      <c r="HUO40" s="523"/>
      <c r="HUP40" s="523"/>
      <c r="HUQ40" s="523"/>
      <c r="HUR40" s="523"/>
      <c r="HUS40" s="523"/>
      <c r="HUT40" s="523"/>
      <c r="HUU40" s="523"/>
      <c r="HUV40" s="523"/>
      <c r="HUW40" s="523"/>
      <c r="HUX40" s="523"/>
      <c r="HUY40" s="523"/>
      <c r="HUZ40" s="523"/>
      <c r="HVA40" s="523"/>
      <c r="HVB40" s="523"/>
      <c r="HVC40" s="523"/>
      <c r="HVD40" s="523"/>
      <c r="HVE40" s="523"/>
      <c r="HVF40" s="523"/>
      <c r="HVG40" s="523"/>
      <c r="HVH40" s="523"/>
      <c r="HVI40" s="523"/>
      <c r="HVJ40" s="523"/>
      <c r="HVK40" s="523"/>
      <c r="HVL40" s="523"/>
      <c r="HVM40" s="523"/>
      <c r="HVN40" s="523"/>
      <c r="HVO40" s="523"/>
      <c r="HVP40" s="523"/>
      <c r="HVQ40" s="523"/>
      <c r="HVR40" s="523"/>
      <c r="HVS40" s="523"/>
      <c r="HVT40" s="523"/>
      <c r="HVU40" s="523"/>
      <c r="HVV40" s="523"/>
      <c r="HVW40" s="523"/>
      <c r="HVX40" s="523"/>
      <c r="HVY40" s="523"/>
      <c r="HVZ40" s="523"/>
      <c r="HWA40" s="523"/>
      <c r="HWB40" s="523"/>
      <c r="HWC40" s="523"/>
      <c r="HWD40" s="523"/>
      <c r="HWE40" s="523"/>
      <c r="HWF40" s="523"/>
      <c r="HWG40" s="523"/>
      <c r="HWH40" s="523"/>
      <c r="HWI40" s="523"/>
      <c r="HWJ40" s="523"/>
      <c r="HWK40" s="523"/>
      <c r="HWL40" s="523"/>
      <c r="HWM40" s="523"/>
      <c r="HWN40" s="523"/>
      <c r="HWO40" s="523"/>
      <c r="HWP40" s="523"/>
      <c r="HWQ40" s="523"/>
      <c r="HWR40" s="523"/>
      <c r="HWS40" s="523"/>
      <c r="HWT40" s="523"/>
      <c r="HWU40" s="523"/>
      <c r="HWV40" s="523"/>
      <c r="HWW40" s="523"/>
      <c r="HWX40" s="523"/>
      <c r="HWY40" s="523"/>
      <c r="HWZ40" s="523"/>
      <c r="HXA40" s="523"/>
      <c r="HXB40" s="523"/>
      <c r="HXC40" s="523"/>
      <c r="HXD40" s="523"/>
      <c r="HXE40" s="523"/>
      <c r="HXF40" s="523"/>
      <c r="HXG40" s="523"/>
      <c r="HXH40" s="523"/>
      <c r="HXI40" s="523"/>
      <c r="HXJ40" s="523"/>
      <c r="HXK40" s="523"/>
      <c r="HXL40" s="523"/>
      <c r="HXM40" s="523"/>
      <c r="HXN40" s="523"/>
      <c r="HXO40" s="523"/>
      <c r="HXP40" s="523"/>
      <c r="HXQ40" s="523"/>
      <c r="HXR40" s="523"/>
      <c r="HXS40" s="523"/>
      <c r="HXT40" s="523"/>
      <c r="HXU40" s="523"/>
      <c r="HXV40" s="523"/>
      <c r="HXW40" s="523"/>
      <c r="HXX40" s="523"/>
      <c r="HXY40" s="523"/>
      <c r="HXZ40" s="523"/>
      <c r="HYA40" s="523"/>
      <c r="HYB40" s="523"/>
      <c r="HYC40" s="523"/>
      <c r="HYD40" s="523"/>
      <c r="HYE40" s="523"/>
      <c r="HYF40" s="523"/>
      <c r="HYG40" s="523"/>
      <c r="HYH40" s="523"/>
      <c r="HYI40" s="523"/>
      <c r="HYJ40" s="523"/>
      <c r="HYK40" s="523"/>
      <c r="HYL40" s="523"/>
      <c r="HYM40" s="523"/>
      <c r="HYN40" s="523"/>
      <c r="HYO40" s="523"/>
      <c r="HYP40" s="523"/>
      <c r="HYQ40" s="523"/>
      <c r="HYR40" s="523"/>
      <c r="HYS40" s="523"/>
      <c r="HYT40" s="523"/>
      <c r="HYU40" s="523"/>
      <c r="HYV40" s="523"/>
      <c r="HYW40" s="523"/>
      <c r="HYX40" s="523"/>
      <c r="HYY40" s="523"/>
      <c r="HYZ40" s="523"/>
      <c r="HZA40" s="523"/>
      <c r="HZB40" s="523"/>
      <c r="HZC40" s="523"/>
      <c r="HZD40" s="523"/>
      <c r="HZE40" s="523"/>
      <c r="HZF40" s="523"/>
      <c r="HZG40" s="523"/>
      <c r="HZH40" s="523"/>
      <c r="HZI40" s="523"/>
      <c r="HZJ40" s="523"/>
      <c r="HZK40" s="523"/>
      <c r="HZL40" s="523"/>
      <c r="HZM40" s="523"/>
      <c r="HZN40" s="523"/>
      <c r="HZO40" s="523"/>
      <c r="HZP40" s="523"/>
      <c r="HZQ40" s="523"/>
      <c r="HZR40" s="523"/>
      <c r="HZS40" s="523"/>
      <c r="HZT40" s="523"/>
      <c r="HZU40" s="523"/>
      <c r="HZV40" s="523"/>
      <c r="HZW40" s="523"/>
      <c r="HZX40" s="523"/>
      <c r="HZY40" s="523"/>
      <c r="HZZ40" s="523"/>
      <c r="IAA40" s="523"/>
      <c r="IAB40" s="523"/>
      <c r="IAC40" s="523"/>
      <c r="IAD40" s="523"/>
      <c r="IAE40" s="523"/>
      <c r="IAF40" s="523"/>
      <c r="IAG40" s="523"/>
      <c r="IAH40" s="523"/>
      <c r="IAI40" s="523"/>
      <c r="IAJ40" s="523"/>
      <c r="IAK40" s="523"/>
      <c r="IAL40" s="523"/>
      <c r="IAM40" s="523"/>
      <c r="IAN40" s="523"/>
      <c r="IAO40" s="523"/>
      <c r="IAP40" s="523"/>
      <c r="IAQ40" s="523"/>
      <c r="IAR40" s="523"/>
      <c r="IAS40" s="523"/>
      <c r="IAT40" s="523"/>
      <c r="IAU40" s="523"/>
      <c r="IAV40" s="523"/>
      <c r="IAW40" s="523"/>
      <c r="IAX40" s="523"/>
      <c r="IAY40" s="523"/>
      <c r="IAZ40" s="523"/>
      <c r="IBA40" s="523"/>
      <c r="IBB40" s="523"/>
      <c r="IBC40" s="523"/>
      <c r="IBD40" s="523"/>
      <c r="IBE40" s="523"/>
      <c r="IBF40" s="523"/>
      <c r="IBG40" s="523"/>
      <c r="IBH40" s="523"/>
      <c r="IBI40" s="523"/>
      <c r="IBJ40" s="523"/>
      <c r="IBK40" s="523"/>
      <c r="IBL40" s="523"/>
      <c r="IBM40" s="523"/>
      <c r="IBN40" s="523"/>
      <c r="IBO40" s="523"/>
      <c r="IBP40" s="523"/>
      <c r="IBQ40" s="523"/>
      <c r="IBR40" s="523"/>
      <c r="IBS40" s="523"/>
      <c r="IBT40" s="523"/>
      <c r="IBU40" s="523"/>
      <c r="IBV40" s="523"/>
      <c r="IBW40" s="523"/>
      <c r="IBX40" s="523"/>
      <c r="IBY40" s="523"/>
      <c r="IBZ40" s="523"/>
      <c r="ICA40" s="523"/>
      <c r="ICB40" s="523"/>
      <c r="ICC40" s="523"/>
      <c r="ICD40" s="523"/>
      <c r="ICE40" s="523"/>
      <c r="ICF40" s="523"/>
      <c r="ICG40" s="523"/>
      <c r="ICH40" s="523"/>
      <c r="ICI40" s="523"/>
      <c r="ICJ40" s="523"/>
      <c r="ICK40" s="523"/>
      <c r="ICL40" s="523"/>
      <c r="ICM40" s="523"/>
      <c r="ICN40" s="523"/>
      <c r="ICO40" s="523"/>
      <c r="ICP40" s="523"/>
      <c r="ICQ40" s="523"/>
      <c r="ICR40" s="523"/>
      <c r="ICS40" s="523"/>
      <c r="ICT40" s="523"/>
      <c r="ICU40" s="523"/>
      <c r="ICV40" s="523"/>
      <c r="ICW40" s="523"/>
      <c r="ICX40" s="523"/>
      <c r="ICY40" s="523"/>
      <c r="ICZ40" s="523"/>
      <c r="IDA40" s="523"/>
      <c r="IDB40" s="523"/>
      <c r="IDC40" s="523"/>
      <c r="IDD40" s="523"/>
      <c r="IDE40" s="523"/>
      <c r="IDF40" s="523"/>
      <c r="IDG40" s="523"/>
      <c r="IDH40" s="523"/>
      <c r="IDI40" s="523"/>
      <c r="IDJ40" s="523"/>
      <c r="IDK40" s="523"/>
      <c r="IDL40" s="523"/>
      <c r="IDM40" s="523"/>
      <c r="IDN40" s="523"/>
      <c r="IDO40" s="523"/>
      <c r="IDP40" s="523"/>
      <c r="IDQ40" s="523"/>
      <c r="IDR40" s="523"/>
      <c r="IDS40" s="523"/>
      <c r="IDT40" s="523"/>
      <c r="IDU40" s="523"/>
      <c r="IDV40" s="523"/>
      <c r="IDW40" s="523"/>
      <c r="IDX40" s="523"/>
      <c r="IDY40" s="523"/>
      <c r="IDZ40" s="523"/>
      <c r="IEA40" s="523"/>
      <c r="IEB40" s="523"/>
      <c r="IEC40" s="523"/>
      <c r="IED40" s="523"/>
      <c r="IEE40" s="523"/>
      <c r="IEF40" s="523"/>
      <c r="IEG40" s="523"/>
      <c r="IEH40" s="523"/>
      <c r="IEI40" s="523"/>
      <c r="IEJ40" s="523"/>
      <c r="IEK40" s="523"/>
      <c r="IEL40" s="523"/>
      <c r="IEM40" s="523"/>
      <c r="IEN40" s="523"/>
      <c r="IEO40" s="523"/>
      <c r="IEP40" s="523"/>
      <c r="IEQ40" s="523"/>
      <c r="IER40" s="523"/>
      <c r="IES40" s="523"/>
      <c r="IET40" s="523"/>
      <c r="IEU40" s="523"/>
      <c r="IEV40" s="523"/>
      <c r="IEW40" s="523"/>
      <c r="IEX40" s="523"/>
      <c r="IEY40" s="523"/>
      <c r="IEZ40" s="523"/>
      <c r="IFA40" s="523"/>
      <c r="IFB40" s="523"/>
      <c r="IFC40" s="523"/>
      <c r="IFD40" s="523"/>
      <c r="IFE40" s="523"/>
      <c r="IFF40" s="523"/>
      <c r="IFG40" s="523"/>
      <c r="IFH40" s="523"/>
      <c r="IFI40" s="523"/>
      <c r="IFJ40" s="523"/>
      <c r="IFK40" s="523"/>
      <c r="IFL40" s="523"/>
      <c r="IFM40" s="523"/>
      <c r="IFN40" s="523"/>
      <c r="IFO40" s="523"/>
      <c r="IFP40" s="523"/>
      <c r="IFQ40" s="523"/>
      <c r="IFR40" s="523"/>
      <c r="IFS40" s="523"/>
      <c r="IFT40" s="523"/>
      <c r="IFU40" s="523"/>
      <c r="IFV40" s="523"/>
      <c r="IFW40" s="523"/>
      <c r="IFX40" s="523"/>
      <c r="IFY40" s="523"/>
      <c r="IFZ40" s="523"/>
      <c r="IGA40" s="523"/>
      <c r="IGB40" s="523"/>
      <c r="IGC40" s="523"/>
      <c r="IGD40" s="523"/>
      <c r="IGE40" s="523"/>
      <c r="IGF40" s="523"/>
      <c r="IGG40" s="523"/>
      <c r="IGH40" s="523"/>
      <c r="IGI40" s="523"/>
      <c r="IGJ40" s="523"/>
      <c r="IGK40" s="523"/>
      <c r="IGL40" s="523"/>
      <c r="IGM40" s="523"/>
      <c r="IGN40" s="523"/>
      <c r="IGO40" s="523"/>
      <c r="IGP40" s="523"/>
      <c r="IGQ40" s="523"/>
      <c r="IGR40" s="523"/>
      <c r="IGS40" s="523"/>
      <c r="IGT40" s="523"/>
      <c r="IGU40" s="523"/>
      <c r="IGV40" s="523"/>
      <c r="IGW40" s="523"/>
      <c r="IGX40" s="523"/>
      <c r="IGY40" s="523"/>
      <c r="IGZ40" s="523"/>
      <c r="IHA40" s="523"/>
      <c r="IHB40" s="523"/>
      <c r="IHC40" s="523"/>
      <c r="IHD40" s="523"/>
      <c r="IHE40" s="523"/>
      <c r="IHF40" s="523"/>
      <c r="IHG40" s="523"/>
      <c r="IHH40" s="523"/>
      <c r="IHI40" s="523"/>
      <c r="IHJ40" s="523"/>
      <c r="IHK40" s="523"/>
      <c r="IHL40" s="523"/>
      <c r="IHM40" s="523"/>
      <c r="IHN40" s="523"/>
      <c r="IHO40" s="523"/>
      <c r="IHP40" s="523"/>
      <c r="IHQ40" s="523"/>
      <c r="IHR40" s="523"/>
      <c r="IHS40" s="523"/>
      <c r="IHT40" s="523"/>
      <c r="IHU40" s="523"/>
      <c r="IHV40" s="523"/>
      <c r="IHW40" s="523"/>
      <c r="IHX40" s="523"/>
      <c r="IHY40" s="523"/>
      <c r="IHZ40" s="523"/>
      <c r="IIA40" s="523"/>
      <c r="IIB40" s="523"/>
      <c r="IIC40" s="523"/>
      <c r="IID40" s="523"/>
      <c r="IIE40" s="523"/>
      <c r="IIF40" s="523"/>
      <c r="IIG40" s="523"/>
      <c r="IIH40" s="523"/>
      <c r="III40" s="523"/>
      <c r="IIJ40" s="523"/>
      <c r="IIK40" s="523"/>
      <c r="IIL40" s="523"/>
      <c r="IIM40" s="523"/>
      <c r="IIN40" s="523"/>
      <c r="IIO40" s="523"/>
      <c r="IIP40" s="523"/>
      <c r="IIQ40" s="523"/>
      <c r="IIR40" s="523"/>
      <c r="IIS40" s="523"/>
      <c r="IIT40" s="523"/>
      <c r="IIU40" s="523"/>
      <c r="IIV40" s="523"/>
      <c r="IIW40" s="523"/>
      <c r="IIX40" s="523"/>
      <c r="IIY40" s="523"/>
      <c r="IIZ40" s="523"/>
      <c r="IJA40" s="523"/>
      <c r="IJB40" s="523"/>
      <c r="IJC40" s="523"/>
      <c r="IJD40" s="523"/>
      <c r="IJE40" s="523"/>
      <c r="IJF40" s="523"/>
      <c r="IJG40" s="523"/>
      <c r="IJH40" s="523"/>
      <c r="IJI40" s="523"/>
      <c r="IJJ40" s="523"/>
      <c r="IJK40" s="523"/>
      <c r="IJL40" s="523"/>
      <c r="IJM40" s="523"/>
      <c r="IJN40" s="523"/>
      <c r="IJO40" s="523"/>
      <c r="IJP40" s="523"/>
      <c r="IJQ40" s="523"/>
      <c r="IJR40" s="523"/>
      <c r="IJS40" s="523"/>
      <c r="IJT40" s="523"/>
      <c r="IJU40" s="523"/>
      <c r="IJV40" s="523"/>
      <c r="IJW40" s="523"/>
      <c r="IJX40" s="523"/>
      <c r="IJY40" s="523"/>
      <c r="IJZ40" s="523"/>
      <c r="IKA40" s="523"/>
      <c r="IKB40" s="523"/>
      <c r="IKC40" s="523"/>
      <c r="IKD40" s="523"/>
      <c r="IKE40" s="523"/>
      <c r="IKF40" s="523"/>
      <c r="IKG40" s="523"/>
      <c r="IKH40" s="523"/>
      <c r="IKI40" s="523"/>
      <c r="IKJ40" s="523"/>
      <c r="IKK40" s="523"/>
      <c r="IKL40" s="523"/>
      <c r="IKM40" s="523"/>
      <c r="IKN40" s="523"/>
      <c r="IKO40" s="523"/>
      <c r="IKP40" s="523"/>
      <c r="IKQ40" s="523"/>
      <c r="IKR40" s="523"/>
      <c r="IKS40" s="523"/>
      <c r="IKT40" s="523"/>
      <c r="IKU40" s="523"/>
      <c r="IKV40" s="523"/>
      <c r="IKW40" s="523"/>
      <c r="IKX40" s="523"/>
      <c r="IKY40" s="523"/>
      <c r="IKZ40" s="523"/>
      <c r="ILA40" s="523"/>
      <c r="ILB40" s="523"/>
      <c r="ILC40" s="523"/>
      <c r="ILD40" s="523"/>
      <c r="ILE40" s="523"/>
      <c r="ILF40" s="523"/>
      <c r="ILG40" s="523"/>
      <c r="ILH40" s="523"/>
      <c r="ILI40" s="523"/>
      <c r="ILJ40" s="523"/>
      <c r="ILK40" s="523"/>
      <c r="ILL40" s="523"/>
      <c r="ILM40" s="523"/>
      <c r="ILN40" s="523"/>
      <c r="ILO40" s="523"/>
      <c r="ILP40" s="523"/>
      <c r="ILQ40" s="523"/>
      <c r="ILR40" s="523"/>
      <c r="ILS40" s="523"/>
      <c r="ILT40" s="523"/>
      <c r="ILU40" s="523"/>
      <c r="ILV40" s="523"/>
      <c r="ILW40" s="523"/>
      <c r="ILX40" s="523"/>
      <c r="ILY40" s="523"/>
      <c r="ILZ40" s="523"/>
      <c r="IMA40" s="523"/>
      <c r="IMB40" s="523"/>
      <c r="IMC40" s="523"/>
      <c r="IMD40" s="523"/>
      <c r="IME40" s="523"/>
      <c r="IMF40" s="523"/>
      <c r="IMG40" s="523"/>
      <c r="IMH40" s="523"/>
      <c r="IMI40" s="523"/>
      <c r="IMJ40" s="523"/>
      <c r="IMK40" s="523"/>
      <c r="IML40" s="523"/>
      <c r="IMM40" s="523"/>
      <c r="IMN40" s="523"/>
      <c r="IMO40" s="523"/>
      <c r="IMP40" s="523"/>
      <c r="IMQ40" s="523"/>
      <c r="IMR40" s="523"/>
      <c r="IMS40" s="523"/>
      <c r="IMT40" s="523"/>
      <c r="IMU40" s="523"/>
      <c r="IMV40" s="523"/>
      <c r="IMW40" s="523"/>
      <c r="IMX40" s="523"/>
      <c r="IMY40" s="523"/>
      <c r="IMZ40" s="523"/>
      <c r="INA40" s="523"/>
      <c r="INB40" s="523"/>
      <c r="INC40" s="523"/>
      <c r="IND40" s="523"/>
      <c r="INE40" s="523"/>
      <c r="INF40" s="523"/>
      <c r="ING40" s="523"/>
      <c r="INH40" s="523"/>
      <c r="INI40" s="523"/>
      <c r="INJ40" s="523"/>
      <c r="INK40" s="523"/>
      <c r="INL40" s="523"/>
      <c r="INM40" s="523"/>
      <c r="INN40" s="523"/>
      <c r="INO40" s="523"/>
      <c r="INP40" s="523"/>
      <c r="INQ40" s="523"/>
      <c r="INR40" s="523"/>
      <c r="INS40" s="523"/>
      <c r="INT40" s="523"/>
      <c r="INU40" s="523"/>
      <c r="INV40" s="523"/>
      <c r="INW40" s="523"/>
      <c r="INX40" s="523"/>
      <c r="INY40" s="523"/>
      <c r="INZ40" s="523"/>
      <c r="IOA40" s="523"/>
      <c r="IOB40" s="523"/>
      <c r="IOC40" s="523"/>
      <c r="IOD40" s="523"/>
      <c r="IOE40" s="523"/>
      <c r="IOF40" s="523"/>
      <c r="IOG40" s="523"/>
      <c r="IOH40" s="523"/>
      <c r="IOI40" s="523"/>
      <c r="IOJ40" s="523"/>
      <c r="IOK40" s="523"/>
      <c r="IOL40" s="523"/>
      <c r="IOM40" s="523"/>
      <c r="ION40" s="523"/>
      <c r="IOO40" s="523"/>
      <c r="IOP40" s="523"/>
      <c r="IOQ40" s="523"/>
      <c r="IOR40" s="523"/>
      <c r="IOS40" s="523"/>
      <c r="IOT40" s="523"/>
      <c r="IOU40" s="523"/>
      <c r="IOV40" s="523"/>
      <c r="IOW40" s="523"/>
      <c r="IOX40" s="523"/>
      <c r="IOY40" s="523"/>
      <c r="IOZ40" s="523"/>
      <c r="IPA40" s="523"/>
      <c r="IPB40" s="523"/>
      <c r="IPC40" s="523"/>
      <c r="IPD40" s="523"/>
      <c r="IPE40" s="523"/>
      <c r="IPF40" s="523"/>
      <c r="IPG40" s="523"/>
      <c r="IPH40" s="523"/>
      <c r="IPI40" s="523"/>
      <c r="IPJ40" s="523"/>
      <c r="IPK40" s="523"/>
      <c r="IPL40" s="523"/>
      <c r="IPM40" s="523"/>
      <c r="IPN40" s="523"/>
      <c r="IPO40" s="523"/>
      <c r="IPP40" s="523"/>
      <c r="IPQ40" s="523"/>
      <c r="IPR40" s="523"/>
      <c r="IPS40" s="523"/>
      <c r="IPT40" s="523"/>
      <c r="IPU40" s="523"/>
      <c r="IPV40" s="523"/>
      <c r="IPW40" s="523"/>
      <c r="IPX40" s="523"/>
      <c r="IPY40" s="523"/>
      <c r="IPZ40" s="523"/>
      <c r="IQA40" s="523"/>
      <c r="IQB40" s="523"/>
      <c r="IQC40" s="523"/>
      <c r="IQD40" s="523"/>
      <c r="IQE40" s="523"/>
      <c r="IQF40" s="523"/>
      <c r="IQG40" s="523"/>
      <c r="IQH40" s="523"/>
      <c r="IQI40" s="523"/>
      <c r="IQJ40" s="523"/>
      <c r="IQK40" s="523"/>
      <c r="IQL40" s="523"/>
      <c r="IQM40" s="523"/>
      <c r="IQN40" s="523"/>
      <c r="IQO40" s="523"/>
      <c r="IQP40" s="523"/>
      <c r="IQQ40" s="523"/>
      <c r="IQR40" s="523"/>
      <c r="IQS40" s="523"/>
      <c r="IQT40" s="523"/>
      <c r="IQU40" s="523"/>
      <c r="IQV40" s="523"/>
      <c r="IQW40" s="523"/>
      <c r="IQX40" s="523"/>
      <c r="IQY40" s="523"/>
      <c r="IQZ40" s="523"/>
      <c r="IRA40" s="523"/>
      <c r="IRB40" s="523"/>
      <c r="IRC40" s="523"/>
      <c r="IRD40" s="523"/>
      <c r="IRE40" s="523"/>
      <c r="IRF40" s="523"/>
      <c r="IRG40" s="523"/>
      <c r="IRH40" s="523"/>
      <c r="IRI40" s="523"/>
      <c r="IRJ40" s="523"/>
      <c r="IRK40" s="523"/>
      <c r="IRL40" s="523"/>
      <c r="IRM40" s="523"/>
      <c r="IRN40" s="523"/>
      <c r="IRO40" s="523"/>
      <c r="IRP40" s="523"/>
      <c r="IRQ40" s="523"/>
      <c r="IRR40" s="523"/>
      <c r="IRS40" s="523"/>
      <c r="IRT40" s="523"/>
      <c r="IRU40" s="523"/>
      <c r="IRV40" s="523"/>
      <c r="IRW40" s="523"/>
      <c r="IRX40" s="523"/>
      <c r="IRY40" s="523"/>
      <c r="IRZ40" s="523"/>
      <c r="ISA40" s="523"/>
      <c r="ISB40" s="523"/>
      <c r="ISC40" s="523"/>
      <c r="ISD40" s="523"/>
      <c r="ISE40" s="523"/>
      <c r="ISF40" s="523"/>
      <c r="ISG40" s="523"/>
      <c r="ISH40" s="523"/>
      <c r="ISI40" s="523"/>
      <c r="ISJ40" s="523"/>
      <c r="ISK40" s="523"/>
      <c r="ISL40" s="523"/>
      <c r="ISM40" s="523"/>
      <c r="ISN40" s="523"/>
      <c r="ISO40" s="523"/>
      <c r="ISP40" s="523"/>
      <c r="ISQ40" s="523"/>
      <c r="ISR40" s="523"/>
      <c r="ISS40" s="523"/>
      <c r="IST40" s="523"/>
      <c r="ISU40" s="523"/>
      <c r="ISV40" s="523"/>
      <c r="ISW40" s="523"/>
      <c r="ISX40" s="523"/>
      <c r="ISY40" s="523"/>
      <c r="ISZ40" s="523"/>
      <c r="ITA40" s="523"/>
      <c r="ITB40" s="523"/>
      <c r="ITC40" s="523"/>
      <c r="ITD40" s="523"/>
      <c r="ITE40" s="523"/>
      <c r="ITF40" s="523"/>
      <c r="ITG40" s="523"/>
      <c r="ITH40" s="523"/>
      <c r="ITI40" s="523"/>
      <c r="ITJ40" s="523"/>
      <c r="ITK40" s="523"/>
      <c r="ITL40" s="523"/>
      <c r="ITM40" s="523"/>
      <c r="ITN40" s="523"/>
      <c r="ITO40" s="523"/>
      <c r="ITP40" s="523"/>
      <c r="ITQ40" s="523"/>
      <c r="ITR40" s="523"/>
      <c r="ITS40" s="523"/>
      <c r="ITT40" s="523"/>
      <c r="ITU40" s="523"/>
      <c r="ITV40" s="523"/>
      <c r="ITW40" s="523"/>
      <c r="ITX40" s="523"/>
      <c r="ITY40" s="523"/>
      <c r="ITZ40" s="523"/>
      <c r="IUA40" s="523"/>
      <c r="IUB40" s="523"/>
      <c r="IUC40" s="523"/>
      <c r="IUD40" s="523"/>
      <c r="IUE40" s="523"/>
      <c r="IUF40" s="523"/>
      <c r="IUG40" s="523"/>
      <c r="IUH40" s="523"/>
      <c r="IUI40" s="523"/>
      <c r="IUJ40" s="523"/>
      <c r="IUK40" s="523"/>
      <c r="IUL40" s="523"/>
      <c r="IUM40" s="523"/>
      <c r="IUN40" s="523"/>
      <c r="IUO40" s="523"/>
      <c r="IUP40" s="523"/>
      <c r="IUQ40" s="523"/>
      <c r="IUR40" s="523"/>
      <c r="IUS40" s="523"/>
      <c r="IUT40" s="523"/>
      <c r="IUU40" s="523"/>
      <c r="IUV40" s="523"/>
      <c r="IUW40" s="523"/>
      <c r="IUX40" s="523"/>
      <c r="IUY40" s="523"/>
      <c r="IUZ40" s="523"/>
      <c r="IVA40" s="523"/>
      <c r="IVB40" s="523"/>
      <c r="IVC40" s="523"/>
      <c r="IVD40" s="523"/>
      <c r="IVE40" s="523"/>
      <c r="IVF40" s="523"/>
      <c r="IVG40" s="523"/>
      <c r="IVH40" s="523"/>
      <c r="IVI40" s="523"/>
      <c r="IVJ40" s="523"/>
      <c r="IVK40" s="523"/>
      <c r="IVL40" s="523"/>
      <c r="IVM40" s="523"/>
      <c r="IVN40" s="523"/>
      <c r="IVO40" s="523"/>
      <c r="IVP40" s="523"/>
      <c r="IVQ40" s="523"/>
      <c r="IVR40" s="523"/>
      <c r="IVS40" s="523"/>
      <c r="IVT40" s="523"/>
      <c r="IVU40" s="523"/>
      <c r="IVV40" s="523"/>
      <c r="IVW40" s="523"/>
      <c r="IVX40" s="523"/>
      <c r="IVY40" s="523"/>
      <c r="IVZ40" s="523"/>
      <c r="IWA40" s="523"/>
      <c r="IWB40" s="523"/>
      <c r="IWC40" s="523"/>
      <c r="IWD40" s="523"/>
      <c r="IWE40" s="523"/>
      <c r="IWF40" s="523"/>
      <c r="IWG40" s="523"/>
      <c r="IWH40" s="523"/>
      <c r="IWI40" s="523"/>
      <c r="IWJ40" s="523"/>
      <c r="IWK40" s="523"/>
      <c r="IWL40" s="523"/>
      <c r="IWM40" s="523"/>
      <c r="IWN40" s="523"/>
      <c r="IWO40" s="523"/>
      <c r="IWP40" s="523"/>
      <c r="IWQ40" s="523"/>
      <c r="IWR40" s="523"/>
      <c r="IWS40" s="523"/>
      <c r="IWT40" s="523"/>
      <c r="IWU40" s="523"/>
      <c r="IWV40" s="523"/>
      <c r="IWW40" s="523"/>
      <c r="IWX40" s="523"/>
      <c r="IWY40" s="523"/>
      <c r="IWZ40" s="523"/>
      <c r="IXA40" s="523"/>
      <c r="IXB40" s="523"/>
      <c r="IXC40" s="523"/>
      <c r="IXD40" s="523"/>
      <c r="IXE40" s="523"/>
      <c r="IXF40" s="523"/>
      <c r="IXG40" s="523"/>
      <c r="IXH40" s="523"/>
      <c r="IXI40" s="523"/>
      <c r="IXJ40" s="523"/>
      <c r="IXK40" s="523"/>
      <c r="IXL40" s="523"/>
      <c r="IXM40" s="523"/>
      <c r="IXN40" s="523"/>
      <c r="IXO40" s="523"/>
      <c r="IXP40" s="523"/>
      <c r="IXQ40" s="523"/>
      <c r="IXR40" s="523"/>
      <c r="IXS40" s="523"/>
      <c r="IXT40" s="523"/>
      <c r="IXU40" s="523"/>
      <c r="IXV40" s="523"/>
      <c r="IXW40" s="523"/>
      <c r="IXX40" s="523"/>
      <c r="IXY40" s="523"/>
      <c r="IXZ40" s="523"/>
      <c r="IYA40" s="523"/>
      <c r="IYB40" s="523"/>
      <c r="IYC40" s="523"/>
      <c r="IYD40" s="523"/>
      <c r="IYE40" s="523"/>
      <c r="IYF40" s="523"/>
      <c r="IYG40" s="523"/>
      <c r="IYH40" s="523"/>
      <c r="IYI40" s="523"/>
      <c r="IYJ40" s="523"/>
      <c r="IYK40" s="523"/>
      <c r="IYL40" s="523"/>
      <c r="IYM40" s="523"/>
      <c r="IYN40" s="523"/>
      <c r="IYO40" s="523"/>
      <c r="IYP40" s="523"/>
      <c r="IYQ40" s="523"/>
      <c r="IYR40" s="523"/>
      <c r="IYS40" s="523"/>
      <c r="IYT40" s="523"/>
      <c r="IYU40" s="523"/>
      <c r="IYV40" s="523"/>
      <c r="IYW40" s="523"/>
      <c r="IYX40" s="523"/>
      <c r="IYY40" s="523"/>
      <c r="IYZ40" s="523"/>
      <c r="IZA40" s="523"/>
      <c r="IZB40" s="523"/>
      <c r="IZC40" s="523"/>
      <c r="IZD40" s="523"/>
      <c r="IZE40" s="523"/>
      <c r="IZF40" s="523"/>
      <c r="IZG40" s="523"/>
      <c r="IZH40" s="523"/>
      <c r="IZI40" s="523"/>
      <c r="IZJ40" s="523"/>
      <c r="IZK40" s="523"/>
      <c r="IZL40" s="523"/>
      <c r="IZM40" s="523"/>
      <c r="IZN40" s="523"/>
      <c r="IZO40" s="523"/>
      <c r="IZP40" s="523"/>
      <c r="IZQ40" s="523"/>
      <c r="IZR40" s="523"/>
      <c r="IZS40" s="523"/>
      <c r="IZT40" s="523"/>
      <c r="IZU40" s="523"/>
      <c r="IZV40" s="523"/>
      <c r="IZW40" s="523"/>
      <c r="IZX40" s="523"/>
      <c r="IZY40" s="523"/>
      <c r="IZZ40" s="523"/>
      <c r="JAA40" s="523"/>
      <c r="JAB40" s="523"/>
      <c r="JAC40" s="523"/>
      <c r="JAD40" s="523"/>
      <c r="JAE40" s="523"/>
      <c r="JAF40" s="523"/>
      <c r="JAG40" s="523"/>
      <c r="JAH40" s="523"/>
      <c r="JAI40" s="523"/>
      <c r="JAJ40" s="523"/>
      <c r="JAK40" s="523"/>
      <c r="JAL40" s="523"/>
      <c r="JAM40" s="523"/>
      <c r="JAN40" s="523"/>
      <c r="JAO40" s="523"/>
      <c r="JAP40" s="523"/>
      <c r="JAQ40" s="523"/>
      <c r="JAR40" s="523"/>
      <c r="JAS40" s="523"/>
      <c r="JAT40" s="523"/>
      <c r="JAU40" s="523"/>
      <c r="JAV40" s="523"/>
      <c r="JAW40" s="523"/>
      <c r="JAX40" s="523"/>
      <c r="JAY40" s="523"/>
      <c r="JAZ40" s="523"/>
      <c r="JBA40" s="523"/>
      <c r="JBB40" s="523"/>
      <c r="JBC40" s="523"/>
      <c r="JBD40" s="523"/>
      <c r="JBE40" s="523"/>
      <c r="JBF40" s="523"/>
      <c r="JBG40" s="523"/>
      <c r="JBH40" s="523"/>
      <c r="JBI40" s="523"/>
      <c r="JBJ40" s="523"/>
      <c r="JBK40" s="523"/>
      <c r="JBL40" s="523"/>
      <c r="JBM40" s="523"/>
      <c r="JBN40" s="523"/>
      <c r="JBO40" s="523"/>
      <c r="JBP40" s="523"/>
      <c r="JBQ40" s="523"/>
      <c r="JBR40" s="523"/>
      <c r="JBS40" s="523"/>
      <c r="JBT40" s="523"/>
      <c r="JBU40" s="523"/>
      <c r="JBV40" s="523"/>
      <c r="JBW40" s="523"/>
      <c r="JBX40" s="523"/>
      <c r="JBY40" s="523"/>
      <c r="JBZ40" s="523"/>
      <c r="JCA40" s="523"/>
      <c r="JCB40" s="523"/>
      <c r="JCC40" s="523"/>
      <c r="JCD40" s="523"/>
      <c r="JCE40" s="523"/>
      <c r="JCF40" s="523"/>
      <c r="JCG40" s="523"/>
      <c r="JCH40" s="523"/>
      <c r="JCI40" s="523"/>
      <c r="JCJ40" s="523"/>
      <c r="JCK40" s="523"/>
      <c r="JCL40" s="523"/>
      <c r="JCM40" s="523"/>
      <c r="JCN40" s="523"/>
      <c r="JCO40" s="523"/>
      <c r="JCP40" s="523"/>
      <c r="JCQ40" s="523"/>
      <c r="JCR40" s="523"/>
      <c r="JCS40" s="523"/>
      <c r="JCT40" s="523"/>
      <c r="JCU40" s="523"/>
      <c r="JCV40" s="523"/>
      <c r="JCW40" s="523"/>
      <c r="JCX40" s="523"/>
      <c r="JCY40" s="523"/>
      <c r="JCZ40" s="523"/>
      <c r="JDA40" s="523"/>
      <c r="JDB40" s="523"/>
      <c r="JDC40" s="523"/>
      <c r="JDD40" s="523"/>
      <c r="JDE40" s="523"/>
      <c r="JDF40" s="523"/>
      <c r="JDG40" s="523"/>
      <c r="JDH40" s="523"/>
      <c r="JDI40" s="523"/>
      <c r="JDJ40" s="523"/>
      <c r="JDK40" s="523"/>
      <c r="JDL40" s="523"/>
      <c r="JDM40" s="523"/>
      <c r="JDN40" s="523"/>
      <c r="JDO40" s="523"/>
      <c r="JDP40" s="523"/>
      <c r="JDQ40" s="523"/>
      <c r="JDR40" s="523"/>
      <c r="JDS40" s="523"/>
      <c r="JDT40" s="523"/>
      <c r="JDU40" s="523"/>
      <c r="JDV40" s="523"/>
      <c r="JDW40" s="523"/>
      <c r="JDX40" s="523"/>
      <c r="JDY40" s="523"/>
      <c r="JDZ40" s="523"/>
      <c r="JEA40" s="523"/>
      <c r="JEB40" s="523"/>
      <c r="JEC40" s="523"/>
      <c r="JED40" s="523"/>
      <c r="JEE40" s="523"/>
      <c r="JEF40" s="523"/>
      <c r="JEG40" s="523"/>
      <c r="JEH40" s="523"/>
      <c r="JEI40" s="523"/>
      <c r="JEJ40" s="523"/>
      <c r="JEK40" s="523"/>
      <c r="JEL40" s="523"/>
      <c r="JEM40" s="523"/>
      <c r="JEN40" s="523"/>
      <c r="JEO40" s="523"/>
      <c r="JEP40" s="523"/>
      <c r="JEQ40" s="523"/>
      <c r="JER40" s="523"/>
      <c r="JES40" s="523"/>
      <c r="JET40" s="523"/>
      <c r="JEU40" s="523"/>
      <c r="JEV40" s="523"/>
      <c r="JEW40" s="523"/>
      <c r="JEX40" s="523"/>
      <c r="JEY40" s="523"/>
      <c r="JEZ40" s="523"/>
      <c r="JFA40" s="523"/>
      <c r="JFB40" s="523"/>
      <c r="JFC40" s="523"/>
      <c r="JFD40" s="523"/>
      <c r="JFE40" s="523"/>
      <c r="JFF40" s="523"/>
      <c r="JFG40" s="523"/>
      <c r="JFH40" s="523"/>
      <c r="JFI40" s="523"/>
      <c r="JFJ40" s="523"/>
      <c r="JFK40" s="523"/>
      <c r="JFL40" s="523"/>
      <c r="JFM40" s="523"/>
      <c r="JFN40" s="523"/>
      <c r="JFO40" s="523"/>
      <c r="JFP40" s="523"/>
      <c r="JFQ40" s="523"/>
      <c r="JFR40" s="523"/>
      <c r="JFS40" s="523"/>
      <c r="JFT40" s="523"/>
      <c r="JFU40" s="523"/>
      <c r="JFV40" s="523"/>
      <c r="JFW40" s="523"/>
      <c r="JFX40" s="523"/>
      <c r="JFY40" s="523"/>
      <c r="JFZ40" s="523"/>
      <c r="JGA40" s="523"/>
      <c r="JGB40" s="523"/>
      <c r="JGC40" s="523"/>
      <c r="JGD40" s="523"/>
      <c r="JGE40" s="523"/>
      <c r="JGF40" s="523"/>
      <c r="JGG40" s="523"/>
      <c r="JGH40" s="523"/>
      <c r="JGI40" s="523"/>
      <c r="JGJ40" s="523"/>
      <c r="JGK40" s="523"/>
      <c r="JGL40" s="523"/>
      <c r="JGM40" s="523"/>
      <c r="JGN40" s="523"/>
      <c r="JGO40" s="523"/>
      <c r="JGP40" s="523"/>
      <c r="JGQ40" s="523"/>
      <c r="JGR40" s="523"/>
      <c r="JGS40" s="523"/>
      <c r="JGT40" s="523"/>
      <c r="JGU40" s="523"/>
      <c r="JGV40" s="523"/>
      <c r="JGW40" s="523"/>
      <c r="JGX40" s="523"/>
      <c r="JGY40" s="523"/>
      <c r="JGZ40" s="523"/>
      <c r="JHA40" s="523"/>
      <c r="JHB40" s="523"/>
      <c r="JHC40" s="523"/>
      <c r="JHD40" s="523"/>
      <c r="JHE40" s="523"/>
      <c r="JHF40" s="523"/>
      <c r="JHG40" s="523"/>
      <c r="JHH40" s="523"/>
      <c r="JHI40" s="523"/>
      <c r="JHJ40" s="523"/>
      <c r="JHK40" s="523"/>
      <c r="JHL40" s="523"/>
      <c r="JHM40" s="523"/>
      <c r="JHN40" s="523"/>
      <c r="JHO40" s="523"/>
      <c r="JHP40" s="523"/>
      <c r="JHQ40" s="523"/>
      <c r="JHR40" s="523"/>
      <c r="JHS40" s="523"/>
      <c r="JHT40" s="523"/>
      <c r="JHU40" s="523"/>
      <c r="JHV40" s="523"/>
      <c r="JHW40" s="523"/>
      <c r="JHX40" s="523"/>
      <c r="JHY40" s="523"/>
      <c r="JHZ40" s="523"/>
      <c r="JIA40" s="523"/>
      <c r="JIB40" s="523"/>
      <c r="JIC40" s="523"/>
      <c r="JID40" s="523"/>
      <c r="JIE40" s="523"/>
      <c r="JIF40" s="523"/>
      <c r="JIG40" s="523"/>
      <c r="JIH40" s="523"/>
      <c r="JII40" s="523"/>
      <c r="JIJ40" s="523"/>
      <c r="JIK40" s="523"/>
      <c r="JIL40" s="523"/>
      <c r="JIM40" s="523"/>
      <c r="JIN40" s="523"/>
      <c r="JIO40" s="523"/>
      <c r="JIP40" s="523"/>
      <c r="JIQ40" s="523"/>
      <c r="JIR40" s="523"/>
      <c r="JIS40" s="523"/>
      <c r="JIT40" s="523"/>
      <c r="JIU40" s="523"/>
      <c r="JIV40" s="523"/>
      <c r="JIW40" s="523"/>
      <c r="JIX40" s="523"/>
      <c r="JIY40" s="523"/>
      <c r="JIZ40" s="523"/>
      <c r="JJA40" s="523"/>
      <c r="JJB40" s="523"/>
      <c r="JJC40" s="523"/>
      <c r="JJD40" s="523"/>
      <c r="JJE40" s="523"/>
      <c r="JJF40" s="523"/>
      <c r="JJG40" s="523"/>
      <c r="JJH40" s="523"/>
      <c r="JJI40" s="523"/>
      <c r="JJJ40" s="523"/>
      <c r="JJK40" s="523"/>
      <c r="JJL40" s="523"/>
      <c r="JJM40" s="523"/>
      <c r="JJN40" s="523"/>
      <c r="JJO40" s="523"/>
      <c r="JJP40" s="523"/>
      <c r="JJQ40" s="523"/>
      <c r="JJR40" s="523"/>
      <c r="JJS40" s="523"/>
      <c r="JJT40" s="523"/>
      <c r="JJU40" s="523"/>
      <c r="JJV40" s="523"/>
      <c r="JJW40" s="523"/>
      <c r="JJX40" s="523"/>
      <c r="JJY40" s="523"/>
      <c r="JJZ40" s="523"/>
      <c r="JKA40" s="523"/>
      <c r="JKB40" s="523"/>
      <c r="JKC40" s="523"/>
      <c r="JKD40" s="523"/>
      <c r="JKE40" s="523"/>
      <c r="JKF40" s="523"/>
      <c r="JKG40" s="523"/>
      <c r="JKH40" s="523"/>
      <c r="JKI40" s="523"/>
      <c r="JKJ40" s="523"/>
      <c r="JKK40" s="523"/>
      <c r="JKL40" s="523"/>
      <c r="JKM40" s="523"/>
      <c r="JKN40" s="523"/>
      <c r="JKO40" s="523"/>
      <c r="JKP40" s="523"/>
      <c r="JKQ40" s="523"/>
      <c r="JKR40" s="523"/>
      <c r="JKS40" s="523"/>
      <c r="JKT40" s="523"/>
      <c r="JKU40" s="523"/>
      <c r="JKV40" s="523"/>
      <c r="JKW40" s="523"/>
      <c r="JKX40" s="523"/>
      <c r="JKY40" s="523"/>
      <c r="JKZ40" s="523"/>
      <c r="JLA40" s="523"/>
      <c r="JLB40" s="523"/>
      <c r="JLC40" s="523"/>
      <c r="JLD40" s="523"/>
      <c r="JLE40" s="523"/>
      <c r="JLF40" s="523"/>
      <c r="JLG40" s="523"/>
      <c r="JLH40" s="523"/>
      <c r="JLI40" s="523"/>
      <c r="JLJ40" s="523"/>
      <c r="JLK40" s="523"/>
      <c r="JLL40" s="523"/>
      <c r="JLM40" s="523"/>
      <c r="JLN40" s="523"/>
      <c r="JLO40" s="523"/>
      <c r="JLP40" s="523"/>
      <c r="JLQ40" s="523"/>
      <c r="JLR40" s="523"/>
      <c r="JLS40" s="523"/>
      <c r="JLT40" s="523"/>
      <c r="JLU40" s="523"/>
      <c r="JLV40" s="523"/>
      <c r="JLW40" s="523"/>
      <c r="JLX40" s="523"/>
      <c r="JLY40" s="523"/>
      <c r="JLZ40" s="523"/>
      <c r="JMA40" s="523"/>
      <c r="JMB40" s="523"/>
      <c r="JMC40" s="523"/>
      <c r="JMD40" s="523"/>
      <c r="JME40" s="523"/>
      <c r="JMF40" s="523"/>
      <c r="JMG40" s="523"/>
      <c r="JMH40" s="523"/>
      <c r="JMI40" s="523"/>
      <c r="JMJ40" s="523"/>
      <c r="JMK40" s="523"/>
      <c r="JML40" s="523"/>
      <c r="JMM40" s="523"/>
      <c r="JMN40" s="523"/>
      <c r="JMO40" s="523"/>
      <c r="JMP40" s="523"/>
      <c r="JMQ40" s="523"/>
      <c r="JMR40" s="523"/>
      <c r="JMS40" s="523"/>
      <c r="JMT40" s="523"/>
      <c r="JMU40" s="523"/>
      <c r="JMV40" s="523"/>
      <c r="JMW40" s="523"/>
      <c r="JMX40" s="523"/>
      <c r="JMY40" s="523"/>
      <c r="JMZ40" s="523"/>
      <c r="JNA40" s="523"/>
      <c r="JNB40" s="523"/>
      <c r="JNC40" s="523"/>
      <c r="JND40" s="523"/>
      <c r="JNE40" s="523"/>
      <c r="JNF40" s="523"/>
      <c r="JNG40" s="523"/>
      <c r="JNH40" s="523"/>
      <c r="JNI40" s="523"/>
      <c r="JNJ40" s="523"/>
      <c r="JNK40" s="523"/>
      <c r="JNL40" s="523"/>
      <c r="JNM40" s="523"/>
      <c r="JNN40" s="523"/>
      <c r="JNO40" s="523"/>
      <c r="JNP40" s="523"/>
      <c r="JNQ40" s="523"/>
      <c r="JNR40" s="523"/>
      <c r="JNS40" s="523"/>
      <c r="JNT40" s="523"/>
      <c r="JNU40" s="523"/>
      <c r="JNV40" s="523"/>
      <c r="JNW40" s="523"/>
      <c r="JNX40" s="523"/>
      <c r="JNY40" s="523"/>
      <c r="JNZ40" s="523"/>
      <c r="JOA40" s="523"/>
      <c r="JOB40" s="523"/>
      <c r="JOC40" s="523"/>
      <c r="JOD40" s="523"/>
      <c r="JOE40" s="523"/>
      <c r="JOF40" s="523"/>
      <c r="JOG40" s="523"/>
      <c r="JOH40" s="523"/>
      <c r="JOI40" s="523"/>
      <c r="JOJ40" s="523"/>
      <c r="JOK40" s="523"/>
      <c r="JOL40" s="523"/>
      <c r="JOM40" s="523"/>
      <c r="JON40" s="523"/>
      <c r="JOO40" s="523"/>
      <c r="JOP40" s="523"/>
      <c r="JOQ40" s="523"/>
      <c r="JOR40" s="523"/>
      <c r="JOS40" s="523"/>
      <c r="JOT40" s="523"/>
      <c r="JOU40" s="523"/>
      <c r="JOV40" s="523"/>
      <c r="JOW40" s="523"/>
      <c r="JOX40" s="523"/>
      <c r="JOY40" s="523"/>
      <c r="JOZ40" s="523"/>
      <c r="JPA40" s="523"/>
      <c r="JPB40" s="523"/>
      <c r="JPC40" s="523"/>
      <c r="JPD40" s="523"/>
      <c r="JPE40" s="523"/>
      <c r="JPF40" s="523"/>
      <c r="JPG40" s="523"/>
      <c r="JPH40" s="523"/>
      <c r="JPI40" s="523"/>
      <c r="JPJ40" s="523"/>
      <c r="JPK40" s="523"/>
      <c r="JPL40" s="523"/>
      <c r="JPM40" s="523"/>
      <c r="JPN40" s="523"/>
      <c r="JPO40" s="523"/>
      <c r="JPP40" s="523"/>
      <c r="JPQ40" s="523"/>
      <c r="JPR40" s="523"/>
      <c r="JPS40" s="523"/>
      <c r="JPT40" s="523"/>
      <c r="JPU40" s="523"/>
      <c r="JPV40" s="523"/>
      <c r="JPW40" s="523"/>
      <c r="JPX40" s="523"/>
      <c r="JPY40" s="523"/>
      <c r="JPZ40" s="523"/>
      <c r="JQA40" s="523"/>
      <c r="JQB40" s="523"/>
      <c r="JQC40" s="523"/>
      <c r="JQD40" s="523"/>
      <c r="JQE40" s="523"/>
      <c r="JQF40" s="523"/>
      <c r="JQG40" s="523"/>
      <c r="JQH40" s="523"/>
      <c r="JQI40" s="523"/>
      <c r="JQJ40" s="523"/>
      <c r="JQK40" s="523"/>
      <c r="JQL40" s="523"/>
      <c r="JQM40" s="523"/>
      <c r="JQN40" s="523"/>
      <c r="JQO40" s="523"/>
      <c r="JQP40" s="523"/>
      <c r="JQQ40" s="523"/>
      <c r="JQR40" s="523"/>
      <c r="JQS40" s="523"/>
      <c r="JQT40" s="523"/>
      <c r="JQU40" s="523"/>
      <c r="JQV40" s="523"/>
      <c r="JQW40" s="523"/>
      <c r="JQX40" s="523"/>
      <c r="JQY40" s="523"/>
      <c r="JQZ40" s="523"/>
      <c r="JRA40" s="523"/>
      <c r="JRB40" s="523"/>
      <c r="JRC40" s="523"/>
      <c r="JRD40" s="523"/>
      <c r="JRE40" s="523"/>
      <c r="JRF40" s="523"/>
      <c r="JRG40" s="523"/>
      <c r="JRH40" s="523"/>
      <c r="JRI40" s="523"/>
      <c r="JRJ40" s="523"/>
      <c r="JRK40" s="523"/>
      <c r="JRL40" s="523"/>
      <c r="JRM40" s="523"/>
      <c r="JRN40" s="523"/>
      <c r="JRO40" s="523"/>
      <c r="JRP40" s="523"/>
      <c r="JRQ40" s="523"/>
      <c r="JRR40" s="523"/>
      <c r="JRS40" s="523"/>
      <c r="JRT40" s="523"/>
      <c r="JRU40" s="523"/>
      <c r="JRV40" s="523"/>
      <c r="JRW40" s="523"/>
      <c r="JRX40" s="523"/>
      <c r="JRY40" s="523"/>
      <c r="JRZ40" s="523"/>
      <c r="JSA40" s="523"/>
      <c r="JSB40" s="523"/>
      <c r="JSC40" s="523"/>
      <c r="JSD40" s="523"/>
      <c r="JSE40" s="523"/>
      <c r="JSF40" s="523"/>
      <c r="JSG40" s="523"/>
      <c r="JSH40" s="523"/>
      <c r="JSI40" s="523"/>
      <c r="JSJ40" s="523"/>
      <c r="JSK40" s="523"/>
      <c r="JSL40" s="523"/>
      <c r="JSM40" s="523"/>
      <c r="JSN40" s="523"/>
      <c r="JSO40" s="523"/>
      <c r="JSP40" s="523"/>
      <c r="JSQ40" s="523"/>
      <c r="JSR40" s="523"/>
      <c r="JSS40" s="523"/>
      <c r="JST40" s="523"/>
      <c r="JSU40" s="523"/>
      <c r="JSV40" s="523"/>
      <c r="JSW40" s="523"/>
      <c r="JSX40" s="523"/>
      <c r="JSY40" s="523"/>
      <c r="JSZ40" s="523"/>
      <c r="JTA40" s="523"/>
      <c r="JTB40" s="523"/>
      <c r="JTC40" s="523"/>
      <c r="JTD40" s="523"/>
      <c r="JTE40" s="523"/>
      <c r="JTF40" s="523"/>
      <c r="JTG40" s="523"/>
      <c r="JTH40" s="523"/>
      <c r="JTI40" s="523"/>
      <c r="JTJ40" s="523"/>
      <c r="JTK40" s="523"/>
      <c r="JTL40" s="523"/>
      <c r="JTM40" s="523"/>
      <c r="JTN40" s="523"/>
      <c r="JTO40" s="523"/>
      <c r="JTP40" s="523"/>
      <c r="JTQ40" s="523"/>
      <c r="JTR40" s="523"/>
      <c r="JTS40" s="523"/>
      <c r="JTT40" s="523"/>
      <c r="JTU40" s="523"/>
      <c r="JTV40" s="523"/>
      <c r="JTW40" s="523"/>
      <c r="JTX40" s="523"/>
      <c r="JTY40" s="523"/>
      <c r="JTZ40" s="523"/>
      <c r="JUA40" s="523"/>
      <c r="JUB40" s="523"/>
      <c r="JUC40" s="523"/>
      <c r="JUD40" s="523"/>
      <c r="JUE40" s="523"/>
      <c r="JUF40" s="523"/>
      <c r="JUG40" s="523"/>
      <c r="JUH40" s="523"/>
      <c r="JUI40" s="523"/>
      <c r="JUJ40" s="523"/>
      <c r="JUK40" s="523"/>
      <c r="JUL40" s="523"/>
      <c r="JUM40" s="523"/>
      <c r="JUN40" s="523"/>
      <c r="JUO40" s="523"/>
      <c r="JUP40" s="523"/>
      <c r="JUQ40" s="523"/>
      <c r="JUR40" s="523"/>
      <c r="JUS40" s="523"/>
      <c r="JUT40" s="523"/>
      <c r="JUU40" s="523"/>
      <c r="JUV40" s="523"/>
      <c r="JUW40" s="523"/>
      <c r="JUX40" s="523"/>
      <c r="JUY40" s="523"/>
      <c r="JUZ40" s="523"/>
      <c r="JVA40" s="523"/>
      <c r="JVB40" s="523"/>
      <c r="JVC40" s="523"/>
      <c r="JVD40" s="523"/>
      <c r="JVE40" s="523"/>
      <c r="JVF40" s="523"/>
      <c r="JVG40" s="523"/>
      <c r="JVH40" s="523"/>
      <c r="JVI40" s="523"/>
      <c r="JVJ40" s="523"/>
      <c r="JVK40" s="523"/>
      <c r="JVL40" s="523"/>
      <c r="JVM40" s="523"/>
      <c r="JVN40" s="523"/>
      <c r="JVO40" s="523"/>
      <c r="JVP40" s="523"/>
      <c r="JVQ40" s="523"/>
      <c r="JVR40" s="523"/>
      <c r="JVS40" s="523"/>
      <c r="JVT40" s="523"/>
      <c r="JVU40" s="523"/>
      <c r="JVV40" s="523"/>
      <c r="JVW40" s="523"/>
      <c r="JVX40" s="523"/>
      <c r="JVY40" s="523"/>
      <c r="JVZ40" s="523"/>
      <c r="JWA40" s="523"/>
      <c r="JWB40" s="523"/>
      <c r="JWC40" s="523"/>
      <c r="JWD40" s="523"/>
      <c r="JWE40" s="523"/>
      <c r="JWF40" s="523"/>
      <c r="JWG40" s="523"/>
      <c r="JWH40" s="523"/>
      <c r="JWI40" s="523"/>
      <c r="JWJ40" s="523"/>
      <c r="JWK40" s="523"/>
      <c r="JWL40" s="523"/>
      <c r="JWM40" s="523"/>
      <c r="JWN40" s="523"/>
      <c r="JWO40" s="523"/>
      <c r="JWP40" s="523"/>
      <c r="JWQ40" s="523"/>
      <c r="JWR40" s="523"/>
      <c r="JWS40" s="523"/>
      <c r="JWT40" s="523"/>
      <c r="JWU40" s="523"/>
      <c r="JWV40" s="523"/>
      <c r="JWW40" s="523"/>
      <c r="JWX40" s="523"/>
      <c r="JWY40" s="523"/>
      <c r="JWZ40" s="523"/>
      <c r="JXA40" s="523"/>
      <c r="JXB40" s="523"/>
      <c r="JXC40" s="523"/>
      <c r="JXD40" s="523"/>
      <c r="JXE40" s="523"/>
      <c r="JXF40" s="523"/>
      <c r="JXG40" s="523"/>
      <c r="JXH40" s="523"/>
      <c r="JXI40" s="523"/>
      <c r="JXJ40" s="523"/>
      <c r="JXK40" s="523"/>
      <c r="JXL40" s="523"/>
      <c r="JXM40" s="523"/>
      <c r="JXN40" s="523"/>
      <c r="JXO40" s="523"/>
      <c r="JXP40" s="523"/>
      <c r="JXQ40" s="523"/>
      <c r="JXR40" s="523"/>
      <c r="JXS40" s="523"/>
      <c r="JXT40" s="523"/>
      <c r="JXU40" s="523"/>
      <c r="JXV40" s="523"/>
      <c r="JXW40" s="523"/>
      <c r="JXX40" s="523"/>
      <c r="JXY40" s="523"/>
      <c r="JXZ40" s="523"/>
      <c r="JYA40" s="523"/>
      <c r="JYB40" s="523"/>
      <c r="JYC40" s="523"/>
      <c r="JYD40" s="523"/>
      <c r="JYE40" s="523"/>
      <c r="JYF40" s="523"/>
      <c r="JYG40" s="523"/>
      <c r="JYH40" s="523"/>
      <c r="JYI40" s="523"/>
      <c r="JYJ40" s="523"/>
      <c r="JYK40" s="523"/>
      <c r="JYL40" s="523"/>
      <c r="JYM40" s="523"/>
      <c r="JYN40" s="523"/>
      <c r="JYO40" s="523"/>
      <c r="JYP40" s="523"/>
      <c r="JYQ40" s="523"/>
      <c r="JYR40" s="523"/>
      <c r="JYS40" s="523"/>
      <c r="JYT40" s="523"/>
      <c r="JYU40" s="523"/>
      <c r="JYV40" s="523"/>
      <c r="JYW40" s="523"/>
      <c r="JYX40" s="523"/>
      <c r="JYY40" s="523"/>
      <c r="JYZ40" s="523"/>
      <c r="JZA40" s="523"/>
      <c r="JZB40" s="523"/>
      <c r="JZC40" s="523"/>
      <c r="JZD40" s="523"/>
      <c r="JZE40" s="523"/>
      <c r="JZF40" s="523"/>
      <c r="JZG40" s="523"/>
      <c r="JZH40" s="523"/>
      <c r="JZI40" s="523"/>
      <c r="JZJ40" s="523"/>
      <c r="JZK40" s="523"/>
      <c r="JZL40" s="523"/>
      <c r="JZM40" s="523"/>
      <c r="JZN40" s="523"/>
      <c r="JZO40" s="523"/>
      <c r="JZP40" s="523"/>
      <c r="JZQ40" s="523"/>
      <c r="JZR40" s="523"/>
      <c r="JZS40" s="523"/>
      <c r="JZT40" s="523"/>
      <c r="JZU40" s="523"/>
      <c r="JZV40" s="523"/>
      <c r="JZW40" s="523"/>
      <c r="JZX40" s="523"/>
      <c r="JZY40" s="523"/>
      <c r="JZZ40" s="523"/>
      <c r="KAA40" s="523"/>
      <c r="KAB40" s="523"/>
      <c r="KAC40" s="523"/>
      <c r="KAD40" s="523"/>
      <c r="KAE40" s="523"/>
      <c r="KAF40" s="523"/>
      <c r="KAG40" s="523"/>
      <c r="KAH40" s="523"/>
      <c r="KAI40" s="523"/>
      <c r="KAJ40" s="523"/>
      <c r="KAK40" s="523"/>
      <c r="KAL40" s="523"/>
      <c r="KAM40" s="523"/>
      <c r="KAN40" s="523"/>
      <c r="KAO40" s="523"/>
      <c r="KAP40" s="523"/>
      <c r="KAQ40" s="523"/>
      <c r="KAR40" s="523"/>
      <c r="KAS40" s="523"/>
      <c r="KAT40" s="523"/>
      <c r="KAU40" s="523"/>
      <c r="KAV40" s="523"/>
      <c r="KAW40" s="523"/>
      <c r="KAX40" s="523"/>
      <c r="KAY40" s="523"/>
      <c r="KAZ40" s="523"/>
      <c r="KBA40" s="523"/>
      <c r="KBB40" s="523"/>
      <c r="KBC40" s="523"/>
      <c r="KBD40" s="523"/>
      <c r="KBE40" s="523"/>
      <c r="KBF40" s="523"/>
      <c r="KBG40" s="523"/>
      <c r="KBH40" s="523"/>
      <c r="KBI40" s="523"/>
      <c r="KBJ40" s="523"/>
      <c r="KBK40" s="523"/>
      <c r="KBL40" s="523"/>
      <c r="KBM40" s="523"/>
      <c r="KBN40" s="523"/>
      <c r="KBO40" s="523"/>
      <c r="KBP40" s="523"/>
      <c r="KBQ40" s="523"/>
      <c r="KBR40" s="523"/>
      <c r="KBS40" s="523"/>
      <c r="KBT40" s="523"/>
      <c r="KBU40" s="523"/>
      <c r="KBV40" s="523"/>
      <c r="KBW40" s="523"/>
      <c r="KBX40" s="523"/>
      <c r="KBY40" s="523"/>
      <c r="KBZ40" s="523"/>
      <c r="KCA40" s="523"/>
      <c r="KCB40" s="523"/>
      <c r="KCC40" s="523"/>
      <c r="KCD40" s="523"/>
      <c r="KCE40" s="523"/>
      <c r="KCF40" s="523"/>
      <c r="KCG40" s="523"/>
      <c r="KCH40" s="523"/>
      <c r="KCI40" s="523"/>
      <c r="KCJ40" s="523"/>
      <c r="KCK40" s="523"/>
      <c r="KCL40" s="523"/>
      <c r="KCM40" s="523"/>
      <c r="KCN40" s="523"/>
      <c r="KCO40" s="523"/>
      <c r="KCP40" s="523"/>
      <c r="KCQ40" s="523"/>
      <c r="KCR40" s="523"/>
      <c r="KCS40" s="523"/>
      <c r="KCT40" s="523"/>
      <c r="KCU40" s="523"/>
      <c r="KCV40" s="523"/>
      <c r="KCW40" s="523"/>
      <c r="KCX40" s="523"/>
      <c r="KCY40" s="523"/>
      <c r="KCZ40" s="523"/>
      <c r="KDA40" s="523"/>
      <c r="KDB40" s="523"/>
      <c r="KDC40" s="523"/>
      <c r="KDD40" s="523"/>
      <c r="KDE40" s="523"/>
      <c r="KDF40" s="523"/>
      <c r="KDG40" s="523"/>
      <c r="KDH40" s="523"/>
      <c r="KDI40" s="523"/>
      <c r="KDJ40" s="523"/>
      <c r="KDK40" s="523"/>
      <c r="KDL40" s="523"/>
      <c r="KDM40" s="523"/>
      <c r="KDN40" s="523"/>
      <c r="KDO40" s="523"/>
      <c r="KDP40" s="523"/>
      <c r="KDQ40" s="523"/>
      <c r="KDR40" s="523"/>
      <c r="KDS40" s="523"/>
      <c r="KDT40" s="523"/>
      <c r="KDU40" s="523"/>
      <c r="KDV40" s="523"/>
      <c r="KDW40" s="523"/>
      <c r="KDX40" s="523"/>
      <c r="KDY40" s="523"/>
      <c r="KDZ40" s="523"/>
      <c r="KEA40" s="523"/>
      <c r="KEB40" s="523"/>
      <c r="KEC40" s="523"/>
      <c r="KED40" s="523"/>
      <c r="KEE40" s="523"/>
      <c r="KEF40" s="523"/>
      <c r="KEG40" s="523"/>
      <c r="KEH40" s="523"/>
      <c r="KEI40" s="523"/>
      <c r="KEJ40" s="523"/>
      <c r="KEK40" s="523"/>
      <c r="KEL40" s="523"/>
      <c r="KEM40" s="523"/>
      <c r="KEN40" s="523"/>
      <c r="KEO40" s="523"/>
      <c r="KEP40" s="523"/>
      <c r="KEQ40" s="523"/>
      <c r="KER40" s="523"/>
      <c r="KES40" s="523"/>
      <c r="KET40" s="523"/>
      <c r="KEU40" s="523"/>
      <c r="KEV40" s="523"/>
      <c r="KEW40" s="523"/>
      <c r="KEX40" s="523"/>
      <c r="KEY40" s="523"/>
      <c r="KEZ40" s="523"/>
      <c r="KFA40" s="523"/>
      <c r="KFB40" s="523"/>
      <c r="KFC40" s="523"/>
      <c r="KFD40" s="523"/>
      <c r="KFE40" s="523"/>
      <c r="KFF40" s="523"/>
      <c r="KFG40" s="523"/>
      <c r="KFH40" s="523"/>
      <c r="KFI40" s="523"/>
      <c r="KFJ40" s="523"/>
      <c r="KFK40" s="523"/>
      <c r="KFL40" s="523"/>
      <c r="KFM40" s="523"/>
      <c r="KFN40" s="523"/>
      <c r="KFO40" s="523"/>
      <c r="KFP40" s="523"/>
      <c r="KFQ40" s="523"/>
      <c r="KFR40" s="523"/>
      <c r="KFS40" s="523"/>
      <c r="KFT40" s="523"/>
      <c r="KFU40" s="523"/>
      <c r="KFV40" s="523"/>
      <c r="KFW40" s="523"/>
      <c r="KFX40" s="523"/>
      <c r="KFY40" s="523"/>
      <c r="KFZ40" s="523"/>
      <c r="KGA40" s="523"/>
      <c r="KGB40" s="523"/>
      <c r="KGC40" s="523"/>
      <c r="KGD40" s="523"/>
      <c r="KGE40" s="523"/>
      <c r="KGF40" s="523"/>
      <c r="KGG40" s="523"/>
      <c r="KGH40" s="523"/>
      <c r="KGI40" s="523"/>
      <c r="KGJ40" s="523"/>
      <c r="KGK40" s="523"/>
      <c r="KGL40" s="523"/>
      <c r="KGM40" s="523"/>
      <c r="KGN40" s="523"/>
      <c r="KGO40" s="523"/>
      <c r="KGP40" s="523"/>
      <c r="KGQ40" s="523"/>
      <c r="KGR40" s="523"/>
      <c r="KGS40" s="523"/>
      <c r="KGT40" s="523"/>
      <c r="KGU40" s="523"/>
      <c r="KGV40" s="523"/>
      <c r="KGW40" s="523"/>
      <c r="KGX40" s="523"/>
      <c r="KGY40" s="523"/>
      <c r="KGZ40" s="523"/>
      <c r="KHA40" s="523"/>
      <c r="KHB40" s="523"/>
      <c r="KHC40" s="523"/>
      <c r="KHD40" s="523"/>
      <c r="KHE40" s="523"/>
      <c r="KHF40" s="523"/>
      <c r="KHG40" s="523"/>
      <c r="KHH40" s="523"/>
      <c r="KHI40" s="523"/>
      <c r="KHJ40" s="523"/>
      <c r="KHK40" s="523"/>
      <c r="KHL40" s="523"/>
      <c r="KHM40" s="523"/>
      <c r="KHN40" s="523"/>
      <c r="KHO40" s="523"/>
      <c r="KHP40" s="523"/>
      <c r="KHQ40" s="523"/>
      <c r="KHR40" s="523"/>
      <c r="KHS40" s="523"/>
      <c r="KHT40" s="523"/>
      <c r="KHU40" s="523"/>
      <c r="KHV40" s="523"/>
      <c r="KHW40" s="523"/>
      <c r="KHX40" s="523"/>
      <c r="KHY40" s="523"/>
      <c r="KHZ40" s="523"/>
      <c r="KIA40" s="523"/>
      <c r="KIB40" s="523"/>
      <c r="KIC40" s="523"/>
      <c r="KID40" s="523"/>
      <c r="KIE40" s="523"/>
      <c r="KIF40" s="523"/>
      <c r="KIG40" s="523"/>
      <c r="KIH40" s="523"/>
      <c r="KII40" s="523"/>
      <c r="KIJ40" s="523"/>
      <c r="KIK40" s="523"/>
      <c r="KIL40" s="523"/>
      <c r="KIM40" s="523"/>
      <c r="KIN40" s="523"/>
      <c r="KIO40" s="523"/>
      <c r="KIP40" s="523"/>
      <c r="KIQ40" s="523"/>
      <c r="KIR40" s="523"/>
      <c r="KIS40" s="523"/>
      <c r="KIT40" s="523"/>
      <c r="KIU40" s="523"/>
      <c r="KIV40" s="523"/>
      <c r="KIW40" s="523"/>
      <c r="KIX40" s="523"/>
      <c r="KIY40" s="523"/>
      <c r="KIZ40" s="523"/>
      <c r="KJA40" s="523"/>
      <c r="KJB40" s="523"/>
      <c r="KJC40" s="523"/>
      <c r="KJD40" s="523"/>
      <c r="KJE40" s="523"/>
      <c r="KJF40" s="523"/>
      <c r="KJG40" s="523"/>
      <c r="KJH40" s="523"/>
      <c r="KJI40" s="523"/>
      <c r="KJJ40" s="523"/>
      <c r="KJK40" s="523"/>
      <c r="KJL40" s="523"/>
      <c r="KJM40" s="523"/>
      <c r="KJN40" s="523"/>
      <c r="KJO40" s="523"/>
      <c r="KJP40" s="523"/>
      <c r="KJQ40" s="523"/>
      <c r="KJR40" s="523"/>
      <c r="KJS40" s="523"/>
      <c r="KJT40" s="523"/>
      <c r="KJU40" s="523"/>
      <c r="KJV40" s="523"/>
      <c r="KJW40" s="523"/>
      <c r="KJX40" s="523"/>
      <c r="KJY40" s="523"/>
      <c r="KJZ40" s="523"/>
      <c r="KKA40" s="523"/>
      <c r="KKB40" s="523"/>
      <c r="KKC40" s="523"/>
      <c r="KKD40" s="523"/>
      <c r="KKE40" s="523"/>
      <c r="KKF40" s="523"/>
      <c r="KKG40" s="523"/>
      <c r="KKH40" s="523"/>
      <c r="KKI40" s="523"/>
      <c r="KKJ40" s="523"/>
      <c r="KKK40" s="523"/>
      <c r="KKL40" s="523"/>
      <c r="KKM40" s="523"/>
      <c r="KKN40" s="523"/>
      <c r="KKO40" s="523"/>
      <c r="KKP40" s="523"/>
      <c r="KKQ40" s="523"/>
      <c r="KKR40" s="523"/>
      <c r="KKS40" s="523"/>
      <c r="KKT40" s="523"/>
      <c r="KKU40" s="523"/>
      <c r="KKV40" s="523"/>
      <c r="KKW40" s="523"/>
      <c r="KKX40" s="523"/>
      <c r="KKY40" s="523"/>
      <c r="KKZ40" s="523"/>
      <c r="KLA40" s="523"/>
      <c r="KLB40" s="523"/>
      <c r="KLC40" s="523"/>
      <c r="KLD40" s="523"/>
      <c r="KLE40" s="523"/>
      <c r="KLF40" s="523"/>
      <c r="KLG40" s="523"/>
      <c r="KLH40" s="523"/>
      <c r="KLI40" s="523"/>
      <c r="KLJ40" s="523"/>
      <c r="KLK40" s="523"/>
      <c r="KLL40" s="523"/>
      <c r="KLM40" s="523"/>
      <c r="KLN40" s="523"/>
      <c r="KLO40" s="523"/>
      <c r="KLP40" s="523"/>
      <c r="KLQ40" s="523"/>
      <c r="KLR40" s="523"/>
      <c r="KLS40" s="523"/>
      <c r="KLT40" s="523"/>
      <c r="KLU40" s="523"/>
      <c r="KLV40" s="523"/>
      <c r="KLW40" s="523"/>
      <c r="KLX40" s="523"/>
      <c r="KLY40" s="523"/>
      <c r="KLZ40" s="523"/>
      <c r="KMA40" s="523"/>
      <c r="KMB40" s="523"/>
      <c r="KMC40" s="523"/>
      <c r="KMD40" s="523"/>
      <c r="KME40" s="523"/>
      <c r="KMF40" s="523"/>
      <c r="KMG40" s="523"/>
      <c r="KMH40" s="523"/>
      <c r="KMI40" s="523"/>
      <c r="KMJ40" s="523"/>
      <c r="KMK40" s="523"/>
      <c r="KML40" s="523"/>
      <c r="KMM40" s="523"/>
      <c r="KMN40" s="523"/>
      <c r="KMO40" s="523"/>
      <c r="KMP40" s="523"/>
      <c r="KMQ40" s="523"/>
      <c r="KMR40" s="523"/>
      <c r="KMS40" s="523"/>
      <c r="KMT40" s="523"/>
      <c r="KMU40" s="523"/>
      <c r="KMV40" s="523"/>
      <c r="KMW40" s="523"/>
      <c r="KMX40" s="523"/>
      <c r="KMY40" s="523"/>
      <c r="KMZ40" s="523"/>
      <c r="KNA40" s="523"/>
      <c r="KNB40" s="523"/>
      <c r="KNC40" s="523"/>
      <c r="KND40" s="523"/>
      <c r="KNE40" s="523"/>
      <c r="KNF40" s="523"/>
      <c r="KNG40" s="523"/>
      <c r="KNH40" s="523"/>
      <c r="KNI40" s="523"/>
      <c r="KNJ40" s="523"/>
      <c r="KNK40" s="523"/>
      <c r="KNL40" s="523"/>
      <c r="KNM40" s="523"/>
      <c r="KNN40" s="523"/>
      <c r="KNO40" s="523"/>
      <c r="KNP40" s="523"/>
      <c r="KNQ40" s="523"/>
      <c r="KNR40" s="523"/>
      <c r="KNS40" s="523"/>
      <c r="KNT40" s="523"/>
      <c r="KNU40" s="523"/>
      <c r="KNV40" s="523"/>
      <c r="KNW40" s="523"/>
      <c r="KNX40" s="523"/>
      <c r="KNY40" s="523"/>
      <c r="KNZ40" s="523"/>
      <c r="KOA40" s="523"/>
      <c r="KOB40" s="523"/>
      <c r="KOC40" s="523"/>
      <c r="KOD40" s="523"/>
      <c r="KOE40" s="523"/>
      <c r="KOF40" s="523"/>
      <c r="KOG40" s="523"/>
      <c r="KOH40" s="523"/>
      <c r="KOI40" s="523"/>
      <c r="KOJ40" s="523"/>
      <c r="KOK40" s="523"/>
      <c r="KOL40" s="523"/>
      <c r="KOM40" s="523"/>
      <c r="KON40" s="523"/>
      <c r="KOO40" s="523"/>
      <c r="KOP40" s="523"/>
      <c r="KOQ40" s="523"/>
      <c r="KOR40" s="523"/>
      <c r="KOS40" s="523"/>
      <c r="KOT40" s="523"/>
      <c r="KOU40" s="523"/>
      <c r="KOV40" s="523"/>
      <c r="KOW40" s="523"/>
      <c r="KOX40" s="523"/>
      <c r="KOY40" s="523"/>
      <c r="KOZ40" s="523"/>
      <c r="KPA40" s="523"/>
      <c r="KPB40" s="523"/>
      <c r="KPC40" s="523"/>
      <c r="KPD40" s="523"/>
      <c r="KPE40" s="523"/>
      <c r="KPF40" s="523"/>
      <c r="KPG40" s="523"/>
      <c r="KPH40" s="523"/>
      <c r="KPI40" s="523"/>
      <c r="KPJ40" s="523"/>
      <c r="KPK40" s="523"/>
      <c r="KPL40" s="523"/>
      <c r="KPM40" s="523"/>
      <c r="KPN40" s="523"/>
      <c r="KPO40" s="523"/>
      <c r="KPP40" s="523"/>
      <c r="KPQ40" s="523"/>
      <c r="KPR40" s="523"/>
      <c r="KPS40" s="523"/>
      <c r="KPT40" s="523"/>
      <c r="KPU40" s="523"/>
      <c r="KPV40" s="523"/>
      <c r="KPW40" s="523"/>
      <c r="KPX40" s="523"/>
      <c r="KPY40" s="523"/>
      <c r="KPZ40" s="523"/>
      <c r="KQA40" s="523"/>
      <c r="KQB40" s="523"/>
      <c r="KQC40" s="523"/>
      <c r="KQD40" s="523"/>
      <c r="KQE40" s="523"/>
      <c r="KQF40" s="523"/>
      <c r="KQG40" s="523"/>
      <c r="KQH40" s="523"/>
      <c r="KQI40" s="523"/>
      <c r="KQJ40" s="523"/>
      <c r="KQK40" s="523"/>
      <c r="KQL40" s="523"/>
      <c r="KQM40" s="523"/>
      <c r="KQN40" s="523"/>
      <c r="KQO40" s="523"/>
      <c r="KQP40" s="523"/>
      <c r="KQQ40" s="523"/>
      <c r="KQR40" s="523"/>
      <c r="KQS40" s="523"/>
      <c r="KQT40" s="523"/>
      <c r="KQU40" s="523"/>
      <c r="KQV40" s="523"/>
      <c r="KQW40" s="523"/>
      <c r="KQX40" s="523"/>
      <c r="KQY40" s="523"/>
      <c r="KQZ40" s="523"/>
      <c r="KRA40" s="523"/>
      <c r="KRB40" s="523"/>
      <c r="KRC40" s="523"/>
      <c r="KRD40" s="523"/>
      <c r="KRE40" s="523"/>
      <c r="KRF40" s="523"/>
      <c r="KRG40" s="523"/>
      <c r="KRH40" s="523"/>
      <c r="KRI40" s="523"/>
      <c r="KRJ40" s="523"/>
      <c r="KRK40" s="523"/>
      <c r="KRL40" s="523"/>
      <c r="KRM40" s="523"/>
      <c r="KRN40" s="523"/>
      <c r="KRO40" s="523"/>
      <c r="KRP40" s="523"/>
      <c r="KRQ40" s="523"/>
      <c r="KRR40" s="523"/>
      <c r="KRS40" s="523"/>
      <c r="KRT40" s="523"/>
      <c r="KRU40" s="523"/>
      <c r="KRV40" s="523"/>
      <c r="KRW40" s="523"/>
      <c r="KRX40" s="523"/>
      <c r="KRY40" s="523"/>
      <c r="KRZ40" s="523"/>
      <c r="KSA40" s="523"/>
      <c r="KSB40" s="523"/>
      <c r="KSC40" s="523"/>
      <c r="KSD40" s="523"/>
      <c r="KSE40" s="523"/>
      <c r="KSF40" s="523"/>
      <c r="KSG40" s="523"/>
      <c r="KSH40" s="523"/>
      <c r="KSI40" s="523"/>
      <c r="KSJ40" s="523"/>
      <c r="KSK40" s="523"/>
      <c r="KSL40" s="523"/>
      <c r="KSM40" s="523"/>
      <c r="KSN40" s="523"/>
      <c r="KSO40" s="523"/>
      <c r="KSP40" s="523"/>
      <c r="KSQ40" s="523"/>
      <c r="KSR40" s="523"/>
      <c r="KSS40" s="523"/>
      <c r="KST40" s="523"/>
      <c r="KSU40" s="523"/>
      <c r="KSV40" s="523"/>
      <c r="KSW40" s="523"/>
      <c r="KSX40" s="523"/>
      <c r="KSY40" s="523"/>
      <c r="KSZ40" s="523"/>
      <c r="KTA40" s="523"/>
      <c r="KTB40" s="523"/>
      <c r="KTC40" s="523"/>
      <c r="KTD40" s="523"/>
      <c r="KTE40" s="523"/>
      <c r="KTF40" s="523"/>
      <c r="KTG40" s="523"/>
      <c r="KTH40" s="523"/>
      <c r="KTI40" s="523"/>
      <c r="KTJ40" s="523"/>
      <c r="KTK40" s="523"/>
      <c r="KTL40" s="523"/>
      <c r="KTM40" s="523"/>
      <c r="KTN40" s="523"/>
      <c r="KTO40" s="523"/>
      <c r="KTP40" s="523"/>
      <c r="KTQ40" s="523"/>
      <c r="KTR40" s="523"/>
      <c r="KTS40" s="523"/>
      <c r="KTT40" s="523"/>
      <c r="KTU40" s="523"/>
      <c r="KTV40" s="523"/>
      <c r="KTW40" s="523"/>
      <c r="KTX40" s="523"/>
      <c r="KTY40" s="523"/>
      <c r="KTZ40" s="523"/>
      <c r="KUA40" s="523"/>
      <c r="KUB40" s="523"/>
      <c r="KUC40" s="523"/>
      <c r="KUD40" s="523"/>
      <c r="KUE40" s="523"/>
      <c r="KUF40" s="523"/>
      <c r="KUG40" s="523"/>
      <c r="KUH40" s="523"/>
      <c r="KUI40" s="523"/>
      <c r="KUJ40" s="523"/>
      <c r="KUK40" s="523"/>
      <c r="KUL40" s="523"/>
      <c r="KUM40" s="523"/>
      <c r="KUN40" s="523"/>
      <c r="KUO40" s="523"/>
      <c r="KUP40" s="523"/>
      <c r="KUQ40" s="523"/>
      <c r="KUR40" s="523"/>
      <c r="KUS40" s="523"/>
      <c r="KUT40" s="523"/>
      <c r="KUU40" s="523"/>
      <c r="KUV40" s="523"/>
      <c r="KUW40" s="523"/>
      <c r="KUX40" s="523"/>
      <c r="KUY40" s="523"/>
      <c r="KUZ40" s="523"/>
      <c r="KVA40" s="523"/>
      <c r="KVB40" s="523"/>
      <c r="KVC40" s="523"/>
      <c r="KVD40" s="523"/>
      <c r="KVE40" s="523"/>
      <c r="KVF40" s="523"/>
      <c r="KVG40" s="523"/>
      <c r="KVH40" s="523"/>
      <c r="KVI40" s="523"/>
      <c r="KVJ40" s="523"/>
      <c r="KVK40" s="523"/>
      <c r="KVL40" s="523"/>
      <c r="KVM40" s="523"/>
      <c r="KVN40" s="523"/>
      <c r="KVO40" s="523"/>
      <c r="KVP40" s="523"/>
      <c r="KVQ40" s="523"/>
      <c r="KVR40" s="523"/>
      <c r="KVS40" s="523"/>
      <c r="KVT40" s="523"/>
      <c r="KVU40" s="523"/>
      <c r="KVV40" s="523"/>
      <c r="KVW40" s="523"/>
      <c r="KVX40" s="523"/>
      <c r="KVY40" s="523"/>
      <c r="KVZ40" s="523"/>
      <c r="KWA40" s="523"/>
      <c r="KWB40" s="523"/>
      <c r="KWC40" s="523"/>
      <c r="KWD40" s="523"/>
      <c r="KWE40" s="523"/>
      <c r="KWF40" s="523"/>
      <c r="KWG40" s="523"/>
      <c r="KWH40" s="523"/>
      <c r="KWI40" s="523"/>
      <c r="KWJ40" s="523"/>
      <c r="KWK40" s="523"/>
      <c r="KWL40" s="523"/>
      <c r="KWM40" s="523"/>
      <c r="KWN40" s="523"/>
      <c r="KWO40" s="523"/>
      <c r="KWP40" s="523"/>
      <c r="KWQ40" s="523"/>
      <c r="KWR40" s="523"/>
      <c r="KWS40" s="523"/>
      <c r="KWT40" s="523"/>
      <c r="KWU40" s="523"/>
      <c r="KWV40" s="523"/>
      <c r="KWW40" s="523"/>
      <c r="KWX40" s="523"/>
      <c r="KWY40" s="523"/>
      <c r="KWZ40" s="523"/>
      <c r="KXA40" s="523"/>
      <c r="KXB40" s="523"/>
      <c r="KXC40" s="523"/>
      <c r="KXD40" s="523"/>
      <c r="KXE40" s="523"/>
      <c r="KXF40" s="523"/>
      <c r="KXG40" s="523"/>
      <c r="KXH40" s="523"/>
      <c r="KXI40" s="523"/>
      <c r="KXJ40" s="523"/>
      <c r="KXK40" s="523"/>
      <c r="KXL40" s="523"/>
      <c r="KXM40" s="523"/>
      <c r="KXN40" s="523"/>
      <c r="KXO40" s="523"/>
      <c r="KXP40" s="523"/>
      <c r="KXQ40" s="523"/>
      <c r="KXR40" s="523"/>
      <c r="KXS40" s="523"/>
      <c r="KXT40" s="523"/>
      <c r="KXU40" s="523"/>
      <c r="KXV40" s="523"/>
      <c r="KXW40" s="523"/>
      <c r="KXX40" s="523"/>
      <c r="KXY40" s="523"/>
      <c r="KXZ40" s="523"/>
      <c r="KYA40" s="523"/>
      <c r="KYB40" s="523"/>
      <c r="KYC40" s="523"/>
      <c r="KYD40" s="523"/>
      <c r="KYE40" s="523"/>
      <c r="KYF40" s="523"/>
      <c r="KYG40" s="523"/>
      <c r="KYH40" s="523"/>
      <c r="KYI40" s="523"/>
      <c r="KYJ40" s="523"/>
      <c r="KYK40" s="523"/>
      <c r="KYL40" s="523"/>
      <c r="KYM40" s="523"/>
      <c r="KYN40" s="523"/>
      <c r="KYO40" s="523"/>
      <c r="KYP40" s="523"/>
      <c r="KYQ40" s="523"/>
      <c r="KYR40" s="523"/>
      <c r="KYS40" s="523"/>
      <c r="KYT40" s="523"/>
      <c r="KYU40" s="523"/>
      <c r="KYV40" s="523"/>
      <c r="KYW40" s="523"/>
      <c r="KYX40" s="523"/>
      <c r="KYY40" s="523"/>
      <c r="KYZ40" s="523"/>
      <c r="KZA40" s="523"/>
      <c r="KZB40" s="523"/>
      <c r="KZC40" s="523"/>
      <c r="KZD40" s="523"/>
      <c r="KZE40" s="523"/>
      <c r="KZF40" s="523"/>
      <c r="KZG40" s="523"/>
      <c r="KZH40" s="523"/>
      <c r="KZI40" s="523"/>
      <c r="KZJ40" s="523"/>
      <c r="KZK40" s="523"/>
      <c r="KZL40" s="523"/>
      <c r="KZM40" s="523"/>
      <c r="KZN40" s="523"/>
      <c r="KZO40" s="523"/>
      <c r="KZP40" s="523"/>
      <c r="KZQ40" s="523"/>
      <c r="KZR40" s="523"/>
      <c r="KZS40" s="523"/>
      <c r="KZT40" s="523"/>
      <c r="KZU40" s="523"/>
      <c r="KZV40" s="523"/>
      <c r="KZW40" s="523"/>
      <c r="KZX40" s="523"/>
      <c r="KZY40" s="523"/>
      <c r="KZZ40" s="523"/>
      <c r="LAA40" s="523"/>
      <c r="LAB40" s="523"/>
      <c r="LAC40" s="523"/>
      <c r="LAD40" s="523"/>
      <c r="LAE40" s="523"/>
      <c r="LAF40" s="523"/>
      <c r="LAG40" s="523"/>
      <c r="LAH40" s="523"/>
      <c r="LAI40" s="523"/>
      <c r="LAJ40" s="523"/>
      <c r="LAK40" s="523"/>
      <c r="LAL40" s="523"/>
      <c r="LAM40" s="523"/>
      <c r="LAN40" s="523"/>
      <c r="LAO40" s="523"/>
      <c r="LAP40" s="523"/>
      <c r="LAQ40" s="523"/>
      <c r="LAR40" s="523"/>
      <c r="LAS40" s="523"/>
      <c r="LAT40" s="523"/>
      <c r="LAU40" s="523"/>
      <c r="LAV40" s="523"/>
      <c r="LAW40" s="523"/>
      <c r="LAX40" s="523"/>
      <c r="LAY40" s="523"/>
      <c r="LAZ40" s="523"/>
      <c r="LBA40" s="523"/>
      <c r="LBB40" s="523"/>
      <c r="LBC40" s="523"/>
      <c r="LBD40" s="523"/>
      <c r="LBE40" s="523"/>
      <c r="LBF40" s="523"/>
      <c r="LBG40" s="523"/>
      <c r="LBH40" s="523"/>
      <c r="LBI40" s="523"/>
      <c r="LBJ40" s="523"/>
      <c r="LBK40" s="523"/>
      <c r="LBL40" s="523"/>
      <c r="LBM40" s="523"/>
      <c r="LBN40" s="523"/>
      <c r="LBO40" s="523"/>
      <c r="LBP40" s="523"/>
      <c r="LBQ40" s="523"/>
      <c r="LBR40" s="523"/>
      <c r="LBS40" s="523"/>
      <c r="LBT40" s="523"/>
      <c r="LBU40" s="523"/>
      <c r="LBV40" s="523"/>
      <c r="LBW40" s="523"/>
      <c r="LBX40" s="523"/>
      <c r="LBY40" s="523"/>
      <c r="LBZ40" s="523"/>
      <c r="LCA40" s="523"/>
      <c r="LCB40" s="523"/>
      <c r="LCC40" s="523"/>
      <c r="LCD40" s="523"/>
      <c r="LCE40" s="523"/>
      <c r="LCF40" s="523"/>
      <c r="LCG40" s="523"/>
      <c r="LCH40" s="523"/>
      <c r="LCI40" s="523"/>
      <c r="LCJ40" s="523"/>
      <c r="LCK40" s="523"/>
      <c r="LCL40" s="523"/>
      <c r="LCM40" s="523"/>
      <c r="LCN40" s="523"/>
      <c r="LCO40" s="523"/>
      <c r="LCP40" s="523"/>
      <c r="LCQ40" s="523"/>
      <c r="LCR40" s="523"/>
      <c r="LCS40" s="523"/>
      <c r="LCT40" s="523"/>
      <c r="LCU40" s="523"/>
      <c r="LCV40" s="523"/>
      <c r="LCW40" s="523"/>
      <c r="LCX40" s="523"/>
      <c r="LCY40" s="523"/>
      <c r="LCZ40" s="523"/>
      <c r="LDA40" s="523"/>
      <c r="LDB40" s="523"/>
      <c r="LDC40" s="523"/>
      <c r="LDD40" s="523"/>
      <c r="LDE40" s="523"/>
      <c r="LDF40" s="523"/>
      <c r="LDG40" s="523"/>
      <c r="LDH40" s="523"/>
      <c r="LDI40" s="523"/>
      <c r="LDJ40" s="523"/>
      <c r="LDK40" s="523"/>
      <c r="LDL40" s="523"/>
      <c r="LDM40" s="523"/>
      <c r="LDN40" s="523"/>
      <c r="LDO40" s="523"/>
      <c r="LDP40" s="523"/>
      <c r="LDQ40" s="523"/>
      <c r="LDR40" s="523"/>
      <c r="LDS40" s="523"/>
      <c r="LDT40" s="523"/>
      <c r="LDU40" s="523"/>
      <c r="LDV40" s="523"/>
      <c r="LDW40" s="523"/>
      <c r="LDX40" s="523"/>
      <c r="LDY40" s="523"/>
      <c r="LDZ40" s="523"/>
      <c r="LEA40" s="523"/>
      <c r="LEB40" s="523"/>
      <c r="LEC40" s="523"/>
      <c r="LED40" s="523"/>
      <c r="LEE40" s="523"/>
      <c r="LEF40" s="523"/>
      <c r="LEG40" s="523"/>
      <c r="LEH40" s="523"/>
      <c r="LEI40" s="523"/>
      <c r="LEJ40" s="523"/>
      <c r="LEK40" s="523"/>
      <c r="LEL40" s="523"/>
      <c r="LEM40" s="523"/>
      <c r="LEN40" s="523"/>
      <c r="LEO40" s="523"/>
      <c r="LEP40" s="523"/>
      <c r="LEQ40" s="523"/>
      <c r="LER40" s="523"/>
      <c r="LES40" s="523"/>
      <c r="LET40" s="523"/>
      <c r="LEU40" s="523"/>
      <c r="LEV40" s="523"/>
      <c r="LEW40" s="523"/>
      <c r="LEX40" s="523"/>
      <c r="LEY40" s="523"/>
      <c r="LEZ40" s="523"/>
      <c r="LFA40" s="523"/>
      <c r="LFB40" s="523"/>
      <c r="LFC40" s="523"/>
      <c r="LFD40" s="523"/>
      <c r="LFE40" s="523"/>
      <c r="LFF40" s="523"/>
      <c r="LFG40" s="523"/>
      <c r="LFH40" s="523"/>
      <c r="LFI40" s="523"/>
      <c r="LFJ40" s="523"/>
      <c r="LFK40" s="523"/>
      <c r="LFL40" s="523"/>
      <c r="LFM40" s="523"/>
      <c r="LFN40" s="523"/>
      <c r="LFO40" s="523"/>
      <c r="LFP40" s="523"/>
      <c r="LFQ40" s="523"/>
      <c r="LFR40" s="523"/>
      <c r="LFS40" s="523"/>
      <c r="LFT40" s="523"/>
      <c r="LFU40" s="523"/>
      <c r="LFV40" s="523"/>
      <c r="LFW40" s="523"/>
      <c r="LFX40" s="523"/>
      <c r="LFY40" s="523"/>
      <c r="LFZ40" s="523"/>
      <c r="LGA40" s="523"/>
      <c r="LGB40" s="523"/>
      <c r="LGC40" s="523"/>
      <c r="LGD40" s="523"/>
      <c r="LGE40" s="523"/>
      <c r="LGF40" s="523"/>
      <c r="LGG40" s="523"/>
      <c r="LGH40" s="523"/>
      <c r="LGI40" s="523"/>
      <c r="LGJ40" s="523"/>
      <c r="LGK40" s="523"/>
      <c r="LGL40" s="523"/>
      <c r="LGM40" s="523"/>
      <c r="LGN40" s="523"/>
      <c r="LGO40" s="523"/>
      <c r="LGP40" s="523"/>
      <c r="LGQ40" s="523"/>
      <c r="LGR40" s="523"/>
      <c r="LGS40" s="523"/>
      <c r="LGT40" s="523"/>
      <c r="LGU40" s="523"/>
      <c r="LGV40" s="523"/>
      <c r="LGW40" s="523"/>
      <c r="LGX40" s="523"/>
      <c r="LGY40" s="523"/>
      <c r="LGZ40" s="523"/>
      <c r="LHA40" s="523"/>
      <c r="LHB40" s="523"/>
      <c r="LHC40" s="523"/>
      <c r="LHD40" s="523"/>
      <c r="LHE40" s="523"/>
      <c r="LHF40" s="523"/>
      <c r="LHG40" s="523"/>
      <c r="LHH40" s="523"/>
      <c r="LHI40" s="523"/>
      <c r="LHJ40" s="523"/>
      <c r="LHK40" s="523"/>
      <c r="LHL40" s="523"/>
      <c r="LHM40" s="523"/>
      <c r="LHN40" s="523"/>
      <c r="LHO40" s="523"/>
      <c r="LHP40" s="523"/>
      <c r="LHQ40" s="523"/>
      <c r="LHR40" s="523"/>
      <c r="LHS40" s="523"/>
      <c r="LHT40" s="523"/>
      <c r="LHU40" s="523"/>
      <c r="LHV40" s="523"/>
      <c r="LHW40" s="523"/>
      <c r="LHX40" s="523"/>
      <c r="LHY40" s="523"/>
      <c r="LHZ40" s="523"/>
      <c r="LIA40" s="523"/>
      <c r="LIB40" s="523"/>
      <c r="LIC40" s="523"/>
      <c r="LID40" s="523"/>
      <c r="LIE40" s="523"/>
      <c r="LIF40" s="523"/>
      <c r="LIG40" s="523"/>
      <c r="LIH40" s="523"/>
      <c r="LII40" s="523"/>
      <c r="LIJ40" s="523"/>
      <c r="LIK40" s="523"/>
      <c r="LIL40" s="523"/>
      <c r="LIM40" s="523"/>
      <c r="LIN40" s="523"/>
      <c r="LIO40" s="523"/>
      <c r="LIP40" s="523"/>
      <c r="LIQ40" s="523"/>
      <c r="LIR40" s="523"/>
      <c r="LIS40" s="523"/>
      <c r="LIT40" s="523"/>
      <c r="LIU40" s="523"/>
      <c r="LIV40" s="523"/>
      <c r="LIW40" s="523"/>
      <c r="LIX40" s="523"/>
      <c r="LIY40" s="523"/>
      <c r="LIZ40" s="523"/>
      <c r="LJA40" s="523"/>
      <c r="LJB40" s="523"/>
      <c r="LJC40" s="523"/>
      <c r="LJD40" s="523"/>
      <c r="LJE40" s="523"/>
      <c r="LJF40" s="523"/>
      <c r="LJG40" s="523"/>
      <c r="LJH40" s="523"/>
      <c r="LJI40" s="523"/>
      <c r="LJJ40" s="523"/>
      <c r="LJK40" s="523"/>
      <c r="LJL40" s="523"/>
      <c r="LJM40" s="523"/>
      <c r="LJN40" s="523"/>
      <c r="LJO40" s="523"/>
      <c r="LJP40" s="523"/>
      <c r="LJQ40" s="523"/>
      <c r="LJR40" s="523"/>
      <c r="LJS40" s="523"/>
      <c r="LJT40" s="523"/>
      <c r="LJU40" s="523"/>
      <c r="LJV40" s="523"/>
      <c r="LJW40" s="523"/>
      <c r="LJX40" s="523"/>
      <c r="LJY40" s="523"/>
      <c r="LJZ40" s="523"/>
      <c r="LKA40" s="523"/>
      <c r="LKB40" s="523"/>
      <c r="LKC40" s="523"/>
      <c r="LKD40" s="523"/>
      <c r="LKE40" s="523"/>
      <c r="LKF40" s="523"/>
      <c r="LKG40" s="523"/>
      <c r="LKH40" s="523"/>
      <c r="LKI40" s="523"/>
      <c r="LKJ40" s="523"/>
      <c r="LKK40" s="523"/>
      <c r="LKL40" s="523"/>
      <c r="LKM40" s="523"/>
      <c r="LKN40" s="523"/>
      <c r="LKO40" s="523"/>
      <c r="LKP40" s="523"/>
      <c r="LKQ40" s="523"/>
      <c r="LKR40" s="523"/>
      <c r="LKS40" s="523"/>
      <c r="LKT40" s="523"/>
      <c r="LKU40" s="523"/>
      <c r="LKV40" s="523"/>
      <c r="LKW40" s="523"/>
      <c r="LKX40" s="523"/>
      <c r="LKY40" s="523"/>
      <c r="LKZ40" s="523"/>
      <c r="LLA40" s="523"/>
      <c r="LLB40" s="523"/>
      <c r="LLC40" s="523"/>
      <c r="LLD40" s="523"/>
      <c r="LLE40" s="523"/>
      <c r="LLF40" s="523"/>
      <c r="LLG40" s="523"/>
      <c r="LLH40" s="523"/>
      <c r="LLI40" s="523"/>
      <c r="LLJ40" s="523"/>
      <c r="LLK40" s="523"/>
      <c r="LLL40" s="523"/>
      <c r="LLM40" s="523"/>
      <c r="LLN40" s="523"/>
      <c r="LLO40" s="523"/>
      <c r="LLP40" s="523"/>
      <c r="LLQ40" s="523"/>
      <c r="LLR40" s="523"/>
      <c r="LLS40" s="523"/>
      <c r="LLT40" s="523"/>
      <c r="LLU40" s="523"/>
      <c r="LLV40" s="523"/>
      <c r="LLW40" s="523"/>
      <c r="LLX40" s="523"/>
      <c r="LLY40" s="523"/>
      <c r="LLZ40" s="523"/>
      <c r="LMA40" s="523"/>
      <c r="LMB40" s="523"/>
      <c r="LMC40" s="523"/>
      <c r="LMD40" s="523"/>
      <c r="LME40" s="523"/>
      <c r="LMF40" s="523"/>
      <c r="LMG40" s="523"/>
      <c r="LMH40" s="523"/>
      <c r="LMI40" s="523"/>
      <c r="LMJ40" s="523"/>
      <c r="LMK40" s="523"/>
      <c r="LML40" s="523"/>
      <c r="LMM40" s="523"/>
      <c r="LMN40" s="523"/>
      <c r="LMO40" s="523"/>
      <c r="LMP40" s="523"/>
      <c r="LMQ40" s="523"/>
      <c r="LMR40" s="523"/>
      <c r="LMS40" s="523"/>
      <c r="LMT40" s="523"/>
      <c r="LMU40" s="523"/>
      <c r="LMV40" s="523"/>
      <c r="LMW40" s="523"/>
      <c r="LMX40" s="523"/>
      <c r="LMY40" s="523"/>
      <c r="LMZ40" s="523"/>
      <c r="LNA40" s="523"/>
      <c r="LNB40" s="523"/>
      <c r="LNC40" s="523"/>
      <c r="LND40" s="523"/>
      <c r="LNE40" s="523"/>
      <c r="LNF40" s="523"/>
      <c r="LNG40" s="523"/>
      <c r="LNH40" s="523"/>
      <c r="LNI40" s="523"/>
      <c r="LNJ40" s="523"/>
      <c r="LNK40" s="523"/>
      <c r="LNL40" s="523"/>
      <c r="LNM40" s="523"/>
      <c r="LNN40" s="523"/>
      <c r="LNO40" s="523"/>
      <c r="LNP40" s="523"/>
      <c r="LNQ40" s="523"/>
      <c r="LNR40" s="523"/>
      <c r="LNS40" s="523"/>
      <c r="LNT40" s="523"/>
      <c r="LNU40" s="523"/>
      <c r="LNV40" s="523"/>
      <c r="LNW40" s="523"/>
      <c r="LNX40" s="523"/>
      <c r="LNY40" s="523"/>
      <c r="LNZ40" s="523"/>
      <c r="LOA40" s="523"/>
      <c r="LOB40" s="523"/>
      <c r="LOC40" s="523"/>
      <c r="LOD40" s="523"/>
      <c r="LOE40" s="523"/>
      <c r="LOF40" s="523"/>
      <c r="LOG40" s="523"/>
      <c r="LOH40" s="523"/>
      <c r="LOI40" s="523"/>
      <c r="LOJ40" s="523"/>
      <c r="LOK40" s="523"/>
      <c r="LOL40" s="523"/>
      <c r="LOM40" s="523"/>
      <c r="LON40" s="523"/>
      <c r="LOO40" s="523"/>
      <c r="LOP40" s="523"/>
      <c r="LOQ40" s="523"/>
      <c r="LOR40" s="523"/>
      <c r="LOS40" s="523"/>
      <c r="LOT40" s="523"/>
      <c r="LOU40" s="523"/>
      <c r="LOV40" s="523"/>
      <c r="LOW40" s="523"/>
      <c r="LOX40" s="523"/>
      <c r="LOY40" s="523"/>
      <c r="LOZ40" s="523"/>
      <c r="LPA40" s="523"/>
      <c r="LPB40" s="523"/>
      <c r="LPC40" s="523"/>
      <c r="LPD40" s="523"/>
      <c r="LPE40" s="523"/>
      <c r="LPF40" s="523"/>
      <c r="LPG40" s="523"/>
      <c r="LPH40" s="523"/>
      <c r="LPI40" s="523"/>
      <c r="LPJ40" s="523"/>
      <c r="LPK40" s="523"/>
      <c r="LPL40" s="523"/>
      <c r="LPM40" s="523"/>
      <c r="LPN40" s="523"/>
      <c r="LPO40" s="523"/>
      <c r="LPP40" s="523"/>
      <c r="LPQ40" s="523"/>
      <c r="LPR40" s="523"/>
      <c r="LPS40" s="523"/>
      <c r="LPT40" s="523"/>
      <c r="LPU40" s="523"/>
      <c r="LPV40" s="523"/>
      <c r="LPW40" s="523"/>
      <c r="LPX40" s="523"/>
      <c r="LPY40" s="523"/>
      <c r="LPZ40" s="523"/>
      <c r="LQA40" s="523"/>
      <c r="LQB40" s="523"/>
      <c r="LQC40" s="523"/>
      <c r="LQD40" s="523"/>
      <c r="LQE40" s="523"/>
      <c r="LQF40" s="523"/>
      <c r="LQG40" s="523"/>
      <c r="LQH40" s="523"/>
      <c r="LQI40" s="523"/>
      <c r="LQJ40" s="523"/>
      <c r="LQK40" s="523"/>
      <c r="LQL40" s="523"/>
      <c r="LQM40" s="523"/>
      <c r="LQN40" s="523"/>
      <c r="LQO40" s="523"/>
      <c r="LQP40" s="523"/>
      <c r="LQQ40" s="523"/>
      <c r="LQR40" s="523"/>
      <c r="LQS40" s="523"/>
      <c r="LQT40" s="523"/>
      <c r="LQU40" s="523"/>
      <c r="LQV40" s="523"/>
      <c r="LQW40" s="523"/>
      <c r="LQX40" s="523"/>
      <c r="LQY40" s="523"/>
      <c r="LQZ40" s="523"/>
      <c r="LRA40" s="523"/>
      <c r="LRB40" s="523"/>
      <c r="LRC40" s="523"/>
      <c r="LRD40" s="523"/>
      <c r="LRE40" s="523"/>
      <c r="LRF40" s="523"/>
      <c r="LRG40" s="523"/>
      <c r="LRH40" s="523"/>
      <c r="LRI40" s="523"/>
      <c r="LRJ40" s="523"/>
      <c r="LRK40" s="523"/>
      <c r="LRL40" s="523"/>
      <c r="LRM40" s="523"/>
      <c r="LRN40" s="523"/>
      <c r="LRO40" s="523"/>
      <c r="LRP40" s="523"/>
      <c r="LRQ40" s="523"/>
      <c r="LRR40" s="523"/>
      <c r="LRS40" s="523"/>
      <c r="LRT40" s="523"/>
      <c r="LRU40" s="523"/>
      <c r="LRV40" s="523"/>
      <c r="LRW40" s="523"/>
      <c r="LRX40" s="523"/>
      <c r="LRY40" s="523"/>
      <c r="LRZ40" s="523"/>
      <c r="LSA40" s="523"/>
      <c r="LSB40" s="523"/>
      <c r="LSC40" s="523"/>
      <c r="LSD40" s="523"/>
      <c r="LSE40" s="523"/>
      <c r="LSF40" s="523"/>
      <c r="LSG40" s="523"/>
      <c r="LSH40" s="523"/>
      <c r="LSI40" s="523"/>
      <c r="LSJ40" s="523"/>
      <c r="LSK40" s="523"/>
      <c r="LSL40" s="523"/>
      <c r="LSM40" s="523"/>
      <c r="LSN40" s="523"/>
      <c r="LSO40" s="523"/>
      <c r="LSP40" s="523"/>
      <c r="LSQ40" s="523"/>
      <c r="LSR40" s="523"/>
      <c r="LSS40" s="523"/>
      <c r="LST40" s="523"/>
      <c r="LSU40" s="523"/>
      <c r="LSV40" s="523"/>
      <c r="LSW40" s="523"/>
      <c r="LSX40" s="523"/>
      <c r="LSY40" s="523"/>
      <c r="LSZ40" s="523"/>
      <c r="LTA40" s="523"/>
      <c r="LTB40" s="523"/>
      <c r="LTC40" s="523"/>
      <c r="LTD40" s="523"/>
      <c r="LTE40" s="523"/>
      <c r="LTF40" s="523"/>
      <c r="LTG40" s="523"/>
      <c r="LTH40" s="523"/>
      <c r="LTI40" s="523"/>
      <c r="LTJ40" s="523"/>
      <c r="LTK40" s="523"/>
      <c r="LTL40" s="523"/>
      <c r="LTM40" s="523"/>
      <c r="LTN40" s="523"/>
      <c r="LTO40" s="523"/>
      <c r="LTP40" s="523"/>
      <c r="LTQ40" s="523"/>
      <c r="LTR40" s="523"/>
      <c r="LTS40" s="523"/>
      <c r="LTT40" s="523"/>
      <c r="LTU40" s="523"/>
      <c r="LTV40" s="523"/>
      <c r="LTW40" s="523"/>
      <c r="LTX40" s="523"/>
      <c r="LTY40" s="523"/>
      <c r="LTZ40" s="523"/>
      <c r="LUA40" s="523"/>
      <c r="LUB40" s="523"/>
      <c r="LUC40" s="523"/>
      <c r="LUD40" s="523"/>
      <c r="LUE40" s="523"/>
      <c r="LUF40" s="523"/>
      <c r="LUG40" s="523"/>
      <c r="LUH40" s="523"/>
      <c r="LUI40" s="523"/>
      <c r="LUJ40" s="523"/>
      <c r="LUK40" s="523"/>
      <c r="LUL40" s="523"/>
      <c r="LUM40" s="523"/>
      <c r="LUN40" s="523"/>
      <c r="LUO40" s="523"/>
      <c r="LUP40" s="523"/>
      <c r="LUQ40" s="523"/>
      <c r="LUR40" s="523"/>
      <c r="LUS40" s="523"/>
      <c r="LUT40" s="523"/>
      <c r="LUU40" s="523"/>
      <c r="LUV40" s="523"/>
      <c r="LUW40" s="523"/>
      <c r="LUX40" s="523"/>
      <c r="LUY40" s="523"/>
      <c r="LUZ40" s="523"/>
      <c r="LVA40" s="523"/>
      <c r="LVB40" s="523"/>
      <c r="LVC40" s="523"/>
      <c r="LVD40" s="523"/>
      <c r="LVE40" s="523"/>
      <c r="LVF40" s="523"/>
      <c r="LVG40" s="523"/>
      <c r="LVH40" s="523"/>
      <c r="LVI40" s="523"/>
      <c r="LVJ40" s="523"/>
      <c r="LVK40" s="523"/>
      <c r="LVL40" s="523"/>
      <c r="LVM40" s="523"/>
      <c r="LVN40" s="523"/>
      <c r="LVO40" s="523"/>
      <c r="LVP40" s="523"/>
      <c r="LVQ40" s="523"/>
      <c r="LVR40" s="523"/>
      <c r="LVS40" s="523"/>
      <c r="LVT40" s="523"/>
      <c r="LVU40" s="523"/>
      <c r="LVV40" s="523"/>
      <c r="LVW40" s="523"/>
      <c r="LVX40" s="523"/>
      <c r="LVY40" s="523"/>
      <c r="LVZ40" s="523"/>
      <c r="LWA40" s="523"/>
      <c r="LWB40" s="523"/>
      <c r="LWC40" s="523"/>
      <c r="LWD40" s="523"/>
      <c r="LWE40" s="523"/>
      <c r="LWF40" s="523"/>
      <c r="LWG40" s="523"/>
      <c r="LWH40" s="523"/>
      <c r="LWI40" s="523"/>
      <c r="LWJ40" s="523"/>
      <c r="LWK40" s="523"/>
      <c r="LWL40" s="523"/>
      <c r="LWM40" s="523"/>
      <c r="LWN40" s="523"/>
      <c r="LWO40" s="523"/>
      <c r="LWP40" s="523"/>
      <c r="LWQ40" s="523"/>
      <c r="LWR40" s="523"/>
      <c r="LWS40" s="523"/>
      <c r="LWT40" s="523"/>
      <c r="LWU40" s="523"/>
      <c r="LWV40" s="523"/>
      <c r="LWW40" s="523"/>
      <c r="LWX40" s="523"/>
      <c r="LWY40" s="523"/>
      <c r="LWZ40" s="523"/>
      <c r="LXA40" s="523"/>
      <c r="LXB40" s="523"/>
      <c r="LXC40" s="523"/>
      <c r="LXD40" s="523"/>
      <c r="LXE40" s="523"/>
      <c r="LXF40" s="523"/>
      <c r="LXG40" s="523"/>
      <c r="LXH40" s="523"/>
      <c r="LXI40" s="523"/>
      <c r="LXJ40" s="523"/>
      <c r="LXK40" s="523"/>
      <c r="LXL40" s="523"/>
      <c r="LXM40" s="523"/>
      <c r="LXN40" s="523"/>
      <c r="LXO40" s="523"/>
      <c r="LXP40" s="523"/>
      <c r="LXQ40" s="523"/>
      <c r="LXR40" s="523"/>
      <c r="LXS40" s="523"/>
      <c r="LXT40" s="523"/>
      <c r="LXU40" s="523"/>
      <c r="LXV40" s="523"/>
      <c r="LXW40" s="523"/>
      <c r="LXX40" s="523"/>
      <c r="LXY40" s="523"/>
      <c r="LXZ40" s="523"/>
      <c r="LYA40" s="523"/>
      <c r="LYB40" s="523"/>
      <c r="LYC40" s="523"/>
      <c r="LYD40" s="523"/>
      <c r="LYE40" s="523"/>
      <c r="LYF40" s="523"/>
      <c r="LYG40" s="523"/>
      <c r="LYH40" s="523"/>
      <c r="LYI40" s="523"/>
      <c r="LYJ40" s="523"/>
      <c r="LYK40" s="523"/>
      <c r="LYL40" s="523"/>
      <c r="LYM40" s="523"/>
      <c r="LYN40" s="523"/>
      <c r="LYO40" s="523"/>
      <c r="LYP40" s="523"/>
      <c r="LYQ40" s="523"/>
      <c r="LYR40" s="523"/>
      <c r="LYS40" s="523"/>
      <c r="LYT40" s="523"/>
      <c r="LYU40" s="523"/>
      <c r="LYV40" s="523"/>
      <c r="LYW40" s="523"/>
      <c r="LYX40" s="523"/>
      <c r="LYY40" s="523"/>
      <c r="LYZ40" s="523"/>
      <c r="LZA40" s="523"/>
      <c r="LZB40" s="523"/>
      <c r="LZC40" s="523"/>
      <c r="LZD40" s="523"/>
      <c r="LZE40" s="523"/>
      <c r="LZF40" s="523"/>
      <c r="LZG40" s="523"/>
      <c r="LZH40" s="523"/>
      <c r="LZI40" s="523"/>
      <c r="LZJ40" s="523"/>
      <c r="LZK40" s="523"/>
      <c r="LZL40" s="523"/>
      <c r="LZM40" s="523"/>
      <c r="LZN40" s="523"/>
      <c r="LZO40" s="523"/>
      <c r="LZP40" s="523"/>
      <c r="LZQ40" s="523"/>
      <c r="LZR40" s="523"/>
      <c r="LZS40" s="523"/>
      <c r="LZT40" s="523"/>
      <c r="LZU40" s="523"/>
      <c r="LZV40" s="523"/>
      <c r="LZW40" s="523"/>
      <c r="LZX40" s="523"/>
      <c r="LZY40" s="523"/>
      <c r="LZZ40" s="523"/>
      <c r="MAA40" s="523"/>
      <c r="MAB40" s="523"/>
      <c r="MAC40" s="523"/>
      <c r="MAD40" s="523"/>
      <c r="MAE40" s="523"/>
      <c r="MAF40" s="523"/>
      <c r="MAG40" s="523"/>
      <c r="MAH40" s="523"/>
      <c r="MAI40" s="523"/>
      <c r="MAJ40" s="523"/>
      <c r="MAK40" s="523"/>
      <c r="MAL40" s="523"/>
      <c r="MAM40" s="523"/>
      <c r="MAN40" s="523"/>
      <c r="MAO40" s="523"/>
      <c r="MAP40" s="523"/>
      <c r="MAQ40" s="523"/>
      <c r="MAR40" s="523"/>
      <c r="MAS40" s="523"/>
      <c r="MAT40" s="523"/>
      <c r="MAU40" s="523"/>
      <c r="MAV40" s="523"/>
      <c r="MAW40" s="523"/>
      <c r="MAX40" s="523"/>
      <c r="MAY40" s="523"/>
      <c r="MAZ40" s="523"/>
      <c r="MBA40" s="523"/>
      <c r="MBB40" s="523"/>
      <c r="MBC40" s="523"/>
      <c r="MBD40" s="523"/>
      <c r="MBE40" s="523"/>
      <c r="MBF40" s="523"/>
      <c r="MBG40" s="523"/>
      <c r="MBH40" s="523"/>
      <c r="MBI40" s="523"/>
      <c r="MBJ40" s="523"/>
      <c r="MBK40" s="523"/>
      <c r="MBL40" s="523"/>
      <c r="MBM40" s="523"/>
      <c r="MBN40" s="523"/>
      <c r="MBO40" s="523"/>
      <c r="MBP40" s="523"/>
      <c r="MBQ40" s="523"/>
      <c r="MBR40" s="523"/>
      <c r="MBS40" s="523"/>
      <c r="MBT40" s="523"/>
      <c r="MBU40" s="523"/>
      <c r="MBV40" s="523"/>
      <c r="MBW40" s="523"/>
      <c r="MBX40" s="523"/>
      <c r="MBY40" s="523"/>
      <c r="MBZ40" s="523"/>
      <c r="MCA40" s="523"/>
      <c r="MCB40" s="523"/>
      <c r="MCC40" s="523"/>
      <c r="MCD40" s="523"/>
      <c r="MCE40" s="523"/>
      <c r="MCF40" s="523"/>
      <c r="MCG40" s="523"/>
      <c r="MCH40" s="523"/>
      <c r="MCI40" s="523"/>
      <c r="MCJ40" s="523"/>
      <c r="MCK40" s="523"/>
      <c r="MCL40" s="523"/>
      <c r="MCM40" s="523"/>
      <c r="MCN40" s="523"/>
      <c r="MCO40" s="523"/>
      <c r="MCP40" s="523"/>
      <c r="MCQ40" s="523"/>
      <c r="MCR40" s="523"/>
      <c r="MCS40" s="523"/>
      <c r="MCT40" s="523"/>
      <c r="MCU40" s="523"/>
      <c r="MCV40" s="523"/>
      <c r="MCW40" s="523"/>
      <c r="MCX40" s="523"/>
      <c r="MCY40" s="523"/>
      <c r="MCZ40" s="523"/>
      <c r="MDA40" s="523"/>
      <c r="MDB40" s="523"/>
      <c r="MDC40" s="523"/>
      <c r="MDD40" s="523"/>
      <c r="MDE40" s="523"/>
      <c r="MDF40" s="523"/>
      <c r="MDG40" s="523"/>
      <c r="MDH40" s="523"/>
      <c r="MDI40" s="523"/>
      <c r="MDJ40" s="523"/>
      <c r="MDK40" s="523"/>
      <c r="MDL40" s="523"/>
      <c r="MDM40" s="523"/>
      <c r="MDN40" s="523"/>
      <c r="MDO40" s="523"/>
      <c r="MDP40" s="523"/>
      <c r="MDQ40" s="523"/>
      <c r="MDR40" s="523"/>
      <c r="MDS40" s="523"/>
      <c r="MDT40" s="523"/>
      <c r="MDU40" s="523"/>
      <c r="MDV40" s="523"/>
      <c r="MDW40" s="523"/>
      <c r="MDX40" s="523"/>
      <c r="MDY40" s="523"/>
      <c r="MDZ40" s="523"/>
      <c r="MEA40" s="523"/>
      <c r="MEB40" s="523"/>
      <c r="MEC40" s="523"/>
      <c r="MED40" s="523"/>
      <c r="MEE40" s="523"/>
      <c r="MEF40" s="523"/>
      <c r="MEG40" s="523"/>
      <c r="MEH40" s="523"/>
      <c r="MEI40" s="523"/>
      <c r="MEJ40" s="523"/>
      <c r="MEK40" s="523"/>
      <c r="MEL40" s="523"/>
      <c r="MEM40" s="523"/>
      <c r="MEN40" s="523"/>
      <c r="MEO40" s="523"/>
      <c r="MEP40" s="523"/>
      <c r="MEQ40" s="523"/>
      <c r="MER40" s="523"/>
      <c r="MES40" s="523"/>
      <c r="MET40" s="523"/>
      <c r="MEU40" s="523"/>
      <c r="MEV40" s="523"/>
      <c r="MEW40" s="523"/>
      <c r="MEX40" s="523"/>
      <c r="MEY40" s="523"/>
      <c r="MEZ40" s="523"/>
      <c r="MFA40" s="523"/>
      <c r="MFB40" s="523"/>
      <c r="MFC40" s="523"/>
      <c r="MFD40" s="523"/>
      <c r="MFE40" s="523"/>
      <c r="MFF40" s="523"/>
      <c r="MFG40" s="523"/>
      <c r="MFH40" s="523"/>
      <c r="MFI40" s="523"/>
      <c r="MFJ40" s="523"/>
      <c r="MFK40" s="523"/>
      <c r="MFL40" s="523"/>
      <c r="MFM40" s="523"/>
      <c r="MFN40" s="523"/>
      <c r="MFO40" s="523"/>
      <c r="MFP40" s="523"/>
      <c r="MFQ40" s="523"/>
      <c r="MFR40" s="523"/>
      <c r="MFS40" s="523"/>
      <c r="MFT40" s="523"/>
      <c r="MFU40" s="523"/>
      <c r="MFV40" s="523"/>
      <c r="MFW40" s="523"/>
      <c r="MFX40" s="523"/>
      <c r="MFY40" s="523"/>
      <c r="MFZ40" s="523"/>
      <c r="MGA40" s="523"/>
      <c r="MGB40" s="523"/>
      <c r="MGC40" s="523"/>
      <c r="MGD40" s="523"/>
      <c r="MGE40" s="523"/>
      <c r="MGF40" s="523"/>
      <c r="MGG40" s="523"/>
      <c r="MGH40" s="523"/>
      <c r="MGI40" s="523"/>
      <c r="MGJ40" s="523"/>
      <c r="MGK40" s="523"/>
      <c r="MGL40" s="523"/>
      <c r="MGM40" s="523"/>
      <c r="MGN40" s="523"/>
      <c r="MGO40" s="523"/>
      <c r="MGP40" s="523"/>
      <c r="MGQ40" s="523"/>
      <c r="MGR40" s="523"/>
      <c r="MGS40" s="523"/>
      <c r="MGT40" s="523"/>
      <c r="MGU40" s="523"/>
      <c r="MGV40" s="523"/>
      <c r="MGW40" s="523"/>
      <c r="MGX40" s="523"/>
      <c r="MGY40" s="523"/>
      <c r="MGZ40" s="523"/>
      <c r="MHA40" s="523"/>
      <c r="MHB40" s="523"/>
      <c r="MHC40" s="523"/>
      <c r="MHD40" s="523"/>
      <c r="MHE40" s="523"/>
      <c r="MHF40" s="523"/>
      <c r="MHG40" s="523"/>
      <c r="MHH40" s="523"/>
      <c r="MHI40" s="523"/>
      <c r="MHJ40" s="523"/>
      <c r="MHK40" s="523"/>
      <c r="MHL40" s="523"/>
      <c r="MHM40" s="523"/>
      <c r="MHN40" s="523"/>
      <c r="MHO40" s="523"/>
      <c r="MHP40" s="523"/>
      <c r="MHQ40" s="523"/>
      <c r="MHR40" s="523"/>
      <c r="MHS40" s="523"/>
      <c r="MHT40" s="523"/>
      <c r="MHU40" s="523"/>
      <c r="MHV40" s="523"/>
      <c r="MHW40" s="523"/>
      <c r="MHX40" s="523"/>
      <c r="MHY40" s="523"/>
      <c r="MHZ40" s="523"/>
      <c r="MIA40" s="523"/>
      <c r="MIB40" s="523"/>
      <c r="MIC40" s="523"/>
      <c r="MID40" s="523"/>
      <c r="MIE40" s="523"/>
      <c r="MIF40" s="523"/>
      <c r="MIG40" s="523"/>
      <c r="MIH40" s="523"/>
      <c r="MII40" s="523"/>
      <c r="MIJ40" s="523"/>
      <c r="MIK40" s="523"/>
      <c r="MIL40" s="523"/>
      <c r="MIM40" s="523"/>
      <c r="MIN40" s="523"/>
      <c r="MIO40" s="523"/>
      <c r="MIP40" s="523"/>
      <c r="MIQ40" s="523"/>
      <c r="MIR40" s="523"/>
      <c r="MIS40" s="523"/>
      <c r="MIT40" s="523"/>
      <c r="MIU40" s="523"/>
      <c r="MIV40" s="523"/>
      <c r="MIW40" s="523"/>
      <c r="MIX40" s="523"/>
      <c r="MIY40" s="523"/>
      <c r="MIZ40" s="523"/>
      <c r="MJA40" s="523"/>
      <c r="MJB40" s="523"/>
      <c r="MJC40" s="523"/>
      <c r="MJD40" s="523"/>
      <c r="MJE40" s="523"/>
      <c r="MJF40" s="523"/>
      <c r="MJG40" s="523"/>
      <c r="MJH40" s="523"/>
      <c r="MJI40" s="523"/>
      <c r="MJJ40" s="523"/>
      <c r="MJK40" s="523"/>
      <c r="MJL40" s="523"/>
      <c r="MJM40" s="523"/>
      <c r="MJN40" s="523"/>
      <c r="MJO40" s="523"/>
      <c r="MJP40" s="523"/>
      <c r="MJQ40" s="523"/>
      <c r="MJR40" s="523"/>
      <c r="MJS40" s="523"/>
      <c r="MJT40" s="523"/>
      <c r="MJU40" s="523"/>
      <c r="MJV40" s="523"/>
      <c r="MJW40" s="523"/>
      <c r="MJX40" s="523"/>
      <c r="MJY40" s="523"/>
      <c r="MJZ40" s="523"/>
      <c r="MKA40" s="523"/>
      <c r="MKB40" s="523"/>
      <c r="MKC40" s="523"/>
      <c r="MKD40" s="523"/>
      <c r="MKE40" s="523"/>
      <c r="MKF40" s="523"/>
      <c r="MKG40" s="523"/>
      <c r="MKH40" s="523"/>
      <c r="MKI40" s="523"/>
      <c r="MKJ40" s="523"/>
      <c r="MKK40" s="523"/>
      <c r="MKL40" s="523"/>
      <c r="MKM40" s="523"/>
      <c r="MKN40" s="523"/>
      <c r="MKO40" s="523"/>
      <c r="MKP40" s="523"/>
      <c r="MKQ40" s="523"/>
      <c r="MKR40" s="523"/>
      <c r="MKS40" s="523"/>
      <c r="MKT40" s="523"/>
      <c r="MKU40" s="523"/>
      <c r="MKV40" s="523"/>
      <c r="MKW40" s="523"/>
      <c r="MKX40" s="523"/>
      <c r="MKY40" s="523"/>
      <c r="MKZ40" s="523"/>
      <c r="MLA40" s="523"/>
      <c r="MLB40" s="523"/>
      <c r="MLC40" s="523"/>
      <c r="MLD40" s="523"/>
      <c r="MLE40" s="523"/>
      <c r="MLF40" s="523"/>
      <c r="MLG40" s="523"/>
      <c r="MLH40" s="523"/>
      <c r="MLI40" s="523"/>
      <c r="MLJ40" s="523"/>
      <c r="MLK40" s="523"/>
      <c r="MLL40" s="523"/>
      <c r="MLM40" s="523"/>
      <c r="MLN40" s="523"/>
      <c r="MLO40" s="523"/>
      <c r="MLP40" s="523"/>
      <c r="MLQ40" s="523"/>
      <c r="MLR40" s="523"/>
      <c r="MLS40" s="523"/>
      <c r="MLT40" s="523"/>
      <c r="MLU40" s="523"/>
      <c r="MLV40" s="523"/>
      <c r="MLW40" s="523"/>
      <c r="MLX40" s="523"/>
      <c r="MLY40" s="523"/>
      <c r="MLZ40" s="523"/>
      <c r="MMA40" s="523"/>
      <c r="MMB40" s="523"/>
      <c r="MMC40" s="523"/>
      <c r="MMD40" s="523"/>
      <c r="MME40" s="523"/>
      <c r="MMF40" s="523"/>
      <c r="MMG40" s="523"/>
      <c r="MMH40" s="523"/>
      <c r="MMI40" s="523"/>
      <c r="MMJ40" s="523"/>
      <c r="MMK40" s="523"/>
      <c r="MML40" s="523"/>
      <c r="MMM40" s="523"/>
      <c r="MMN40" s="523"/>
      <c r="MMO40" s="523"/>
      <c r="MMP40" s="523"/>
      <c r="MMQ40" s="523"/>
      <c r="MMR40" s="523"/>
      <c r="MMS40" s="523"/>
      <c r="MMT40" s="523"/>
      <c r="MMU40" s="523"/>
      <c r="MMV40" s="523"/>
      <c r="MMW40" s="523"/>
      <c r="MMX40" s="523"/>
      <c r="MMY40" s="523"/>
      <c r="MMZ40" s="523"/>
      <c r="MNA40" s="523"/>
      <c r="MNB40" s="523"/>
      <c r="MNC40" s="523"/>
      <c r="MND40" s="523"/>
      <c r="MNE40" s="523"/>
      <c r="MNF40" s="523"/>
      <c r="MNG40" s="523"/>
      <c r="MNH40" s="523"/>
      <c r="MNI40" s="523"/>
      <c r="MNJ40" s="523"/>
      <c r="MNK40" s="523"/>
      <c r="MNL40" s="523"/>
      <c r="MNM40" s="523"/>
      <c r="MNN40" s="523"/>
      <c r="MNO40" s="523"/>
      <c r="MNP40" s="523"/>
      <c r="MNQ40" s="523"/>
      <c r="MNR40" s="523"/>
      <c r="MNS40" s="523"/>
      <c r="MNT40" s="523"/>
      <c r="MNU40" s="523"/>
      <c r="MNV40" s="523"/>
      <c r="MNW40" s="523"/>
      <c r="MNX40" s="523"/>
      <c r="MNY40" s="523"/>
      <c r="MNZ40" s="523"/>
      <c r="MOA40" s="523"/>
      <c r="MOB40" s="523"/>
      <c r="MOC40" s="523"/>
      <c r="MOD40" s="523"/>
      <c r="MOE40" s="523"/>
      <c r="MOF40" s="523"/>
      <c r="MOG40" s="523"/>
      <c r="MOH40" s="523"/>
      <c r="MOI40" s="523"/>
      <c r="MOJ40" s="523"/>
      <c r="MOK40" s="523"/>
      <c r="MOL40" s="523"/>
      <c r="MOM40" s="523"/>
      <c r="MON40" s="523"/>
      <c r="MOO40" s="523"/>
      <c r="MOP40" s="523"/>
      <c r="MOQ40" s="523"/>
      <c r="MOR40" s="523"/>
      <c r="MOS40" s="523"/>
      <c r="MOT40" s="523"/>
      <c r="MOU40" s="523"/>
      <c r="MOV40" s="523"/>
      <c r="MOW40" s="523"/>
      <c r="MOX40" s="523"/>
      <c r="MOY40" s="523"/>
      <c r="MOZ40" s="523"/>
      <c r="MPA40" s="523"/>
      <c r="MPB40" s="523"/>
      <c r="MPC40" s="523"/>
      <c r="MPD40" s="523"/>
      <c r="MPE40" s="523"/>
      <c r="MPF40" s="523"/>
      <c r="MPG40" s="523"/>
      <c r="MPH40" s="523"/>
      <c r="MPI40" s="523"/>
      <c r="MPJ40" s="523"/>
      <c r="MPK40" s="523"/>
      <c r="MPL40" s="523"/>
      <c r="MPM40" s="523"/>
      <c r="MPN40" s="523"/>
      <c r="MPO40" s="523"/>
      <c r="MPP40" s="523"/>
      <c r="MPQ40" s="523"/>
      <c r="MPR40" s="523"/>
      <c r="MPS40" s="523"/>
      <c r="MPT40" s="523"/>
      <c r="MPU40" s="523"/>
      <c r="MPV40" s="523"/>
      <c r="MPW40" s="523"/>
      <c r="MPX40" s="523"/>
      <c r="MPY40" s="523"/>
      <c r="MPZ40" s="523"/>
      <c r="MQA40" s="523"/>
      <c r="MQB40" s="523"/>
      <c r="MQC40" s="523"/>
      <c r="MQD40" s="523"/>
      <c r="MQE40" s="523"/>
      <c r="MQF40" s="523"/>
      <c r="MQG40" s="523"/>
      <c r="MQH40" s="523"/>
      <c r="MQI40" s="523"/>
      <c r="MQJ40" s="523"/>
      <c r="MQK40" s="523"/>
      <c r="MQL40" s="523"/>
      <c r="MQM40" s="523"/>
      <c r="MQN40" s="523"/>
      <c r="MQO40" s="523"/>
      <c r="MQP40" s="523"/>
      <c r="MQQ40" s="523"/>
      <c r="MQR40" s="523"/>
      <c r="MQS40" s="523"/>
      <c r="MQT40" s="523"/>
      <c r="MQU40" s="523"/>
      <c r="MQV40" s="523"/>
      <c r="MQW40" s="523"/>
      <c r="MQX40" s="523"/>
      <c r="MQY40" s="523"/>
      <c r="MQZ40" s="523"/>
      <c r="MRA40" s="523"/>
      <c r="MRB40" s="523"/>
      <c r="MRC40" s="523"/>
      <c r="MRD40" s="523"/>
      <c r="MRE40" s="523"/>
      <c r="MRF40" s="523"/>
      <c r="MRG40" s="523"/>
      <c r="MRH40" s="523"/>
      <c r="MRI40" s="523"/>
      <c r="MRJ40" s="523"/>
      <c r="MRK40" s="523"/>
      <c r="MRL40" s="523"/>
      <c r="MRM40" s="523"/>
      <c r="MRN40" s="523"/>
      <c r="MRO40" s="523"/>
      <c r="MRP40" s="523"/>
      <c r="MRQ40" s="523"/>
      <c r="MRR40" s="523"/>
      <c r="MRS40" s="523"/>
      <c r="MRT40" s="523"/>
      <c r="MRU40" s="523"/>
      <c r="MRV40" s="523"/>
      <c r="MRW40" s="523"/>
      <c r="MRX40" s="523"/>
      <c r="MRY40" s="523"/>
      <c r="MRZ40" s="523"/>
      <c r="MSA40" s="523"/>
      <c r="MSB40" s="523"/>
      <c r="MSC40" s="523"/>
      <c r="MSD40" s="523"/>
      <c r="MSE40" s="523"/>
      <c r="MSF40" s="523"/>
      <c r="MSG40" s="523"/>
      <c r="MSH40" s="523"/>
      <c r="MSI40" s="523"/>
      <c r="MSJ40" s="523"/>
      <c r="MSK40" s="523"/>
      <c r="MSL40" s="523"/>
      <c r="MSM40" s="523"/>
      <c r="MSN40" s="523"/>
      <c r="MSO40" s="523"/>
      <c r="MSP40" s="523"/>
      <c r="MSQ40" s="523"/>
      <c r="MSR40" s="523"/>
      <c r="MSS40" s="523"/>
      <c r="MST40" s="523"/>
      <c r="MSU40" s="523"/>
      <c r="MSV40" s="523"/>
      <c r="MSW40" s="523"/>
      <c r="MSX40" s="523"/>
      <c r="MSY40" s="523"/>
      <c r="MSZ40" s="523"/>
      <c r="MTA40" s="523"/>
      <c r="MTB40" s="523"/>
      <c r="MTC40" s="523"/>
      <c r="MTD40" s="523"/>
      <c r="MTE40" s="523"/>
      <c r="MTF40" s="523"/>
      <c r="MTG40" s="523"/>
      <c r="MTH40" s="523"/>
      <c r="MTI40" s="523"/>
      <c r="MTJ40" s="523"/>
      <c r="MTK40" s="523"/>
      <c r="MTL40" s="523"/>
      <c r="MTM40" s="523"/>
      <c r="MTN40" s="523"/>
      <c r="MTO40" s="523"/>
      <c r="MTP40" s="523"/>
      <c r="MTQ40" s="523"/>
      <c r="MTR40" s="523"/>
      <c r="MTS40" s="523"/>
      <c r="MTT40" s="523"/>
      <c r="MTU40" s="523"/>
      <c r="MTV40" s="523"/>
      <c r="MTW40" s="523"/>
      <c r="MTX40" s="523"/>
      <c r="MTY40" s="523"/>
      <c r="MTZ40" s="523"/>
      <c r="MUA40" s="523"/>
      <c r="MUB40" s="523"/>
      <c r="MUC40" s="523"/>
      <c r="MUD40" s="523"/>
      <c r="MUE40" s="523"/>
      <c r="MUF40" s="523"/>
      <c r="MUG40" s="523"/>
      <c r="MUH40" s="523"/>
      <c r="MUI40" s="523"/>
      <c r="MUJ40" s="523"/>
      <c r="MUK40" s="523"/>
      <c r="MUL40" s="523"/>
      <c r="MUM40" s="523"/>
      <c r="MUN40" s="523"/>
      <c r="MUO40" s="523"/>
      <c r="MUP40" s="523"/>
      <c r="MUQ40" s="523"/>
      <c r="MUR40" s="523"/>
      <c r="MUS40" s="523"/>
      <c r="MUT40" s="523"/>
      <c r="MUU40" s="523"/>
      <c r="MUV40" s="523"/>
      <c r="MUW40" s="523"/>
      <c r="MUX40" s="523"/>
      <c r="MUY40" s="523"/>
      <c r="MUZ40" s="523"/>
      <c r="MVA40" s="523"/>
      <c r="MVB40" s="523"/>
      <c r="MVC40" s="523"/>
      <c r="MVD40" s="523"/>
      <c r="MVE40" s="523"/>
      <c r="MVF40" s="523"/>
      <c r="MVG40" s="523"/>
      <c r="MVH40" s="523"/>
      <c r="MVI40" s="523"/>
      <c r="MVJ40" s="523"/>
      <c r="MVK40" s="523"/>
      <c r="MVL40" s="523"/>
      <c r="MVM40" s="523"/>
      <c r="MVN40" s="523"/>
      <c r="MVO40" s="523"/>
      <c r="MVP40" s="523"/>
      <c r="MVQ40" s="523"/>
      <c r="MVR40" s="523"/>
      <c r="MVS40" s="523"/>
      <c r="MVT40" s="523"/>
      <c r="MVU40" s="523"/>
      <c r="MVV40" s="523"/>
      <c r="MVW40" s="523"/>
      <c r="MVX40" s="523"/>
      <c r="MVY40" s="523"/>
      <c r="MVZ40" s="523"/>
      <c r="MWA40" s="523"/>
      <c r="MWB40" s="523"/>
      <c r="MWC40" s="523"/>
      <c r="MWD40" s="523"/>
      <c r="MWE40" s="523"/>
      <c r="MWF40" s="523"/>
      <c r="MWG40" s="523"/>
      <c r="MWH40" s="523"/>
      <c r="MWI40" s="523"/>
      <c r="MWJ40" s="523"/>
      <c r="MWK40" s="523"/>
      <c r="MWL40" s="523"/>
      <c r="MWM40" s="523"/>
      <c r="MWN40" s="523"/>
      <c r="MWO40" s="523"/>
      <c r="MWP40" s="523"/>
      <c r="MWQ40" s="523"/>
      <c r="MWR40" s="523"/>
      <c r="MWS40" s="523"/>
      <c r="MWT40" s="523"/>
      <c r="MWU40" s="523"/>
      <c r="MWV40" s="523"/>
      <c r="MWW40" s="523"/>
      <c r="MWX40" s="523"/>
      <c r="MWY40" s="523"/>
      <c r="MWZ40" s="523"/>
      <c r="MXA40" s="523"/>
      <c r="MXB40" s="523"/>
      <c r="MXC40" s="523"/>
      <c r="MXD40" s="523"/>
      <c r="MXE40" s="523"/>
      <c r="MXF40" s="523"/>
      <c r="MXG40" s="523"/>
      <c r="MXH40" s="523"/>
      <c r="MXI40" s="523"/>
      <c r="MXJ40" s="523"/>
      <c r="MXK40" s="523"/>
      <c r="MXL40" s="523"/>
      <c r="MXM40" s="523"/>
      <c r="MXN40" s="523"/>
      <c r="MXO40" s="523"/>
      <c r="MXP40" s="523"/>
      <c r="MXQ40" s="523"/>
      <c r="MXR40" s="523"/>
      <c r="MXS40" s="523"/>
      <c r="MXT40" s="523"/>
      <c r="MXU40" s="523"/>
      <c r="MXV40" s="523"/>
      <c r="MXW40" s="523"/>
      <c r="MXX40" s="523"/>
      <c r="MXY40" s="523"/>
      <c r="MXZ40" s="523"/>
      <c r="MYA40" s="523"/>
      <c r="MYB40" s="523"/>
      <c r="MYC40" s="523"/>
      <c r="MYD40" s="523"/>
      <c r="MYE40" s="523"/>
      <c r="MYF40" s="523"/>
      <c r="MYG40" s="523"/>
      <c r="MYH40" s="523"/>
      <c r="MYI40" s="523"/>
      <c r="MYJ40" s="523"/>
      <c r="MYK40" s="523"/>
      <c r="MYL40" s="523"/>
      <c r="MYM40" s="523"/>
      <c r="MYN40" s="523"/>
      <c r="MYO40" s="523"/>
      <c r="MYP40" s="523"/>
      <c r="MYQ40" s="523"/>
      <c r="MYR40" s="523"/>
      <c r="MYS40" s="523"/>
      <c r="MYT40" s="523"/>
      <c r="MYU40" s="523"/>
      <c r="MYV40" s="523"/>
      <c r="MYW40" s="523"/>
      <c r="MYX40" s="523"/>
      <c r="MYY40" s="523"/>
      <c r="MYZ40" s="523"/>
      <c r="MZA40" s="523"/>
      <c r="MZB40" s="523"/>
      <c r="MZC40" s="523"/>
      <c r="MZD40" s="523"/>
      <c r="MZE40" s="523"/>
      <c r="MZF40" s="523"/>
      <c r="MZG40" s="523"/>
      <c r="MZH40" s="523"/>
      <c r="MZI40" s="523"/>
      <c r="MZJ40" s="523"/>
      <c r="MZK40" s="523"/>
      <c r="MZL40" s="523"/>
      <c r="MZM40" s="523"/>
      <c r="MZN40" s="523"/>
      <c r="MZO40" s="523"/>
      <c r="MZP40" s="523"/>
      <c r="MZQ40" s="523"/>
      <c r="MZR40" s="523"/>
      <c r="MZS40" s="523"/>
      <c r="MZT40" s="523"/>
      <c r="MZU40" s="523"/>
      <c r="MZV40" s="523"/>
      <c r="MZW40" s="523"/>
      <c r="MZX40" s="523"/>
      <c r="MZY40" s="523"/>
      <c r="MZZ40" s="523"/>
      <c r="NAA40" s="523"/>
      <c r="NAB40" s="523"/>
      <c r="NAC40" s="523"/>
      <c r="NAD40" s="523"/>
      <c r="NAE40" s="523"/>
      <c r="NAF40" s="523"/>
      <c r="NAG40" s="523"/>
      <c r="NAH40" s="523"/>
      <c r="NAI40" s="523"/>
      <c r="NAJ40" s="523"/>
      <c r="NAK40" s="523"/>
      <c r="NAL40" s="523"/>
      <c r="NAM40" s="523"/>
      <c r="NAN40" s="523"/>
      <c r="NAO40" s="523"/>
      <c r="NAP40" s="523"/>
      <c r="NAQ40" s="523"/>
      <c r="NAR40" s="523"/>
      <c r="NAS40" s="523"/>
      <c r="NAT40" s="523"/>
      <c r="NAU40" s="523"/>
      <c r="NAV40" s="523"/>
      <c r="NAW40" s="523"/>
      <c r="NAX40" s="523"/>
      <c r="NAY40" s="523"/>
      <c r="NAZ40" s="523"/>
      <c r="NBA40" s="523"/>
      <c r="NBB40" s="523"/>
      <c r="NBC40" s="523"/>
      <c r="NBD40" s="523"/>
      <c r="NBE40" s="523"/>
      <c r="NBF40" s="523"/>
      <c r="NBG40" s="523"/>
      <c r="NBH40" s="523"/>
      <c r="NBI40" s="523"/>
      <c r="NBJ40" s="523"/>
      <c r="NBK40" s="523"/>
      <c r="NBL40" s="523"/>
      <c r="NBM40" s="523"/>
      <c r="NBN40" s="523"/>
      <c r="NBO40" s="523"/>
      <c r="NBP40" s="523"/>
      <c r="NBQ40" s="523"/>
      <c r="NBR40" s="523"/>
      <c r="NBS40" s="523"/>
      <c r="NBT40" s="523"/>
      <c r="NBU40" s="523"/>
      <c r="NBV40" s="523"/>
      <c r="NBW40" s="523"/>
      <c r="NBX40" s="523"/>
      <c r="NBY40" s="523"/>
      <c r="NBZ40" s="523"/>
      <c r="NCA40" s="523"/>
      <c r="NCB40" s="523"/>
      <c r="NCC40" s="523"/>
      <c r="NCD40" s="523"/>
      <c r="NCE40" s="523"/>
      <c r="NCF40" s="523"/>
      <c r="NCG40" s="523"/>
      <c r="NCH40" s="523"/>
      <c r="NCI40" s="523"/>
      <c r="NCJ40" s="523"/>
      <c r="NCK40" s="523"/>
      <c r="NCL40" s="523"/>
      <c r="NCM40" s="523"/>
      <c r="NCN40" s="523"/>
      <c r="NCO40" s="523"/>
      <c r="NCP40" s="523"/>
      <c r="NCQ40" s="523"/>
      <c r="NCR40" s="523"/>
      <c r="NCS40" s="523"/>
      <c r="NCT40" s="523"/>
      <c r="NCU40" s="523"/>
      <c r="NCV40" s="523"/>
      <c r="NCW40" s="523"/>
      <c r="NCX40" s="523"/>
      <c r="NCY40" s="523"/>
      <c r="NCZ40" s="523"/>
      <c r="NDA40" s="523"/>
      <c r="NDB40" s="523"/>
      <c r="NDC40" s="523"/>
      <c r="NDD40" s="523"/>
      <c r="NDE40" s="523"/>
      <c r="NDF40" s="523"/>
      <c r="NDG40" s="523"/>
      <c r="NDH40" s="523"/>
      <c r="NDI40" s="523"/>
      <c r="NDJ40" s="523"/>
      <c r="NDK40" s="523"/>
      <c r="NDL40" s="523"/>
      <c r="NDM40" s="523"/>
      <c r="NDN40" s="523"/>
      <c r="NDO40" s="523"/>
      <c r="NDP40" s="523"/>
      <c r="NDQ40" s="523"/>
      <c r="NDR40" s="523"/>
      <c r="NDS40" s="523"/>
      <c r="NDT40" s="523"/>
      <c r="NDU40" s="523"/>
      <c r="NDV40" s="523"/>
      <c r="NDW40" s="523"/>
      <c r="NDX40" s="523"/>
      <c r="NDY40" s="523"/>
      <c r="NDZ40" s="523"/>
      <c r="NEA40" s="523"/>
      <c r="NEB40" s="523"/>
      <c r="NEC40" s="523"/>
      <c r="NED40" s="523"/>
      <c r="NEE40" s="523"/>
      <c r="NEF40" s="523"/>
      <c r="NEG40" s="523"/>
      <c r="NEH40" s="523"/>
      <c r="NEI40" s="523"/>
      <c r="NEJ40" s="523"/>
      <c r="NEK40" s="523"/>
      <c r="NEL40" s="523"/>
      <c r="NEM40" s="523"/>
      <c r="NEN40" s="523"/>
      <c r="NEO40" s="523"/>
      <c r="NEP40" s="523"/>
      <c r="NEQ40" s="523"/>
      <c r="NER40" s="523"/>
      <c r="NES40" s="523"/>
      <c r="NET40" s="523"/>
      <c r="NEU40" s="523"/>
      <c r="NEV40" s="523"/>
      <c r="NEW40" s="523"/>
      <c r="NEX40" s="523"/>
      <c r="NEY40" s="523"/>
      <c r="NEZ40" s="523"/>
      <c r="NFA40" s="523"/>
      <c r="NFB40" s="523"/>
      <c r="NFC40" s="523"/>
      <c r="NFD40" s="523"/>
      <c r="NFE40" s="523"/>
      <c r="NFF40" s="523"/>
      <c r="NFG40" s="523"/>
      <c r="NFH40" s="523"/>
      <c r="NFI40" s="523"/>
      <c r="NFJ40" s="523"/>
      <c r="NFK40" s="523"/>
      <c r="NFL40" s="523"/>
      <c r="NFM40" s="523"/>
      <c r="NFN40" s="523"/>
      <c r="NFO40" s="523"/>
      <c r="NFP40" s="523"/>
      <c r="NFQ40" s="523"/>
      <c r="NFR40" s="523"/>
      <c r="NFS40" s="523"/>
      <c r="NFT40" s="523"/>
      <c r="NFU40" s="523"/>
      <c r="NFV40" s="523"/>
      <c r="NFW40" s="523"/>
      <c r="NFX40" s="523"/>
      <c r="NFY40" s="523"/>
      <c r="NFZ40" s="523"/>
      <c r="NGA40" s="523"/>
      <c r="NGB40" s="523"/>
      <c r="NGC40" s="523"/>
      <c r="NGD40" s="523"/>
      <c r="NGE40" s="523"/>
      <c r="NGF40" s="523"/>
      <c r="NGG40" s="523"/>
      <c r="NGH40" s="523"/>
      <c r="NGI40" s="523"/>
      <c r="NGJ40" s="523"/>
      <c r="NGK40" s="523"/>
      <c r="NGL40" s="523"/>
      <c r="NGM40" s="523"/>
      <c r="NGN40" s="523"/>
      <c r="NGO40" s="523"/>
      <c r="NGP40" s="523"/>
      <c r="NGQ40" s="523"/>
      <c r="NGR40" s="523"/>
      <c r="NGS40" s="523"/>
      <c r="NGT40" s="523"/>
      <c r="NGU40" s="523"/>
      <c r="NGV40" s="523"/>
      <c r="NGW40" s="523"/>
      <c r="NGX40" s="523"/>
      <c r="NGY40" s="523"/>
      <c r="NGZ40" s="523"/>
      <c r="NHA40" s="523"/>
      <c r="NHB40" s="523"/>
      <c r="NHC40" s="523"/>
      <c r="NHD40" s="523"/>
      <c r="NHE40" s="523"/>
      <c r="NHF40" s="523"/>
      <c r="NHG40" s="523"/>
      <c r="NHH40" s="523"/>
      <c r="NHI40" s="523"/>
      <c r="NHJ40" s="523"/>
      <c r="NHK40" s="523"/>
      <c r="NHL40" s="523"/>
      <c r="NHM40" s="523"/>
      <c r="NHN40" s="523"/>
      <c r="NHO40" s="523"/>
      <c r="NHP40" s="523"/>
      <c r="NHQ40" s="523"/>
      <c r="NHR40" s="523"/>
      <c r="NHS40" s="523"/>
      <c r="NHT40" s="523"/>
      <c r="NHU40" s="523"/>
      <c r="NHV40" s="523"/>
      <c r="NHW40" s="523"/>
      <c r="NHX40" s="523"/>
      <c r="NHY40" s="523"/>
      <c r="NHZ40" s="523"/>
      <c r="NIA40" s="523"/>
      <c r="NIB40" s="523"/>
      <c r="NIC40" s="523"/>
      <c r="NID40" s="523"/>
      <c r="NIE40" s="523"/>
      <c r="NIF40" s="523"/>
      <c r="NIG40" s="523"/>
      <c r="NIH40" s="523"/>
      <c r="NII40" s="523"/>
      <c r="NIJ40" s="523"/>
      <c r="NIK40" s="523"/>
      <c r="NIL40" s="523"/>
      <c r="NIM40" s="523"/>
      <c r="NIN40" s="523"/>
      <c r="NIO40" s="523"/>
      <c r="NIP40" s="523"/>
      <c r="NIQ40" s="523"/>
      <c r="NIR40" s="523"/>
      <c r="NIS40" s="523"/>
      <c r="NIT40" s="523"/>
      <c r="NIU40" s="523"/>
      <c r="NIV40" s="523"/>
      <c r="NIW40" s="523"/>
      <c r="NIX40" s="523"/>
      <c r="NIY40" s="523"/>
      <c r="NIZ40" s="523"/>
      <c r="NJA40" s="523"/>
      <c r="NJB40" s="523"/>
      <c r="NJC40" s="523"/>
      <c r="NJD40" s="523"/>
      <c r="NJE40" s="523"/>
      <c r="NJF40" s="523"/>
      <c r="NJG40" s="523"/>
      <c r="NJH40" s="523"/>
      <c r="NJI40" s="523"/>
      <c r="NJJ40" s="523"/>
      <c r="NJK40" s="523"/>
      <c r="NJL40" s="523"/>
      <c r="NJM40" s="523"/>
      <c r="NJN40" s="523"/>
      <c r="NJO40" s="523"/>
      <c r="NJP40" s="523"/>
      <c r="NJQ40" s="523"/>
      <c r="NJR40" s="523"/>
      <c r="NJS40" s="523"/>
      <c r="NJT40" s="523"/>
      <c r="NJU40" s="523"/>
      <c r="NJV40" s="523"/>
      <c r="NJW40" s="523"/>
      <c r="NJX40" s="523"/>
      <c r="NJY40" s="523"/>
      <c r="NJZ40" s="523"/>
      <c r="NKA40" s="523"/>
      <c r="NKB40" s="523"/>
      <c r="NKC40" s="523"/>
      <c r="NKD40" s="523"/>
      <c r="NKE40" s="523"/>
      <c r="NKF40" s="523"/>
      <c r="NKG40" s="523"/>
      <c r="NKH40" s="523"/>
      <c r="NKI40" s="523"/>
      <c r="NKJ40" s="523"/>
      <c r="NKK40" s="523"/>
      <c r="NKL40" s="523"/>
      <c r="NKM40" s="523"/>
      <c r="NKN40" s="523"/>
      <c r="NKO40" s="523"/>
      <c r="NKP40" s="523"/>
      <c r="NKQ40" s="523"/>
      <c r="NKR40" s="523"/>
      <c r="NKS40" s="523"/>
      <c r="NKT40" s="523"/>
      <c r="NKU40" s="523"/>
      <c r="NKV40" s="523"/>
      <c r="NKW40" s="523"/>
      <c r="NKX40" s="523"/>
      <c r="NKY40" s="523"/>
      <c r="NKZ40" s="523"/>
      <c r="NLA40" s="523"/>
      <c r="NLB40" s="523"/>
      <c r="NLC40" s="523"/>
      <c r="NLD40" s="523"/>
      <c r="NLE40" s="523"/>
      <c r="NLF40" s="523"/>
      <c r="NLG40" s="523"/>
      <c r="NLH40" s="523"/>
      <c r="NLI40" s="523"/>
      <c r="NLJ40" s="523"/>
      <c r="NLK40" s="523"/>
      <c r="NLL40" s="523"/>
      <c r="NLM40" s="523"/>
      <c r="NLN40" s="523"/>
      <c r="NLO40" s="523"/>
      <c r="NLP40" s="523"/>
      <c r="NLQ40" s="523"/>
      <c r="NLR40" s="523"/>
      <c r="NLS40" s="523"/>
      <c r="NLT40" s="523"/>
      <c r="NLU40" s="523"/>
      <c r="NLV40" s="523"/>
      <c r="NLW40" s="523"/>
      <c r="NLX40" s="523"/>
      <c r="NLY40" s="523"/>
      <c r="NLZ40" s="523"/>
      <c r="NMA40" s="523"/>
      <c r="NMB40" s="523"/>
      <c r="NMC40" s="523"/>
      <c r="NMD40" s="523"/>
      <c r="NME40" s="523"/>
      <c r="NMF40" s="523"/>
      <c r="NMG40" s="523"/>
      <c r="NMH40" s="523"/>
      <c r="NMI40" s="523"/>
      <c r="NMJ40" s="523"/>
      <c r="NMK40" s="523"/>
      <c r="NML40" s="523"/>
      <c r="NMM40" s="523"/>
      <c r="NMN40" s="523"/>
      <c r="NMO40" s="523"/>
      <c r="NMP40" s="523"/>
      <c r="NMQ40" s="523"/>
      <c r="NMR40" s="523"/>
      <c r="NMS40" s="523"/>
      <c r="NMT40" s="523"/>
      <c r="NMU40" s="523"/>
      <c r="NMV40" s="523"/>
      <c r="NMW40" s="523"/>
      <c r="NMX40" s="523"/>
      <c r="NMY40" s="523"/>
      <c r="NMZ40" s="523"/>
      <c r="NNA40" s="523"/>
      <c r="NNB40" s="523"/>
      <c r="NNC40" s="523"/>
      <c r="NND40" s="523"/>
      <c r="NNE40" s="523"/>
      <c r="NNF40" s="523"/>
      <c r="NNG40" s="523"/>
      <c r="NNH40" s="523"/>
      <c r="NNI40" s="523"/>
      <c r="NNJ40" s="523"/>
      <c r="NNK40" s="523"/>
      <c r="NNL40" s="523"/>
      <c r="NNM40" s="523"/>
      <c r="NNN40" s="523"/>
      <c r="NNO40" s="523"/>
      <c r="NNP40" s="523"/>
      <c r="NNQ40" s="523"/>
      <c r="NNR40" s="523"/>
      <c r="NNS40" s="523"/>
      <c r="NNT40" s="523"/>
      <c r="NNU40" s="523"/>
      <c r="NNV40" s="523"/>
      <c r="NNW40" s="523"/>
      <c r="NNX40" s="523"/>
      <c r="NNY40" s="523"/>
      <c r="NNZ40" s="523"/>
      <c r="NOA40" s="523"/>
      <c r="NOB40" s="523"/>
      <c r="NOC40" s="523"/>
      <c r="NOD40" s="523"/>
      <c r="NOE40" s="523"/>
      <c r="NOF40" s="523"/>
      <c r="NOG40" s="523"/>
      <c r="NOH40" s="523"/>
      <c r="NOI40" s="523"/>
      <c r="NOJ40" s="523"/>
      <c r="NOK40" s="523"/>
      <c r="NOL40" s="523"/>
      <c r="NOM40" s="523"/>
      <c r="NON40" s="523"/>
      <c r="NOO40" s="523"/>
      <c r="NOP40" s="523"/>
      <c r="NOQ40" s="523"/>
      <c r="NOR40" s="523"/>
      <c r="NOS40" s="523"/>
      <c r="NOT40" s="523"/>
      <c r="NOU40" s="523"/>
      <c r="NOV40" s="523"/>
      <c r="NOW40" s="523"/>
      <c r="NOX40" s="523"/>
      <c r="NOY40" s="523"/>
      <c r="NOZ40" s="523"/>
      <c r="NPA40" s="523"/>
      <c r="NPB40" s="523"/>
      <c r="NPC40" s="523"/>
      <c r="NPD40" s="523"/>
      <c r="NPE40" s="523"/>
      <c r="NPF40" s="523"/>
      <c r="NPG40" s="523"/>
      <c r="NPH40" s="523"/>
      <c r="NPI40" s="523"/>
      <c r="NPJ40" s="523"/>
      <c r="NPK40" s="523"/>
      <c r="NPL40" s="523"/>
      <c r="NPM40" s="523"/>
      <c r="NPN40" s="523"/>
      <c r="NPO40" s="523"/>
      <c r="NPP40" s="523"/>
      <c r="NPQ40" s="523"/>
      <c r="NPR40" s="523"/>
      <c r="NPS40" s="523"/>
      <c r="NPT40" s="523"/>
      <c r="NPU40" s="523"/>
      <c r="NPV40" s="523"/>
      <c r="NPW40" s="523"/>
      <c r="NPX40" s="523"/>
      <c r="NPY40" s="523"/>
      <c r="NPZ40" s="523"/>
      <c r="NQA40" s="523"/>
      <c r="NQB40" s="523"/>
      <c r="NQC40" s="523"/>
      <c r="NQD40" s="523"/>
      <c r="NQE40" s="523"/>
      <c r="NQF40" s="523"/>
      <c r="NQG40" s="523"/>
      <c r="NQH40" s="523"/>
      <c r="NQI40" s="523"/>
      <c r="NQJ40" s="523"/>
      <c r="NQK40" s="523"/>
      <c r="NQL40" s="523"/>
      <c r="NQM40" s="523"/>
      <c r="NQN40" s="523"/>
      <c r="NQO40" s="523"/>
      <c r="NQP40" s="523"/>
      <c r="NQQ40" s="523"/>
      <c r="NQR40" s="523"/>
      <c r="NQS40" s="523"/>
      <c r="NQT40" s="523"/>
      <c r="NQU40" s="523"/>
      <c r="NQV40" s="523"/>
      <c r="NQW40" s="523"/>
      <c r="NQX40" s="523"/>
      <c r="NQY40" s="523"/>
      <c r="NQZ40" s="523"/>
      <c r="NRA40" s="523"/>
      <c r="NRB40" s="523"/>
      <c r="NRC40" s="523"/>
      <c r="NRD40" s="523"/>
      <c r="NRE40" s="523"/>
      <c r="NRF40" s="523"/>
      <c r="NRG40" s="523"/>
      <c r="NRH40" s="523"/>
      <c r="NRI40" s="523"/>
      <c r="NRJ40" s="523"/>
      <c r="NRK40" s="523"/>
      <c r="NRL40" s="523"/>
      <c r="NRM40" s="523"/>
      <c r="NRN40" s="523"/>
      <c r="NRO40" s="523"/>
      <c r="NRP40" s="523"/>
      <c r="NRQ40" s="523"/>
      <c r="NRR40" s="523"/>
      <c r="NRS40" s="523"/>
      <c r="NRT40" s="523"/>
      <c r="NRU40" s="523"/>
      <c r="NRV40" s="523"/>
      <c r="NRW40" s="523"/>
      <c r="NRX40" s="523"/>
      <c r="NRY40" s="523"/>
      <c r="NRZ40" s="523"/>
      <c r="NSA40" s="523"/>
      <c r="NSB40" s="523"/>
      <c r="NSC40" s="523"/>
      <c r="NSD40" s="523"/>
      <c r="NSE40" s="523"/>
      <c r="NSF40" s="523"/>
      <c r="NSG40" s="523"/>
      <c r="NSH40" s="523"/>
      <c r="NSI40" s="523"/>
      <c r="NSJ40" s="523"/>
      <c r="NSK40" s="523"/>
      <c r="NSL40" s="523"/>
      <c r="NSM40" s="523"/>
      <c r="NSN40" s="523"/>
      <c r="NSO40" s="523"/>
      <c r="NSP40" s="523"/>
      <c r="NSQ40" s="523"/>
      <c r="NSR40" s="523"/>
      <c r="NSS40" s="523"/>
      <c r="NST40" s="523"/>
      <c r="NSU40" s="523"/>
      <c r="NSV40" s="523"/>
      <c r="NSW40" s="523"/>
      <c r="NSX40" s="523"/>
      <c r="NSY40" s="523"/>
      <c r="NSZ40" s="523"/>
      <c r="NTA40" s="523"/>
      <c r="NTB40" s="523"/>
      <c r="NTC40" s="523"/>
      <c r="NTD40" s="523"/>
      <c r="NTE40" s="523"/>
      <c r="NTF40" s="523"/>
      <c r="NTG40" s="523"/>
      <c r="NTH40" s="523"/>
      <c r="NTI40" s="523"/>
      <c r="NTJ40" s="523"/>
      <c r="NTK40" s="523"/>
      <c r="NTL40" s="523"/>
      <c r="NTM40" s="523"/>
      <c r="NTN40" s="523"/>
      <c r="NTO40" s="523"/>
      <c r="NTP40" s="523"/>
      <c r="NTQ40" s="523"/>
      <c r="NTR40" s="523"/>
      <c r="NTS40" s="523"/>
      <c r="NTT40" s="523"/>
      <c r="NTU40" s="523"/>
      <c r="NTV40" s="523"/>
      <c r="NTW40" s="523"/>
      <c r="NTX40" s="523"/>
      <c r="NTY40" s="523"/>
      <c r="NTZ40" s="523"/>
      <c r="NUA40" s="523"/>
      <c r="NUB40" s="523"/>
      <c r="NUC40" s="523"/>
      <c r="NUD40" s="523"/>
      <c r="NUE40" s="523"/>
      <c r="NUF40" s="523"/>
      <c r="NUG40" s="523"/>
      <c r="NUH40" s="523"/>
      <c r="NUI40" s="523"/>
      <c r="NUJ40" s="523"/>
      <c r="NUK40" s="523"/>
      <c r="NUL40" s="523"/>
      <c r="NUM40" s="523"/>
      <c r="NUN40" s="523"/>
      <c r="NUO40" s="523"/>
      <c r="NUP40" s="523"/>
      <c r="NUQ40" s="523"/>
      <c r="NUR40" s="523"/>
      <c r="NUS40" s="523"/>
      <c r="NUT40" s="523"/>
      <c r="NUU40" s="523"/>
      <c r="NUV40" s="523"/>
      <c r="NUW40" s="523"/>
      <c r="NUX40" s="523"/>
      <c r="NUY40" s="523"/>
      <c r="NUZ40" s="523"/>
      <c r="NVA40" s="523"/>
      <c r="NVB40" s="523"/>
      <c r="NVC40" s="523"/>
      <c r="NVD40" s="523"/>
      <c r="NVE40" s="523"/>
      <c r="NVF40" s="523"/>
      <c r="NVG40" s="523"/>
      <c r="NVH40" s="523"/>
      <c r="NVI40" s="523"/>
      <c r="NVJ40" s="523"/>
      <c r="NVK40" s="523"/>
      <c r="NVL40" s="523"/>
      <c r="NVM40" s="523"/>
      <c r="NVN40" s="523"/>
      <c r="NVO40" s="523"/>
      <c r="NVP40" s="523"/>
      <c r="NVQ40" s="523"/>
      <c r="NVR40" s="523"/>
      <c r="NVS40" s="523"/>
      <c r="NVT40" s="523"/>
      <c r="NVU40" s="523"/>
      <c r="NVV40" s="523"/>
      <c r="NVW40" s="523"/>
      <c r="NVX40" s="523"/>
      <c r="NVY40" s="523"/>
      <c r="NVZ40" s="523"/>
      <c r="NWA40" s="523"/>
      <c r="NWB40" s="523"/>
      <c r="NWC40" s="523"/>
      <c r="NWD40" s="523"/>
      <c r="NWE40" s="523"/>
      <c r="NWF40" s="523"/>
      <c r="NWG40" s="523"/>
      <c r="NWH40" s="523"/>
      <c r="NWI40" s="523"/>
      <c r="NWJ40" s="523"/>
      <c r="NWK40" s="523"/>
      <c r="NWL40" s="523"/>
      <c r="NWM40" s="523"/>
      <c r="NWN40" s="523"/>
      <c r="NWO40" s="523"/>
      <c r="NWP40" s="523"/>
      <c r="NWQ40" s="523"/>
      <c r="NWR40" s="523"/>
      <c r="NWS40" s="523"/>
      <c r="NWT40" s="523"/>
      <c r="NWU40" s="523"/>
      <c r="NWV40" s="523"/>
      <c r="NWW40" s="523"/>
      <c r="NWX40" s="523"/>
      <c r="NWY40" s="523"/>
      <c r="NWZ40" s="523"/>
      <c r="NXA40" s="523"/>
      <c r="NXB40" s="523"/>
      <c r="NXC40" s="523"/>
      <c r="NXD40" s="523"/>
      <c r="NXE40" s="523"/>
      <c r="NXF40" s="523"/>
      <c r="NXG40" s="523"/>
      <c r="NXH40" s="523"/>
      <c r="NXI40" s="523"/>
      <c r="NXJ40" s="523"/>
      <c r="NXK40" s="523"/>
      <c r="NXL40" s="523"/>
      <c r="NXM40" s="523"/>
      <c r="NXN40" s="523"/>
      <c r="NXO40" s="523"/>
      <c r="NXP40" s="523"/>
      <c r="NXQ40" s="523"/>
      <c r="NXR40" s="523"/>
      <c r="NXS40" s="523"/>
      <c r="NXT40" s="523"/>
      <c r="NXU40" s="523"/>
      <c r="NXV40" s="523"/>
      <c r="NXW40" s="523"/>
      <c r="NXX40" s="523"/>
      <c r="NXY40" s="523"/>
      <c r="NXZ40" s="523"/>
      <c r="NYA40" s="523"/>
      <c r="NYB40" s="523"/>
      <c r="NYC40" s="523"/>
      <c r="NYD40" s="523"/>
      <c r="NYE40" s="523"/>
      <c r="NYF40" s="523"/>
      <c r="NYG40" s="523"/>
      <c r="NYH40" s="523"/>
      <c r="NYI40" s="523"/>
      <c r="NYJ40" s="523"/>
      <c r="NYK40" s="523"/>
      <c r="NYL40" s="523"/>
      <c r="NYM40" s="523"/>
      <c r="NYN40" s="523"/>
      <c r="NYO40" s="523"/>
      <c r="NYP40" s="523"/>
      <c r="NYQ40" s="523"/>
      <c r="NYR40" s="523"/>
      <c r="NYS40" s="523"/>
      <c r="NYT40" s="523"/>
      <c r="NYU40" s="523"/>
      <c r="NYV40" s="523"/>
      <c r="NYW40" s="523"/>
      <c r="NYX40" s="523"/>
      <c r="NYY40" s="523"/>
      <c r="NYZ40" s="523"/>
      <c r="NZA40" s="523"/>
      <c r="NZB40" s="523"/>
      <c r="NZC40" s="523"/>
      <c r="NZD40" s="523"/>
      <c r="NZE40" s="523"/>
      <c r="NZF40" s="523"/>
      <c r="NZG40" s="523"/>
      <c r="NZH40" s="523"/>
      <c r="NZI40" s="523"/>
      <c r="NZJ40" s="523"/>
      <c r="NZK40" s="523"/>
      <c r="NZL40" s="523"/>
      <c r="NZM40" s="523"/>
      <c r="NZN40" s="523"/>
      <c r="NZO40" s="523"/>
      <c r="NZP40" s="523"/>
      <c r="NZQ40" s="523"/>
      <c r="NZR40" s="523"/>
      <c r="NZS40" s="523"/>
      <c r="NZT40" s="523"/>
      <c r="NZU40" s="523"/>
      <c r="NZV40" s="523"/>
      <c r="NZW40" s="523"/>
      <c r="NZX40" s="523"/>
      <c r="NZY40" s="523"/>
      <c r="NZZ40" s="523"/>
      <c r="OAA40" s="523"/>
      <c r="OAB40" s="523"/>
      <c r="OAC40" s="523"/>
      <c r="OAD40" s="523"/>
      <c r="OAE40" s="523"/>
      <c r="OAF40" s="523"/>
      <c r="OAG40" s="523"/>
      <c r="OAH40" s="523"/>
      <c r="OAI40" s="523"/>
      <c r="OAJ40" s="523"/>
      <c r="OAK40" s="523"/>
      <c r="OAL40" s="523"/>
      <c r="OAM40" s="523"/>
      <c r="OAN40" s="523"/>
      <c r="OAO40" s="523"/>
      <c r="OAP40" s="523"/>
      <c r="OAQ40" s="523"/>
      <c r="OAR40" s="523"/>
      <c r="OAS40" s="523"/>
      <c r="OAT40" s="523"/>
      <c r="OAU40" s="523"/>
      <c r="OAV40" s="523"/>
      <c r="OAW40" s="523"/>
      <c r="OAX40" s="523"/>
      <c r="OAY40" s="523"/>
      <c r="OAZ40" s="523"/>
      <c r="OBA40" s="523"/>
      <c r="OBB40" s="523"/>
      <c r="OBC40" s="523"/>
      <c r="OBD40" s="523"/>
      <c r="OBE40" s="523"/>
      <c r="OBF40" s="523"/>
      <c r="OBG40" s="523"/>
      <c r="OBH40" s="523"/>
      <c r="OBI40" s="523"/>
      <c r="OBJ40" s="523"/>
      <c r="OBK40" s="523"/>
      <c r="OBL40" s="523"/>
      <c r="OBM40" s="523"/>
      <c r="OBN40" s="523"/>
      <c r="OBO40" s="523"/>
      <c r="OBP40" s="523"/>
      <c r="OBQ40" s="523"/>
      <c r="OBR40" s="523"/>
      <c r="OBS40" s="523"/>
      <c r="OBT40" s="523"/>
      <c r="OBU40" s="523"/>
      <c r="OBV40" s="523"/>
      <c r="OBW40" s="523"/>
      <c r="OBX40" s="523"/>
      <c r="OBY40" s="523"/>
      <c r="OBZ40" s="523"/>
      <c r="OCA40" s="523"/>
      <c r="OCB40" s="523"/>
      <c r="OCC40" s="523"/>
      <c r="OCD40" s="523"/>
      <c r="OCE40" s="523"/>
      <c r="OCF40" s="523"/>
      <c r="OCG40" s="523"/>
      <c r="OCH40" s="523"/>
      <c r="OCI40" s="523"/>
      <c r="OCJ40" s="523"/>
      <c r="OCK40" s="523"/>
      <c r="OCL40" s="523"/>
      <c r="OCM40" s="523"/>
      <c r="OCN40" s="523"/>
      <c r="OCO40" s="523"/>
      <c r="OCP40" s="523"/>
      <c r="OCQ40" s="523"/>
      <c r="OCR40" s="523"/>
      <c r="OCS40" s="523"/>
      <c r="OCT40" s="523"/>
      <c r="OCU40" s="523"/>
      <c r="OCV40" s="523"/>
      <c r="OCW40" s="523"/>
      <c r="OCX40" s="523"/>
      <c r="OCY40" s="523"/>
      <c r="OCZ40" s="523"/>
      <c r="ODA40" s="523"/>
      <c r="ODB40" s="523"/>
      <c r="ODC40" s="523"/>
      <c r="ODD40" s="523"/>
      <c r="ODE40" s="523"/>
      <c r="ODF40" s="523"/>
      <c r="ODG40" s="523"/>
      <c r="ODH40" s="523"/>
      <c r="ODI40" s="523"/>
      <c r="ODJ40" s="523"/>
      <c r="ODK40" s="523"/>
      <c r="ODL40" s="523"/>
      <c r="ODM40" s="523"/>
      <c r="ODN40" s="523"/>
      <c r="ODO40" s="523"/>
      <c r="ODP40" s="523"/>
      <c r="ODQ40" s="523"/>
      <c r="ODR40" s="523"/>
      <c r="ODS40" s="523"/>
      <c r="ODT40" s="523"/>
      <c r="ODU40" s="523"/>
      <c r="ODV40" s="523"/>
      <c r="ODW40" s="523"/>
      <c r="ODX40" s="523"/>
      <c r="ODY40" s="523"/>
      <c r="ODZ40" s="523"/>
      <c r="OEA40" s="523"/>
      <c r="OEB40" s="523"/>
      <c r="OEC40" s="523"/>
      <c r="OED40" s="523"/>
      <c r="OEE40" s="523"/>
      <c r="OEF40" s="523"/>
      <c r="OEG40" s="523"/>
      <c r="OEH40" s="523"/>
      <c r="OEI40" s="523"/>
      <c r="OEJ40" s="523"/>
      <c r="OEK40" s="523"/>
      <c r="OEL40" s="523"/>
      <c r="OEM40" s="523"/>
      <c r="OEN40" s="523"/>
      <c r="OEO40" s="523"/>
      <c r="OEP40" s="523"/>
      <c r="OEQ40" s="523"/>
      <c r="OER40" s="523"/>
      <c r="OES40" s="523"/>
      <c r="OET40" s="523"/>
      <c r="OEU40" s="523"/>
      <c r="OEV40" s="523"/>
      <c r="OEW40" s="523"/>
      <c r="OEX40" s="523"/>
      <c r="OEY40" s="523"/>
      <c r="OEZ40" s="523"/>
      <c r="OFA40" s="523"/>
      <c r="OFB40" s="523"/>
      <c r="OFC40" s="523"/>
      <c r="OFD40" s="523"/>
      <c r="OFE40" s="523"/>
      <c r="OFF40" s="523"/>
      <c r="OFG40" s="523"/>
      <c r="OFH40" s="523"/>
      <c r="OFI40" s="523"/>
      <c r="OFJ40" s="523"/>
      <c r="OFK40" s="523"/>
      <c r="OFL40" s="523"/>
      <c r="OFM40" s="523"/>
      <c r="OFN40" s="523"/>
      <c r="OFO40" s="523"/>
      <c r="OFP40" s="523"/>
      <c r="OFQ40" s="523"/>
      <c r="OFR40" s="523"/>
      <c r="OFS40" s="523"/>
      <c r="OFT40" s="523"/>
      <c r="OFU40" s="523"/>
      <c r="OFV40" s="523"/>
      <c r="OFW40" s="523"/>
      <c r="OFX40" s="523"/>
      <c r="OFY40" s="523"/>
      <c r="OFZ40" s="523"/>
      <c r="OGA40" s="523"/>
      <c r="OGB40" s="523"/>
      <c r="OGC40" s="523"/>
      <c r="OGD40" s="523"/>
      <c r="OGE40" s="523"/>
      <c r="OGF40" s="523"/>
      <c r="OGG40" s="523"/>
      <c r="OGH40" s="523"/>
      <c r="OGI40" s="523"/>
      <c r="OGJ40" s="523"/>
      <c r="OGK40" s="523"/>
      <c r="OGL40" s="523"/>
      <c r="OGM40" s="523"/>
      <c r="OGN40" s="523"/>
      <c r="OGO40" s="523"/>
      <c r="OGP40" s="523"/>
      <c r="OGQ40" s="523"/>
      <c r="OGR40" s="523"/>
      <c r="OGS40" s="523"/>
      <c r="OGT40" s="523"/>
      <c r="OGU40" s="523"/>
      <c r="OGV40" s="523"/>
      <c r="OGW40" s="523"/>
      <c r="OGX40" s="523"/>
      <c r="OGY40" s="523"/>
      <c r="OGZ40" s="523"/>
      <c r="OHA40" s="523"/>
      <c r="OHB40" s="523"/>
      <c r="OHC40" s="523"/>
      <c r="OHD40" s="523"/>
      <c r="OHE40" s="523"/>
      <c r="OHF40" s="523"/>
      <c r="OHG40" s="523"/>
      <c r="OHH40" s="523"/>
      <c r="OHI40" s="523"/>
      <c r="OHJ40" s="523"/>
      <c r="OHK40" s="523"/>
      <c r="OHL40" s="523"/>
      <c r="OHM40" s="523"/>
      <c r="OHN40" s="523"/>
      <c r="OHO40" s="523"/>
      <c r="OHP40" s="523"/>
      <c r="OHQ40" s="523"/>
      <c r="OHR40" s="523"/>
      <c r="OHS40" s="523"/>
      <c r="OHT40" s="523"/>
      <c r="OHU40" s="523"/>
      <c r="OHV40" s="523"/>
      <c r="OHW40" s="523"/>
      <c r="OHX40" s="523"/>
      <c r="OHY40" s="523"/>
      <c r="OHZ40" s="523"/>
      <c r="OIA40" s="523"/>
      <c r="OIB40" s="523"/>
      <c r="OIC40" s="523"/>
      <c r="OID40" s="523"/>
      <c r="OIE40" s="523"/>
      <c r="OIF40" s="523"/>
      <c r="OIG40" s="523"/>
      <c r="OIH40" s="523"/>
      <c r="OII40" s="523"/>
      <c r="OIJ40" s="523"/>
      <c r="OIK40" s="523"/>
      <c r="OIL40" s="523"/>
      <c r="OIM40" s="523"/>
      <c r="OIN40" s="523"/>
      <c r="OIO40" s="523"/>
      <c r="OIP40" s="523"/>
      <c r="OIQ40" s="523"/>
      <c r="OIR40" s="523"/>
      <c r="OIS40" s="523"/>
      <c r="OIT40" s="523"/>
      <c r="OIU40" s="523"/>
      <c r="OIV40" s="523"/>
      <c r="OIW40" s="523"/>
      <c r="OIX40" s="523"/>
      <c r="OIY40" s="523"/>
      <c r="OIZ40" s="523"/>
      <c r="OJA40" s="523"/>
      <c r="OJB40" s="523"/>
      <c r="OJC40" s="523"/>
      <c r="OJD40" s="523"/>
      <c r="OJE40" s="523"/>
      <c r="OJF40" s="523"/>
      <c r="OJG40" s="523"/>
      <c r="OJH40" s="523"/>
      <c r="OJI40" s="523"/>
      <c r="OJJ40" s="523"/>
      <c r="OJK40" s="523"/>
      <c r="OJL40" s="523"/>
      <c r="OJM40" s="523"/>
      <c r="OJN40" s="523"/>
      <c r="OJO40" s="523"/>
      <c r="OJP40" s="523"/>
      <c r="OJQ40" s="523"/>
      <c r="OJR40" s="523"/>
      <c r="OJS40" s="523"/>
      <c r="OJT40" s="523"/>
      <c r="OJU40" s="523"/>
      <c r="OJV40" s="523"/>
      <c r="OJW40" s="523"/>
      <c r="OJX40" s="523"/>
      <c r="OJY40" s="523"/>
      <c r="OJZ40" s="523"/>
      <c r="OKA40" s="523"/>
      <c r="OKB40" s="523"/>
      <c r="OKC40" s="523"/>
      <c r="OKD40" s="523"/>
      <c r="OKE40" s="523"/>
      <c r="OKF40" s="523"/>
      <c r="OKG40" s="523"/>
      <c r="OKH40" s="523"/>
      <c r="OKI40" s="523"/>
      <c r="OKJ40" s="523"/>
      <c r="OKK40" s="523"/>
      <c r="OKL40" s="523"/>
      <c r="OKM40" s="523"/>
      <c r="OKN40" s="523"/>
      <c r="OKO40" s="523"/>
      <c r="OKP40" s="523"/>
      <c r="OKQ40" s="523"/>
      <c r="OKR40" s="523"/>
      <c r="OKS40" s="523"/>
      <c r="OKT40" s="523"/>
      <c r="OKU40" s="523"/>
      <c r="OKV40" s="523"/>
      <c r="OKW40" s="523"/>
      <c r="OKX40" s="523"/>
      <c r="OKY40" s="523"/>
      <c r="OKZ40" s="523"/>
      <c r="OLA40" s="523"/>
      <c r="OLB40" s="523"/>
      <c r="OLC40" s="523"/>
      <c r="OLD40" s="523"/>
      <c r="OLE40" s="523"/>
      <c r="OLF40" s="523"/>
      <c r="OLG40" s="523"/>
      <c r="OLH40" s="523"/>
      <c r="OLI40" s="523"/>
      <c r="OLJ40" s="523"/>
      <c r="OLK40" s="523"/>
      <c r="OLL40" s="523"/>
      <c r="OLM40" s="523"/>
      <c r="OLN40" s="523"/>
      <c r="OLO40" s="523"/>
      <c r="OLP40" s="523"/>
      <c r="OLQ40" s="523"/>
      <c r="OLR40" s="523"/>
      <c r="OLS40" s="523"/>
      <c r="OLT40" s="523"/>
      <c r="OLU40" s="523"/>
      <c r="OLV40" s="523"/>
      <c r="OLW40" s="523"/>
      <c r="OLX40" s="523"/>
      <c r="OLY40" s="523"/>
      <c r="OLZ40" s="523"/>
      <c r="OMA40" s="523"/>
      <c r="OMB40" s="523"/>
      <c r="OMC40" s="523"/>
      <c r="OMD40" s="523"/>
      <c r="OME40" s="523"/>
      <c r="OMF40" s="523"/>
      <c r="OMG40" s="523"/>
      <c r="OMH40" s="523"/>
      <c r="OMI40" s="523"/>
      <c r="OMJ40" s="523"/>
      <c r="OMK40" s="523"/>
      <c r="OML40" s="523"/>
      <c r="OMM40" s="523"/>
      <c r="OMN40" s="523"/>
      <c r="OMO40" s="523"/>
      <c r="OMP40" s="523"/>
      <c r="OMQ40" s="523"/>
      <c r="OMR40" s="523"/>
      <c r="OMS40" s="523"/>
      <c r="OMT40" s="523"/>
      <c r="OMU40" s="523"/>
      <c r="OMV40" s="523"/>
      <c r="OMW40" s="523"/>
      <c r="OMX40" s="523"/>
      <c r="OMY40" s="523"/>
      <c r="OMZ40" s="523"/>
      <c r="ONA40" s="523"/>
      <c r="ONB40" s="523"/>
      <c r="ONC40" s="523"/>
      <c r="OND40" s="523"/>
      <c r="ONE40" s="523"/>
      <c r="ONF40" s="523"/>
      <c r="ONG40" s="523"/>
      <c r="ONH40" s="523"/>
      <c r="ONI40" s="523"/>
      <c r="ONJ40" s="523"/>
      <c r="ONK40" s="523"/>
      <c r="ONL40" s="523"/>
      <c r="ONM40" s="523"/>
      <c r="ONN40" s="523"/>
      <c r="ONO40" s="523"/>
      <c r="ONP40" s="523"/>
      <c r="ONQ40" s="523"/>
      <c r="ONR40" s="523"/>
      <c r="ONS40" s="523"/>
      <c r="ONT40" s="523"/>
      <c r="ONU40" s="523"/>
      <c r="ONV40" s="523"/>
      <c r="ONW40" s="523"/>
      <c r="ONX40" s="523"/>
      <c r="ONY40" s="523"/>
      <c r="ONZ40" s="523"/>
      <c r="OOA40" s="523"/>
      <c r="OOB40" s="523"/>
      <c r="OOC40" s="523"/>
      <c r="OOD40" s="523"/>
      <c r="OOE40" s="523"/>
      <c r="OOF40" s="523"/>
      <c r="OOG40" s="523"/>
      <c r="OOH40" s="523"/>
      <c r="OOI40" s="523"/>
      <c r="OOJ40" s="523"/>
      <c r="OOK40" s="523"/>
      <c r="OOL40" s="523"/>
      <c r="OOM40" s="523"/>
      <c r="OON40" s="523"/>
      <c r="OOO40" s="523"/>
      <c r="OOP40" s="523"/>
      <c r="OOQ40" s="523"/>
      <c r="OOR40" s="523"/>
      <c r="OOS40" s="523"/>
      <c r="OOT40" s="523"/>
      <c r="OOU40" s="523"/>
      <c r="OOV40" s="523"/>
      <c r="OOW40" s="523"/>
      <c r="OOX40" s="523"/>
      <c r="OOY40" s="523"/>
      <c r="OOZ40" s="523"/>
      <c r="OPA40" s="523"/>
      <c r="OPB40" s="523"/>
      <c r="OPC40" s="523"/>
      <c r="OPD40" s="523"/>
      <c r="OPE40" s="523"/>
      <c r="OPF40" s="523"/>
      <c r="OPG40" s="523"/>
      <c r="OPH40" s="523"/>
      <c r="OPI40" s="523"/>
      <c r="OPJ40" s="523"/>
      <c r="OPK40" s="523"/>
      <c r="OPL40" s="523"/>
      <c r="OPM40" s="523"/>
      <c r="OPN40" s="523"/>
      <c r="OPO40" s="523"/>
      <c r="OPP40" s="523"/>
      <c r="OPQ40" s="523"/>
      <c r="OPR40" s="523"/>
      <c r="OPS40" s="523"/>
      <c r="OPT40" s="523"/>
      <c r="OPU40" s="523"/>
      <c r="OPV40" s="523"/>
      <c r="OPW40" s="523"/>
      <c r="OPX40" s="523"/>
      <c r="OPY40" s="523"/>
      <c r="OPZ40" s="523"/>
      <c r="OQA40" s="523"/>
      <c r="OQB40" s="523"/>
      <c r="OQC40" s="523"/>
      <c r="OQD40" s="523"/>
      <c r="OQE40" s="523"/>
      <c r="OQF40" s="523"/>
      <c r="OQG40" s="523"/>
      <c r="OQH40" s="523"/>
      <c r="OQI40" s="523"/>
      <c r="OQJ40" s="523"/>
      <c r="OQK40" s="523"/>
      <c r="OQL40" s="523"/>
      <c r="OQM40" s="523"/>
      <c r="OQN40" s="523"/>
      <c r="OQO40" s="523"/>
      <c r="OQP40" s="523"/>
      <c r="OQQ40" s="523"/>
      <c r="OQR40" s="523"/>
      <c r="OQS40" s="523"/>
      <c r="OQT40" s="523"/>
      <c r="OQU40" s="523"/>
      <c r="OQV40" s="523"/>
      <c r="OQW40" s="523"/>
      <c r="OQX40" s="523"/>
      <c r="OQY40" s="523"/>
      <c r="OQZ40" s="523"/>
      <c r="ORA40" s="523"/>
      <c r="ORB40" s="523"/>
      <c r="ORC40" s="523"/>
      <c r="ORD40" s="523"/>
      <c r="ORE40" s="523"/>
      <c r="ORF40" s="523"/>
      <c r="ORG40" s="523"/>
      <c r="ORH40" s="523"/>
      <c r="ORI40" s="523"/>
      <c r="ORJ40" s="523"/>
      <c r="ORK40" s="523"/>
      <c r="ORL40" s="523"/>
      <c r="ORM40" s="523"/>
      <c r="ORN40" s="523"/>
      <c r="ORO40" s="523"/>
      <c r="ORP40" s="523"/>
      <c r="ORQ40" s="523"/>
      <c r="ORR40" s="523"/>
      <c r="ORS40" s="523"/>
      <c r="ORT40" s="523"/>
      <c r="ORU40" s="523"/>
      <c r="ORV40" s="523"/>
      <c r="ORW40" s="523"/>
      <c r="ORX40" s="523"/>
      <c r="ORY40" s="523"/>
      <c r="ORZ40" s="523"/>
      <c r="OSA40" s="523"/>
      <c r="OSB40" s="523"/>
      <c r="OSC40" s="523"/>
      <c r="OSD40" s="523"/>
      <c r="OSE40" s="523"/>
      <c r="OSF40" s="523"/>
      <c r="OSG40" s="523"/>
      <c r="OSH40" s="523"/>
      <c r="OSI40" s="523"/>
      <c r="OSJ40" s="523"/>
      <c r="OSK40" s="523"/>
      <c r="OSL40" s="523"/>
      <c r="OSM40" s="523"/>
      <c r="OSN40" s="523"/>
      <c r="OSO40" s="523"/>
      <c r="OSP40" s="523"/>
      <c r="OSQ40" s="523"/>
      <c r="OSR40" s="523"/>
      <c r="OSS40" s="523"/>
      <c r="OST40" s="523"/>
      <c r="OSU40" s="523"/>
      <c r="OSV40" s="523"/>
      <c r="OSW40" s="523"/>
      <c r="OSX40" s="523"/>
      <c r="OSY40" s="523"/>
      <c r="OSZ40" s="523"/>
      <c r="OTA40" s="523"/>
      <c r="OTB40" s="523"/>
      <c r="OTC40" s="523"/>
      <c r="OTD40" s="523"/>
      <c r="OTE40" s="523"/>
      <c r="OTF40" s="523"/>
      <c r="OTG40" s="523"/>
      <c r="OTH40" s="523"/>
      <c r="OTI40" s="523"/>
      <c r="OTJ40" s="523"/>
      <c r="OTK40" s="523"/>
      <c r="OTL40" s="523"/>
      <c r="OTM40" s="523"/>
      <c r="OTN40" s="523"/>
      <c r="OTO40" s="523"/>
      <c r="OTP40" s="523"/>
      <c r="OTQ40" s="523"/>
      <c r="OTR40" s="523"/>
      <c r="OTS40" s="523"/>
      <c r="OTT40" s="523"/>
      <c r="OTU40" s="523"/>
      <c r="OTV40" s="523"/>
      <c r="OTW40" s="523"/>
      <c r="OTX40" s="523"/>
      <c r="OTY40" s="523"/>
      <c r="OTZ40" s="523"/>
      <c r="OUA40" s="523"/>
      <c r="OUB40" s="523"/>
      <c r="OUC40" s="523"/>
      <c r="OUD40" s="523"/>
      <c r="OUE40" s="523"/>
      <c r="OUF40" s="523"/>
      <c r="OUG40" s="523"/>
      <c r="OUH40" s="523"/>
      <c r="OUI40" s="523"/>
      <c r="OUJ40" s="523"/>
      <c r="OUK40" s="523"/>
      <c r="OUL40" s="523"/>
      <c r="OUM40" s="523"/>
      <c r="OUN40" s="523"/>
      <c r="OUO40" s="523"/>
      <c r="OUP40" s="523"/>
      <c r="OUQ40" s="523"/>
      <c r="OUR40" s="523"/>
      <c r="OUS40" s="523"/>
      <c r="OUT40" s="523"/>
      <c r="OUU40" s="523"/>
      <c r="OUV40" s="523"/>
      <c r="OUW40" s="523"/>
      <c r="OUX40" s="523"/>
      <c r="OUY40" s="523"/>
      <c r="OUZ40" s="523"/>
      <c r="OVA40" s="523"/>
      <c r="OVB40" s="523"/>
      <c r="OVC40" s="523"/>
      <c r="OVD40" s="523"/>
      <c r="OVE40" s="523"/>
      <c r="OVF40" s="523"/>
      <c r="OVG40" s="523"/>
      <c r="OVH40" s="523"/>
      <c r="OVI40" s="523"/>
      <c r="OVJ40" s="523"/>
      <c r="OVK40" s="523"/>
      <c r="OVL40" s="523"/>
      <c r="OVM40" s="523"/>
      <c r="OVN40" s="523"/>
      <c r="OVO40" s="523"/>
      <c r="OVP40" s="523"/>
      <c r="OVQ40" s="523"/>
      <c r="OVR40" s="523"/>
      <c r="OVS40" s="523"/>
      <c r="OVT40" s="523"/>
      <c r="OVU40" s="523"/>
      <c r="OVV40" s="523"/>
      <c r="OVW40" s="523"/>
      <c r="OVX40" s="523"/>
      <c r="OVY40" s="523"/>
      <c r="OVZ40" s="523"/>
      <c r="OWA40" s="523"/>
      <c r="OWB40" s="523"/>
      <c r="OWC40" s="523"/>
      <c r="OWD40" s="523"/>
      <c r="OWE40" s="523"/>
      <c r="OWF40" s="523"/>
      <c r="OWG40" s="523"/>
      <c r="OWH40" s="523"/>
      <c r="OWI40" s="523"/>
      <c r="OWJ40" s="523"/>
      <c r="OWK40" s="523"/>
      <c r="OWL40" s="523"/>
      <c r="OWM40" s="523"/>
      <c r="OWN40" s="523"/>
      <c r="OWO40" s="523"/>
      <c r="OWP40" s="523"/>
      <c r="OWQ40" s="523"/>
      <c r="OWR40" s="523"/>
      <c r="OWS40" s="523"/>
      <c r="OWT40" s="523"/>
      <c r="OWU40" s="523"/>
      <c r="OWV40" s="523"/>
      <c r="OWW40" s="523"/>
      <c r="OWX40" s="523"/>
      <c r="OWY40" s="523"/>
      <c r="OWZ40" s="523"/>
      <c r="OXA40" s="523"/>
      <c r="OXB40" s="523"/>
      <c r="OXC40" s="523"/>
      <c r="OXD40" s="523"/>
      <c r="OXE40" s="523"/>
      <c r="OXF40" s="523"/>
      <c r="OXG40" s="523"/>
      <c r="OXH40" s="523"/>
      <c r="OXI40" s="523"/>
      <c r="OXJ40" s="523"/>
      <c r="OXK40" s="523"/>
      <c r="OXL40" s="523"/>
      <c r="OXM40" s="523"/>
      <c r="OXN40" s="523"/>
      <c r="OXO40" s="523"/>
      <c r="OXP40" s="523"/>
      <c r="OXQ40" s="523"/>
      <c r="OXR40" s="523"/>
      <c r="OXS40" s="523"/>
      <c r="OXT40" s="523"/>
      <c r="OXU40" s="523"/>
      <c r="OXV40" s="523"/>
      <c r="OXW40" s="523"/>
      <c r="OXX40" s="523"/>
      <c r="OXY40" s="523"/>
      <c r="OXZ40" s="523"/>
      <c r="OYA40" s="523"/>
      <c r="OYB40" s="523"/>
      <c r="OYC40" s="523"/>
      <c r="OYD40" s="523"/>
      <c r="OYE40" s="523"/>
      <c r="OYF40" s="523"/>
      <c r="OYG40" s="523"/>
      <c r="OYH40" s="523"/>
      <c r="OYI40" s="523"/>
      <c r="OYJ40" s="523"/>
      <c r="OYK40" s="523"/>
      <c r="OYL40" s="523"/>
      <c r="OYM40" s="523"/>
      <c r="OYN40" s="523"/>
      <c r="OYO40" s="523"/>
      <c r="OYP40" s="523"/>
      <c r="OYQ40" s="523"/>
      <c r="OYR40" s="523"/>
      <c r="OYS40" s="523"/>
      <c r="OYT40" s="523"/>
      <c r="OYU40" s="523"/>
      <c r="OYV40" s="523"/>
      <c r="OYW40" s="523"/>
      <c r="OYX40" s="523"/>
      <c r="OYY40" s="523"/>
      <c r="OYZ40" s="523"/>
      <c r="OZA40" s="523"/>
      <c r="OZB40" s="523"/>
      <c r="OZC40" s="523"/>
      <c r="OZD40" s="523"/>
      <c r="OZE40" s="523"/>
      <c r="OZF40" s="523"/>
      <c r="OZG40" s="523"/>
      <c r="OZH40" s="523"/>
      <c r="OZI40" s="523"/>
      <c r="OZJ40" s="523"/>
      <c r="OZK40" s="523"/>
      <c r="OZL40" s="523"/>
      <c r="OZM40" s="523"/>
      <c r="OZN40" s="523"/>
      <c r="OZO40" s="523"/>
      <c r="OZP40" s="523"/>
      <c r="OZQ40" s="523"/>
      <c r="OZR40" s="523"/>
      <c r="OZS40" s="523"/>
      <c r="OZT40" s="523"/>
      <c r="OZU40" s="523"/>
      <c r="OZV40" s="523"/>
      <c r="OZW40" s="523"/>
      <c r="OZX40" s="523"/>
      <c r="OZY40" s="523"/>
      <c r="OZZ40" s="523"/>
      <c r="PAA40" s="523"/>
      <c r="PAB40" s="523"/>
      <c r="PAC40" s="523"/>
      <c r="PAD40" s="523"/>
      <c r="PAE40" s="523"/>
      <c r="PAF40" s="523"/>
      <c r="PAG40" s="523"/>
      <c r="PAH40" s="523"/>
      <c r="PAI40" s="523"/>
      <c r="PAJ40" s="523"/>
      <c r="PAK40" s="523"/>
      <c r="PAL40" s="523"/>
      <c r="PAM40" s="523"/>
      <c r="PAN40" s="523"/>
      <c r="PAO40" s="523"/>
      <c r="PAP40" s="523"/>
      <c r="PAQ40" s="523"/>
      <c r="PAR40" s="523"/>
      <c r="PAS40" s="523"/>
      <c r="PAT40" s="523"/>
      <c r="PAU40" s="523"/>
      <c r="PAV40" s="523"/>
      <c r="PAW40" s="523"/>
      <c r="PAX40" s="523"/>
      <c r="PAY40" s="523"/>
      <c r="PAZ40" s="523"/>
      <c r="PBA40" s="523"/>
      <c r="PBB40" s="523"/>
      <c r="PBC40" s="523"/>
      <c r="PBD40" s="523"/>
      <c r="PBE40" s="523"/>
      <c r="PBF40" s="523"/>
      <c r="PBG40" s="523"/>
      <c r="PBH40" s="523"/>
      <c r="PBI40" s="523"/>
      <c r="PBJ40" s="523"/>
      <c r="PBK40" s="523"/>
      <c r="PBL40" s="523"/>
      <c r="PBM40" s="523"/>
      <c r="PBN40" s="523"/>
      <c r="PBO40" s="523"/>
      <c r="PBP40" s="523"/>
      <c r="PBQ40" s="523"/>
      <c r="PBR40" s="523"/>
      <c r="PBS40" s="523"/>
      <c r="PBT40" s="523"/>
      <c r="PBU40" s="523"/>
      <c r="PBV40" s="523"/>
      <c r="PBW40" s="523"/>
      <c r="PBX40" s="523"/>
      <c r="PBY40" s="523"/>
      <c r="PBZ40" s="523"/>
      <c r="PCA40" s="523"/>
      <c r="PCB40" s="523"/>
      <c r="PCC40" s="523"/>
      <c r="PCD40" s="523"/>
      <c r="PCE40" s="523"/>
      <c r="PCF40" s="523"/>
      <c r="PCG40" s="523"/>
      <c r="PCH40" s="523"/>
      <c r="PCI40" s="523"/>
      <c r="PCJ40" s="523"/>
      <c r="PCK40" s="523"/>
      <c r="PCL40" s="523"/>
      <c r="PCM40" s="523"/>
      <c r="PCN40" s="523"/>
      <c r="PCO40" s="523"/>
      <c r="PCP40" s="523"/>
      <c r="PCQ40" s="523"/>
      <c r="PCR40" s="523"/>
      <c r="PCS40" s="523"/>
      <c r="PCT40" s="523"/>
      <c r="PCU40" s="523"/>
      <c r="PCV40" s="523"/>
      <c r="PCW40" s="523"/>
      <c r="PCX40" s="523"/>
      <c r="PCY40" s="523"/>
      <c r="PCZ40" s="523"/>
      <c r="PDA40" s="523"/>
      <c r="PDB40" s="523"/>
      <c r="PDC40" s="523"/>
      <c r="PDD40" s="523"/>
      <c r="PDE40" s="523"/>
      <c r="PDF40" s="523"/>
      <c r="PDG40" s="523"/>
      <c r="PDH40" s="523"/>
      <c r="PDI40" s="523"/>
      <c r="PDJ40" s="523"/>
      <c r="PDK40" s="523"/>
      <c r="PDL40" s="523"/>
      <c r="PDM40" s="523"/>
      <c r="PDN40" s="523"/>
      <c r="PDO40" s="523"/>
      <c r="PDP40" s="523"/>
      <c r="PDQ40" s="523"/>
      <c r="PDR40" s="523"/>
      <c r="PDS40" s="523"/>
      <c r="PDT40" s="523"/>
      <c r="PDU40" s="523"/>
      <c r="PDV40" s="523"/>
      <c r="PDW40" s="523"/>
      <c r="PDX40" s="523"/>
      <c r="PDY40" s="523"/>
      <c r="PDZ40" s="523"/>
      <c r="PEA40" s="523"/>
      <c r="PEB40" s="523"/>
      <c r="PEC40" s="523"/>
      <c r="PED40" s="523"/>
      <c r="PEE40" s="523"/>
      <c r="PEF40" s="523"/>
      <c r="PEG40" s="523"/>
      <c r="PEH40" s="523"/>
      <c r="PEI40" s="523"/>
      <c r="PEJ40" s="523"/>
      <c r="PEK40" s="523"/>
      <c r="PEL40" s="523"/>
      <c r="PEM40" s="523"/>
      <c r="PEN40" s="523"/>
      <c r="PEO40" s="523"/>
      <c r="PEP40" s="523"/>
      <c r="PEQ40" s="523"/>
      <c r="PER40" s="523"/>
      <c r="PES40" s="523"/>
      <c r="PET40" s="523"/>
      <c r="PEU40" s="523"/>
      <c r="PEV40" s="523"/>
      <c r="PEW40" s="523"/>
      <c r="PEX40" s="523"/>
      <c r="PEY40" s="523"/>
      <c r="PEZ40" s="523"/>
      <c r="PFA40" s="523"/>
      <c r="PFB40" s="523"/>
      <c r="PFC40" s="523"/>
      <c r="PFD40" s="523"/>
      <c r="PFE40" s="523"/>
      <c r="PFF40" s="523"/>
      <c r="PFG40" s="523"/>
      <c r="PFH40" s="523"/>
      <c r="PFI40" s="523"/>
      <c r="PFJ40" s="523"/>
      <c r="PFK40" s="523"/>
      <c r="PFL40" s="523"/>
      <c r="PFM40" s="523"/>
      <c r="PFN40" s="523"/>
      <c r="PFO40" s="523"/>
      <c r="PFP40" s="523"/>
      <c r="PFQ40" s="523"/>
      <c r="PFR40" s="523"/>
      <c r="PFS40" s="523"/>
      <c r="PFT40" s="523"/>
      <c r="PFU40" s="523"/>
      <c r="PFV40" s="523"/>
      <c r="PFW40" s="523"/>
      <c r="PFX40" s="523"/>
      <c r="PFY40" s="523"/>
      <c r="PFZ40" s="523"/>
      <c r="PGA40" s="523"/>
      <c r="PGB40" s="523"/>
      <c r="PGC40" s="523"/>
      <c r="PGD40" s="523"/>
      <c r="PGE40" s="523"/>
      <c r="PGF40" s="523"/>
      <c r="PGG40" s="523"/>
      <c r="PGH40" s="523"/>
      <c r="PGI40" s="523"/>
      <c r="PGJ40" s="523"/>
      <c r="PGK40" s="523"/>
      <c r="PGL40" s="523"/>
      <c r="PGM40" s="523"/>
      <c r="PGN40" s="523"/>
      <c r="PGO40" s="523"/>
      <c r="PGP40" s="523"/>
      <c r="PGQ40" s="523"/>
      <c r="PGR40" s="523"/>
      <c r="PGS40" s="523"/>
      <c r="PGT40" s="523"/>
      <c r="PGU40" s="523"/>
      <c r="PGV40" s="523"/>
      <c r="PGW40" s="523"/>
      <c r="PGX40" s="523"/>
      <c r="PGY40" s="523"/>
      <c r="PGZ40" s="523"/>
      <c r="PHA40" s="523"/>
      <c r="PHB40" s="523"/>
      <c r="PHC40" s="523"/>
      <c r="PHD40" s="523"/>
      <c r="PHE40" s="523"/>
      <c r="PHF40" s="523"/>
      <c r="PHG40" s="523"/>
      <c r="PHH40" s="523"/>
      <c r="PHI40" s="523"/>
      <c r="PHJ40" s="523"/>
      <c r="PHK40" s="523"/>
      <c r="PHL40" s="523"/>
      <c r="PHM40" s="523"/>
      <c r="PHN40" s="523"/>
      <c r="PHO40" s="523"/>
      <c r="PHP40" s="523"/>
      <c r="PHQ40" s="523"/>
      <c r="PHR40" s="523"/>
      <c r="PHS40" s="523"/>
      <c r="PHT40" s="523"/>
      <c r="PHU40" s="523"/>
      <c r="PHV40" s="523"/>
      <c r="PHW40" s="523"/>
      <c r="PHX40" s="523"/>
      <c r="PHY40" s="523"/>
      <c r="PHZ40" s="523"/>
      <c r="PIA40" s="523"/>
      <c r="PIB40" s="523"/>
      <c r="PIC40" s="523"/>
      <c r="PID40" s="523"/>
      <c r="PIE40" s="523"/>
      <c r="PIF40" s="523"/>
      <c r="PIG40" s="523"/>
      <c r="PIH40" s="523"/>
      <c r="PII40" s="523"/>
      <c r="PIJ40" s="523"/>
      <c r="PIK40" s="523"/>
      <c r="PIL40" s="523"/>
      <c r="PIM40" s="523"/>
      <c r="PIN40" s="523"/>
      <c r="PIO40" s="523"/>
      <c r="PIP40" s="523"/>
      <c r="PIQ40" s="523"/>
      <c r="PIR40" s="523"/>
      <c r="PIS40" s="523"/>
      <c r="PIT40" s="523"/>
      <c r="PIU40" s="523"/>
      <c r="PIV40" s="523"/>
      <c r="PIW40" s="523"/>
      <c r="PIX40" s="523"/>
      <c r="PIY40" s="523"/>
      <c r="PIZ40" s="523"/>
      <c r="PJA40" s="523"/>
      <c r="PJB40" s="523"/>
      <c r="PJC40" s="523"/>
      <c r="PJD40" s="523"/>
      <c r="PJE40" s="523"/>
      <c r="PJF40" s="523"/>
      <c r="PJG40" s="523"/>
      <c r="PJH40" s="523"/>
      <c r="PJI40" s="523"/>
      <c r="PJJ40" s="523"/>
      <c r="PJK40" s="523"/>
      <c r="PJL40" s="523"/>
      <c r="PJM40" s="523"/>
      <c r="PJN40" s="523"/>
      <c r="PJO40" s="523"/>
      <c r="PJP40" s="523"/>
      <c r="PJQ40" s="523"/>
      <c r="PJR40" s="523"/>
      <c r="PJS40" s="523"/>
      <c r="PJT40" s="523"/>
      <c r="PJU40" s="523"/>
      <c r="PJV40" s="523"/>
      <c r="PJW40" s="523"/>
      <c r="PJX40" s="523"/>
      <c r="PJY40" s="523"/>
      <c r="PJZ40" s="523"/>
      <c r="PKA40" s="523"/>
      <c r="PKB40" s="523"/>
      <c r="PKC40" s="523"/>
      <c r="PKD40" s="523"/>
      <c r="PKE40" s="523"/>
      <c r="PKF40" s="523"/>
      <c r="PKG40" s="523"/>
      <c r="PKH40" s="523"/>
      <c r="PKI40" s="523"/>
      <c r="PKJ40" s="523"/>
      <c r="PKK40" s="523"/>
      <c r="PKL40" s="523"/>
      <c r="PKM40" s="523"/>
      <c r="PKN40" s="523"/>
      <c r="PKO40" s="523"/>
      <c r="PKP40" s="523"/>
      <c r="PKQ40" s="523"/>
      <c r="PKR40" s="523"/>
      <c r="PKS40" s="523"/>
      <c r="PKT40" s="523"/>
      <c r="PKU40" s="523"/>
      <c r="PKV40" s="523"/>
      <c r="PKW40" s="523"/>
      <c r="PKX40" s="523"/>
      <c r="PKY40" s="523"/>
      <c r="PKZ40" s="523"/>
      <c r="PLA40" s="523"/>
      <c r="PLB40" s="523"/>
      <c r="PLC40" s="523"/>
      <c r="PLD40" s="523"/>
      <c r="PLE40" s="523"/>
      <c r="PLF40" s="523"/>
      <c r="PLG40" s="523"/>
      <c r="PLH40" s="523"/>
      <c r="PLI40" s="523"/>
      <c r="PLJ40" s="523"/>
      <c r="PLK40" s="523"/>
      <c r="PLL40" s="523"/>
      <c r="PLM40" s="523"/>
      <c r="PLN40" s="523"/>
      <c r="PLO40" s="523"/>
      <c r="PLP40" s="523"/>
      <c r="PLQ40" s="523"/>
      <c r="PLR40" s="523"/>
      <c r="PLS40" s="523"/>
      <c r="PLT40" s="523"/>
      <c r="PLU40" s="523"/>
      <c r="PLV40" s="523"/>
      <c r="PLW40" s="523"/>
      <c r="PLX40" s="523"/>
      <c r="PLY40" s="523"/>
      <c r="PLZ40" s="523"/>
      <c r="PMA40" s="523"/>
      <c r="PMB40" s="523"/>
      <c r="PMC40" s="523"/>
      <c r="PMD40" s="523"/>
      <c r="PME40" s="523"/>
      <c r="PMF40" s="523"/>
      <c r="PMG40" s="523"/>
      <c r="PMH40" s="523"/>
      <c r="PMI40" s="523"/>
      <c r="PMJ40" s="523"/>
      <c r="PMK40" s="523"/>
      <c r="PML40" s="523"/>
      <c r="PMM40" s="523"/>
      <c r="PMN40" s="523"/>
      <c r="PMO40" s="523"/>
      <c r="PMP40" s="523"/>
      <c r="PMQ40" s="523"/>
      <c r="PMR40" s="523"/>
      <c r="PMS40" s="523"/>
      <c r="PMT40" s="523"/>
      <c r="PMU40" s="523"/>
      <c r="PMV40" s="523"/>
      <c r="PMW40" s="523"/>
      <c r="PMX40" s="523"/>
      <c r="PMY40" s="523"/>
      <c r="PMZ40" s="523"/>
      <c r="PNA40" s="523"/>
      <c r="PNB40" s="523"/>
      <c r="PNC40" s="523"/>
      <c r="PND40" s="523"/>
      <c r="PNE40" s="523"/>
      <c r="PNF40" s="523"/>
      <c r="PNG40" s="523"/>
      <c r="PNH40" s="523"/>
      <c r="PNI40" s="523"/>
      <c r="PNJ40" s="523"/>
      <c r="PNK40" s="523"/>
      <c r="PNL40" s="523"/>
      <c r="PNM40" s="523"/>
      <c r="PNN40" s="523"/>
      <c r="PNO40" s="523"/>
      <c r="PNP40" s="523"/>
      <c r="PNQ40" s="523"/>
      <c r="PNR40" s="523"/>
      <c r="PNS40" s="523"/>
      <c r="PNT40" s="523"/>
      <c r="PNU40" s="523"/>
      <c r="PNV40" s="523"/>
      <c r="PNW40" s="523"/>
      <c r="PNX40" s="523"/>
      <c r="PNY40" s="523"/>
      <c r="PNZ40" s="523"/>
      <c r="POA40" s="523"/>
      <c r="POB40" s="523"/>
      <c r="POC40" s="523"/>
      <c r="POD40" s="523"/>
      <c r="POE40" s="523"/>
      <c r="POF40" s="523"/>
      <c r="POG40" s="523"/>
      <c r="POH40" s="523"/>
      <c r="POI40" s="523"/>
      <c r="POJ40" s="523"/>
      <c r="POK40" s="523"/>
      <c r="POL40" s="523"/>
      <c r="POM40" s="523"/>
      <c r="PON40" s="523"/>
      <c r="POO40" s="523"/>
      <c r="POP40" s="523"/>
      <c r="POQ40" s="523"/>
      <c r="POR40" s="523"/>
      <c r="POS40" s="523"/>
      <c r="POT40" s="523"/>
      <c r="POU40" s="523"/>
      <c r="POV40" s="523"/>
      <c r="POW40" s="523"/>
      <c r="POX40" s="523"/>
      <c r="POY40" s="523"/>
      <c r="POZ40" s="523"/>
      <c r="PPA40" s="523"/>
      <c r="PPB40" s="523"/>
      <c r="PPC40" s="523"/>
      <c r="PPD40" s="523"/>
      <c r="PPE40" s="523"/>
      <c r="PPF40" s="523"/>
      <c r="PPG40" s="523"/>
      <c r="PPH40" s="523"/>
      <c r="PPI40" s="523"/>
      <c r="PPJ40" s="523"/>
      <c r="PPK40" s="523"/>
      <c r="PPL40" s="523"/>
      <c r="PPM40" s="523"/>
      <c r="PPN40" s="523"/>
      <c r="PPO40" s="523"/>
      <c r="PPP40" s="523"/>
      <c r="PPQ40" s="523"/>
      <c r="PPR40" s="523"/>
      <c r="PPS40" s="523"/>
      <c r="PPT40" s="523"/>
      <c r="PPU40" s="523"/>
      <c r="PPV40" s="523"/>
      <c r="PPW40" s="523"/>
      <c r="PPX40" s="523"/>
      <c r="PPY40" s="523"/>
      <c r="PPZ40" s="523"/>
      <c r="PQA40" s="523"/>
      <c r="PQB40" s="523"/>
      <c r="PQC40" s="523"/>
      <c r="PQD40" s="523"/>
      <c r="PQE40" s="523"/>
      <c r="PQF40" s="523"/>
      <c r="PQG40" s="523"/>
      <c r="PQH40" s="523"/>
      <c r="PQI40" s="523"/>
      <c r="PQJ40" s="523"/>
      <c r="PQK40" s="523"/>
      <c r="PQL40" s="523"/>
      <c r="PQM40" s="523"/>
      <c r="PQN40" s="523"/>
      <c r="PQO40" s="523"/>
      <c r="PQP40" s="523"/>
      <c r="PQQ40" s="523"/>
      <c r="PQR40" s="523"/>
      <c r="PQS40" s="523"/>
      <c r="PQT40" s="523"/>
      <c r="PQU40" s="523"/>
      <c r="PQV40" s="523"/>
      <c r="PQW40" s="523"/>
      <c r="PQX40" s="523"/>
      <c r="PQY40" s="523"/>
      <c r="PQZ40" s="523"/>
      <c r="PRA40" s="523"/>
      <c r="PRB40" s="523"/>
      <c r="PRC40" s="523"/>
      <c r="PRD40" s="523"/>
      <c r="PRE40" s="523"/>
      <c r="PRF40" s="523"/>
      <c r="PRG40" s="523"/>
      <c r="PRH40" s="523"/>
      <c r="PRI40" s="523"/>
      <c r="PRJ40" s="523"/>
      <c r="PRK40" s="523"/>
      <c r="PRL40" s="523"/>
      <c r="PRM40" s="523"/>
      <c r="PRN40" s="523"/>
      <c r="PRO40" s="523"/>
      <c r="PRP40" s="523"/>
      <c r="PRQ40" s="523"/>
      <c r="PRR40" s="523"/>
      <c r="PRS40" s="523"/>
      <c r="PRT40" s="523"/>
      <c r="PRU40" s="523"/>
      <c r="PRV40" s="523"/>
      <c r="PRW40" s="523"/>
      <c r="PRX40" s="523"/>
      <c r="PRY40" s="523"/>
      <c r="PRZ40" s="523"/>
      <c r="PSA40" s="523"/>
      <c r="PSB40" s="523"/>
      <c r="PSC40" s="523"/>
      <c r="PSD40" s="523"/>
      <c r="PSE40" s="523"/>
      <c r="PSF40" s="523"/>
      <c r="PSG40" s="523"/>
      <c r="PSH40" s="523"/>
      <c r="PSI40" s="523"/>
      <c r="PSJ40" s="523"/>
      <c r="PSK40" s="523"/>
      <c r="PSL40" s="523"/>
      <c r="PSM40" s="523"/>
      <c r="PSN40" s="523"/>
      <c r="PSO40" s="523"/>
      <c r="PSP40" s="523"/>
      <c r="PSQ40" s="523"/>
      <c r="PSR40" s="523"/>
      <c r="PSS40" s="523"/>
      <c r="PST40" s="523"/>
      <c r="PSU40" s="523"/>
      <c r="PSV40" s="523"/>
      <c r="PSW40" s="523"/>
      <c r="PSX40" s="523"/>
      <c r="PSY40" s="523"/>
      <c r="PSZ40" s="523"/>
      <c r="PTA40" s="523"/>
      <c r="PTB40" s="523"/>
      <c r="PTC40" s="523"/>
      <c r="PTD40" s="523"/>
      <c r="PTE40" s="523"/>
      <c r="PTF40" s="523"/>
      <c r="PTG40" s="523"/>
      <c r="PTH40" s="523"/>
      <c r="PTI40" s="523"/>
      <c r="PTJ40" s="523"/>
      <c r="PTK40" s="523"/>
      <c r="PTL40" s="523"/>
      <c r="PTM40" s="523"/>
      <c r="PTN40" s="523"/>
      <c r="PTO40" s="523"/>
      <c r="PTP40" s="523"/>
      <c r="PTQ40" s="523"/>
      <c r="PTR40" s="523"/>
      <c r="PTS40" s="523"/>
      <c r="PTT40" s="523"/>
      <c r="PTU40" s="523"/>
      <c r="PTV40" s="523"/>
      <c r="PTW40" s="523"/>
      <c r="PTX40" s="523"/>
      <c r="PTY40" s="523"/>
      <c r="PTZ40" s="523"/>
      <c r="PUA40" s="523"/>
      <c r="PUB40" s="523"/>
      <c r="PUC40" s="523"/>
      <c r="PUD40" s="523"/>
      <c r="PUE40" s="523"/>
      <c r="PUF40" s="523"/>
      <c r="PUG40" s="523"/>
      <c r="PUH40" s="523"/>
      <c r="PUI40" s="523"/>
      <c r="PUJ40" s="523"/>
      <c r="PUK40" s="523"/>
      <c r="PUL40" s="523"/>
      <c r="PUM40" s="523"/>
      <c r="PUN40" s="523"/>
      <c r="PUO40" s="523"/>
      <c r="PUP40" s="523"/>
      <c r="PUQ40" s="523"/>
      <c r="PUR40" s="523"/>
      <c r="PUS40" s="523"/>
      <c r="PUT40" s="523"/>
      <c r="PUU40" s="523"/>
      <c r="PUV40" s="523"/>
      <c r="PUW40" s="523"/>
      <c r="PUX40" s="523"/>
      <c r="PUY40" s="523"/>
      <c r="PUZ40" s="523"/>
      <c r="PVA40" s="523"/>
      <c r="PVB40" s="523"/>
      <c r="PVC40" s="523"/>
      <c r="PVD40" s="523"/>
      <c r="PVE40" s="523"/>
      <c r="PVF40" s="523"/>
      <c r="PVG40" s="523"/>
      <c r="PVH40" s="523"/>
      <c r="PVI40" s="523"/>
      <c r="PVJ40" s="523"/>
      <c r="PVK40" s="523"/>
      <c r="PVL40" s="523"/>
      <c r="PVM40" s="523"/>
      <c r="PVN40" s="523"/>
      <c r="PVO40" s="523"/>
      <c r="PVP40" s="523"/>
      <c r="PVQ40" s="523"/>
      <c r="PVR40" s="523"/>
      <c r="PVS40" s="523"/>
      <c r="PVT40" s="523"/>
      <c r="PVU40" s="523"/>
      <c r="PVV40" s="523"/>
      <c r="PVW40" s="523"/>
      <c r="PVX40" s="523"/>
      <c r="PVY40" s="523"/>
      <c r="PVZ40" s="523"/>
      <c r="PWA40" s="523"/>
      <c r="PWB40" s="523"/>
      <c r="PWC40" s="523"/>
      <c r="PWD40" s="523"/>
      <c r="PWE40" s="523"/>
      <c r="PWF40" s="523"/>
      <c r="PWG40" s="523"/>
      <c r="PWH40" s="523"/>
      <c r="PWI40" s="523"/>
      <c r="PWJ40" s="523"/>
      <c r="PWK40" s="523"/>
      <c r="PWL40" s="523"/>
      <c r="PWM40" s="523"/>
      <c r="PWN40" s="523"/>
      <c r="PWO40" s="523"/>
      <c r="PWP40" s="523"/>
      <c r="PWQ40" s="523"/>
      <c r="PWR40" s="523"/>
      <c r="PWS40" s="523"/>
      <c r="PWT40" s="523"/>
      <c r="PWU40" s="523"/>
      <c r="PWV40" s="523"/>
      <c r="PWW40" s="523"/>
      <c r="PWX40" s="523"/>
      <c r="PWY40" s="523"/>
      <c r="PWZ40" s="523"/>
      <c r="PXA40" s="523"/>
      <c r="PXB40" s="523"/>
      <c r="PXC40" s="523"/>
      <c r="PXD40" s="523"/>
      <c r="PXE40" s="523"/>
      <c r="PXF40" s="523"/>
      <c r="PXG40" s="523"/>
      <c r="PXH40" s="523"/>
      <c r="PXI40" s="523"/>
      <c r="PXJ40" s="523"/>
      <c r="PXK40" s="523"/>
      <c r="PXL40" s="523"/>
      <c r="PXM40" s="523"/>
      <c r="PXN40" s="523"/>
      <c r="PXO40" s="523"/>
      <c r="PXP40" s="523"/>
      <c r="PXQ40" s="523"/>
      <c r="PXR40" s="523"/>
      <c r="PXS40" s="523"/>
      <c r="PXT40" s="523"/>
      <c r="PXU40" s="523"/>
      <c r="PXV40" s="523"/>
      <c r="PXW40" s="523"/>
      <c r="PXX40" s="523"/>
      <c r="PXY40" s="523"/>
      <c r="PXZ40" s="523"/>
      <c r="PYA40" s="523"/>
      <c r="PYB40" s="523"/>
      <c r="PYC40" s="523"/>
      <c r="PYD40" s="523"/>
      <c r="PYE40" s="523"/>
      <c r="PYF40" s="523"/>
      <c r="PYG40" s="523"/>
      <c r="PYH40" s="523"/>
      <c r="PYI40" s="523"/>
      <c r="PYJ40" s="523"/>
      <c r="PYK40" s="523"/>
      <c r="PYL40" s="523"/>
      <c r="PYM40" s="523"/>
      <c r="PYN40" s="523"/>
      <c r="PYO40" s="523"/>
      <c r="PYP40" s="523"/>
      <c r="PYQ40" s="523"/>
      <c r="PYR40" s="523"/>
      <c r="PYS40" s="523"/>
      <c r="PYT40" s="523"/>
      <c r="PYU40" s="523"/>
      <c r="PYV40" s="523"/>
      <c r="PYW40" s="523"/>
      <c r="PYX40" s="523"/>
      <c r="PYY40" s="523"/>
      <c r="PYZ40" s="523"/>
      <c r="PZA40" s="523"/>
      <c r="PZB40" s="523"/>
      <c r="PZC40" s="523"/>
      <c r="PZD40" s="523"/>
      <c r="PZE40" s="523"/>
      <c r="PZF40" s="523"/>
      <c r="PZG40" s="523"/>
      <c r="PZH40" s="523"/>
      <c r="PZI40" s="523"/>
      <c r="PZJ40" s="523"/>
      <c r="PZK40" s="523"/>
      <c r="PZL40" s="523"/>
      <c r="PZM40" s="523"/>
      <c r="PZN40" s="523"/>
      <c r="PZO40" s="523"/>
      <c r="PZP40" s="523"/>
      <c r="PZQ40" s="523"/>
      <c r="PZR40" s="523"/>
      <c r="PZS40" s="523"/>
      <c r="PZT40" s="523"/>
      <c r="PZU40" s="523"/>
      <c r="PZV40" s="523"/>
      <c r="PZW40" s="523"/>
      <c r="PZX40" s="523"/>
      <c r="PZY40" s="523"/>
      <c r="PZZ40" s="523"/>
      <c r="QAA40" s="523"/>
      <c r="QAB40" s="523"/>
      <c r="QAC40" s="523"/>
      <c r="QAD40" s="523"/>
      <c r="QAE40" s="523"/>
      <c r="QAF40" s="523"/>
      <c r="QAG40" s="523"/>
      <c r="QAH40" s="523"/>
      <c r="QAI40" s="523"/>
      <c r="QAJ40" s="523"/>
      <c r="QAK40" s="523"/>
      <c r="QAL40" s="523"/>
      <c r="QAM40" s="523"/>
      <c r="QAN40" s="523"/>
      <c r="QAO40" s="523"/>
      <c r="QAP40" s="523"/>
      <c r="QAQ40" s="523"/>
      <c r="QAR40" s="523"/>
      <c r="QAS40" s="523"/>
      <c r="QAT40" s="523"/>
      <c r="QAU40" s="523"/>
      <c r="QAV40" s="523"/>
      <c r="QAW40" s="523"/>
      <c r="QAX40" s="523"/>
      <c r="QAY40" s="523"/>
      <c r="QAZ40" s="523"/>
      <c r="QBA40" s="523"/>
      <c r="QBB40" s="523"/>
      <c r="QBC40" s="523"/>
      <c r="QBD40" s="523"/>
      <c r="QBE40" s="523"/>
      <c r="QBF40" s="523"/>
      <c r="QBG40" s="523"/>
      <c r="QBH40" s="523"/>
      <c r="QBI40" s="523"/>
      <c r="QBJ40" s="523"/>
      <c r="QBK40" s="523"/>
      <c r="QBL40" s="523"/>
      <c r="QBM40" s="523"/>
      <c r="QBN40" s="523"/>
      <c r="QBO40" s="523"/>
      <c r="QBP40" s="523"/>
      <c r="QBQ40" s="523"/>
      <c r="QBR40" s="523"/>
      <c r="QBS40" s="523"/>
      <c r="QBT40" s="523"/>
      <c r="QBU40" s="523"/>
      <c r="QBV40" s="523"/>
      <c r="QBW40" s="523"/>
      <c r="QBX40" s="523"/>
      <c r="QBY40" s="523"/>
      <c r="QBZ40" s="523"/>
      <c r="QCA40" s="523"/>
      <c r="QCB40" s="523"/>
      <c r="QCC40" s="523"/>
      <c r="QCD40" s="523"/>
      <c r="QCE40" s="523"/>
      <c r="QCF40" s="523"/>
      <c r="QCG40" s="523"/>
      <c r="QCH40" s="523"/>
      <c r="QCI40" s="523"/>
      <c r="QCJ40" s="523"/>
      <c r="QCK40" s="523"/>
      <c r="QCL40" s="523"/>
      <c r="QCM40" s="523"/>
      <c r="QCN40" s="523"/>
      <c r="QCO40" s="523"/>
      <c r="QCP40" s="523"/>
      <c r="QCQ40" s="523"/>
      <c r="QCR40" s="523"/>
      <c r="QCS40" s="523"/>
      <c r="QCT40" s="523"/>
      <c r="QCU40" s="523"/>
      <c r="QCV40" s="523"/>
      <c r="QCW40" s="523"/>
      <c r="QCX40" s="523"/>
      <c r="QCY40" s="523"/>
      <c r="QCZ40" s="523"/>
      <c r="QDA40" s="523"/>
      <c r="QDB40" s="523"/>
      <c r="QDC40" s="523"/>
      <c r="QDD40" s="523"/>
      <c r="QDE40" s="523"/>
      <c r="QDF40" s="523"/>
      <c r="QDG40" s="523"/>
      <c r="QDH40" s="523"/>
      <c r="QDI40" s="523"/>
      <c r="QDJ40" s="523"/>
      <c r="QDK40" s="523"/>
      <c r="QDL40" s="523"/>
      <c r="QDM40" s="523"/>
      <c r="QDN40" s="523"/>
      <c r="QDO40" s="523"/>
      <c r="QDP40" s="523"/>
      <c r="QDQ40" s="523"/>
      <c r="QDR40" s="523"/>
      <c r="QDS40" s="523"/>
      <c r="QDT40" s="523"/>
      <c r="QDU40" s="523"/>
      <c r="QDV40" s="523"/>
      <c r="QDW40" s="523"/>
      <c r="QDX40" s="523"/>
      <c r="QDY40" s="523"/>
      <c r="QDZ40" s="523"/>
      <c r="QEA40" s="523"/>
      <c r="QEB40" s="523"/>
      <c r="QEC40" s="523"/>
      <c r="QED40" s="523"/>
      <c r="QEE40" s="523"/>
      <c r="QEF40" s="523"/>
      <c r="QEG40" s="523"/>
      <c r="QEH40" s="523"/>
      <c r="QEI40" s="523"/>
      <c r="QEJ40" s="523"/>
      <c r="QEK40" s="523"/>
      <c r="QEL40" s="523"/>
      <c r="QEM40" s="523"/>
      <c r="QEN40" s="523"/>
      <c r="QEO40" s="523"/>
      <c r="QEP40" s="523"/>
      <c r="QEQ40" s="523"/>
      <c r="QER40" s="523"/>
      <c r="QES40" s="523"/>
      <c r="QET40" s="523"/>
      <c r="QEU40" s="523"/>
      <c r="QEV40" s="523"/>
      <c r="QEW40" s="523"/>
      <c r="QEX40" s="523"/>
      <c r="QEY40" s="523"/>
      <c r="QEZ40" s="523"/>
      <c r="QFA40" s="523"/>
      <c r="QFB40" s="523"/>
      <c r="QFC40" s="523"/>
      <c r="QFD40" s="523"/>
      <c r="QFE40" s="523"/>
      <c r="QFF40" s="523"/>
      <c r="QFG40" s="523"/>
      <c r="QFH40" s="523"/>
      <c r="QFI40" s="523"/>
      <c r="QFJ40" s="523"/>
      <c r="QFK40" s="523"/>
      <c r="QFL40" s="523"/>
      <c r="QFM40" s="523"/>
      <c r="QFN40" s="523"/>
      <c r="QFO40" s="523"/>
      <c r="QFP40" s="523"/>
      <c r="QFQ40" s="523"/>
      <c r="QFR40" s="523"/>
      <c r="QFS40" s="523"/>
      <c r="QFT40" s="523"/>
      <c r="QFU40" s="523"/>
      <c r="QFV40" s="523"/>
      <c r="QFW40" s="523"/>
      <c r="QFX40" s="523"/>
      <c r="QFY40" s="523"/>
      <c r="QFZ40" s="523"/>
      <c r="QGA40" s="523"/>
      <c r="QGB40" s="523"/>
      <c r="QGC40" s="523"/>
      <c r="QGD40" s="523"/>
      <c r="QGE40" s="523"/>
      <c r="QGF40" s="523"/>
      <c r="QGG40" s="523"/>
      <c r="QGH40" s="523"/>
      <c r="QGI40" s="523"/>
      <c r="QGJ40" s="523"/>
      <c r="QGK40" s="523"/>
      <c r="QGL40" s="523"/>
      <c r="QGM40" s="523"/>
      <c r="QGN40" s="523"/>
      <c r="QGO40" s="523"/>
      <c r="QGP40" s="523"/>
      <c r="QGQ40" s="523"/>
      <c r="QGR40" s="523"/>
      <c r="QGS40" s="523"/>
      <c r="QGT40" s="523"/>
      <c r="QGU40" s="523"/>
      <c r="QGV40" s="523"/>
      <c r="QGW40" s="523"/>
      <c r="QGX40" s="523"/>
      <c r="QGY40" s="523"/>
      <c r="QGZ40" s="523"/>
      <c r="QHA40" s="523"/>
      <c r="QHB40" s="523"/>
      <c r="QHC40" s="523"/>
      <c r="QHD40" s="523"/>
      <c r="QHE40" s="523"/>
      <c r="QHF40" s="523"/>
      <c r="QHG40" s="523"/>
      <c r="QHH40" s="523"/>
      <c r="QHI40" s="523"/>
      <c r="QHJ40" s="523"/>
      <c r="QHK40" s="523"/>
      <c r="QHL40" s="523"/>
      <c r="QHM40" s="523"/>
      <c r="QHN40" s="523"/>
      <c r="QHO40" s="523"/>
      <c r="QHP40" s="523"/>
      <c r="QHQ40" s="523"/>
      <c r="QHR40" s="523"/>
      <c r="QHS40" s="523"/>
      <c r="QHT40" s="523"/>
      <c r="QHU40" s="523"/>
      <c r="QHV40" s="523"/>
      <c r="QHW40" s="523"/>
      <c r="QHX40" s="523"/>
      <c r="QHY40" s="523"/>
      <c r="QHZ40" s="523"/>
      <c r="QIA40" s="523"/>
      <c r="QIB40" s="523"/>
      <c r="QIC40" s="523"/>
      <c r="QID40" s="523"/>
      <c r="QIE40" s="523"/>
      <c r="QIF40" s="523"/>
      <c r="QIG40" s="523"/>
      <c r="QIH40" s="523"/>
      <c r="QII40" s="523"/>
      <c r="QIJ40" s="523"/>
      <c r="QIK40" s="523"/>
      <c r="QIL40" s="523"/>
      <c r="QIM40" s="523"/>
      <c r="QIN40" s="523"/>
      <c r="QIO40" s="523"/>
      <c r="QIP40" s="523"/>
      <c r="QIQ40" s="523"/>
      <c r="QIR40" s="523"/>
      <c r="QIS40" s="523"/>
      <c r="QIT40" s="523"/>
      <c r="QIU40" s="523"/>
      <c r="QIV40" s="523"/>
      <c r="QIW40" s="523"/>
      <c r="QIX40" s="523"/>
      <c r="QIY40" s="523"/>
      <c r="QIZ40" s="523"/>
      <c r="QJA40" s="523"/>
      <c r="QJB40" s="523"/>
      <c r="QJC40" s="523"/>
      <c r="QJD40" s="523"/>
      <c r="QJE40" s="523"/>
      <c r="QJF40" s="523"/>
      <c r="QJG40" s="523"/>
      <c r="QJH40" s="523"/>
      <c r="QJI40" s="523"/>
      <c r="QJJ40" s="523"/>
      <c r="QJK40" s="523"/>
      <c r="QJL40" s="523"/>
      <c r="QJM40" s="523"/>
      <c r="QJN40" s="523"/>
      <c r="QJO40" s="523"/>
      <c r="QJP40" s="523"/>
      <c r="QJQ40" s="523"/>
      <c r="QJR40" s="523"/>
      <c r="QJS40" s="523"/>
      <c r="QJT40" s="523"/>
      <c r="QJU40" s="523"/>
      <c r="QJV40" s="523"/>
      <c r="QJW40" s="523"/>
      <c r="QJX40" s="523"/>
      <c r="QJY40" s="523"/>
      <c r="QJZ40" s="523"/>
      <c r="QKA40" s="523"/>
      <c r="QKB40" s="523"/>
      <c r="QKC40" s="523"/>
      <c r="QKD40" s="523"/>
      <c r="QKE40" s="523"/>
      <c r="QKF40" s="523"/>
      <c r="QKG40" s="523"/>
      <c r="QKH40" s="523"/>
      <c r="QKI40" s="523"/>
      <c r="QKJ40" s="523"/>
      <c r="QKK40" s="523"/>
      <c r="QKL40" s="523"/>
      <c r="QKM40" s="523"/>
      <c r="QKN40" s="523"/>
      <c r="QKO40" s="523"/>
      <c r="QKP40" s="523"/>
      <c r="QKQ40" s="523"/>
      <c r="QKR40" s="523"/>
      <c r="QKS40" s="523"/>
      <c r="QKT40" s="523"/>
      <c r="QKU40" s="523"/>
      <c r="QKV40" s="523"/>
      <c r="QKW40" s="523"/>
      <c r="QKX40" s="523"/>
      <c r="QKY40" s="523"/>
      <c r="QKZ40" s="523"/>
      <c r="QLA40" s="523"/>
      <c r="QLB40" s="523"/>
      <c r="QLC40" s="523"/>
      <c r="QLD40" s="523"/>
      <c r="QLE40" s="523"/>
      <c r="QLF40" s="523"/>
      <c r="QLG40" s="523"/>
      <c r="QLH40" s="523"/>
      <c r="QLI40" s="523"/>
      <c r="QLJ40" s="523"/>
      <c r="QLK40" s="523"/>
      <c r="QLL40" s="523"/>
      <c r="QLM40" s="523"/>
      <c r="QLN40" s="523"/>
      <c r="QLO40" s="523"/>
      <c r="QLP40" s="523"/>
      <c r="QLQ40" s="523"/>
      <c r="QLR40" s="523"/>
      <c r="QLS40" s="523"/>
      <c r="QLT40" s="523"/>
      <c r="QLU40" s="523"/>
      <c r="QLV40" s="523"/>
      <c r="QLW40" s="523"/>
      <c r="QLX40" s="523"/>
      <c r="QLY40" s="523"/>
      <c r="QLZ40" s="523"/>
      <c r="QMA40" s="523"/>
      <c r="QMB40" s="523"/>
      <c r="QMC40" s="523"/>
      <c r="QMD40" s="523"/>
      <c r="QME40" s="523"/>
      <c r="QMF40" s="523"/>
      <c r="QMG40" s="523"/>
      <c r="QMH40" s="523"/>
      <c r="QMI40" s="523"/>
      <c r="QMJ40" s="523"/>
      <c r="QMK40" s="523"/>
      <c r="QML40" s="523"/>
      <c r="QMM40" s="523"/>
      <c r="QMN40" s="523"/>
      <c r="QMO40" s="523"/>
      <c r="QMP40" s="523"/>
      <c r="QMQ40" s="523"/>
      <c r="QMR40" s="523"/>
      <c r="QMS40" s="523"/>
      <c r="QMT40" s="523"/>
      <c r="QMU40" s="523"/>
      <c r="QMV40" s="523"/>
      <c r="QMW40" s="523"/>
      <c r="QMX40" s="523"/>
      <c r="QMY40" s="523"/>
      <c r="QMZ40" s="523"/>
      <c r="QNA40" s="523"/>
      <c r="QNB40" s="523"/>
      <c r="QNC40" s="523"/>
      <c r="QND40" s="523"/>
      <c r="QNE40" s="523"/>
      <c r="QNF40" s="523"/>
      <c r="QNG40" s="523"/>
      <c r="QNH40" s="523"/>
      <c r="QNI40" s="523"/>
      <c r="QNJ40" s="523"/>
      <c r="QNK40" s="523"/>
      <c r="QNL40" s="523"/>
      <c r="QNM40" s="523"/>
      <c r="QNN40" s="523"/>
      <c r="QNO40" s="523"/>
      <c r="QNP40" s="523"/>
      <c r="QNQ40" s="523"/>
      <c r="QNR40" s="523"/>
      <c r="QNS40" s="523"/>
      <c r="QNT40" s="523"/>
      <c r="QNU40" s="523"/>
      <c r="QNV40" s="523"/>
      <c r="QNW40" s="523"/>
      <c r="QNX40" s="523"/>
      <c r="QNY40" s="523"/>
      <c r="QNZ40" s="523"/>
      <c r="QOA40" s="523"/>
      <c r="QOB40" s="523"/>
      <c r="QOC40" s="523"/>
      <c r="QOD40" s="523"/>
      <c r="QOE40" s="523"/>
      <c r="QOF40" s="523"/>
      <c r="QOG40" s="523"/>
      <c r="QOH40" s="523"/>
      <c r="QOI40" s="523"/>
      <c r="QOJ40" s="523"/>
      <c r="QOK40" s="523"/>
      <c r="QOL40" s="523"/>
      <c r="QOM40" s="523"/>
      <c r="QON40" s="523"/>
      <c r="QOO40" s="523"/>
      <c r="QOP40" s="523"/>
      <c r="QOQ40" s="523"/>
      <c r="QOR40" s="523"/>
      <c r="QOS40" s="523"/>
      <c r="QOT40" s="523"/>
      <c r="QOU40" s="523"/>
      <c r="QOV40" s="523"/>
      <c r="QOW40" s="523"/>
      <c r="QOX40" s="523"/>
      <c r="QOY40" s="523"/>
      <c r="QOZ40" s="523"/>
      <c r="QPA40" s="523"/>
      <c r="QPB40" s="523"/>
      <c r="QPC40" s="523"/>
      <c r="QPD40" s="523"/>
      <c r="QPE40" s="523"/>
      <c r="QPF40" s="523"/>
      <c r="QPG40" s="523"/>
      <c r="QPH40" s="523"/>
      <c r="QPI40" s="523"/>
      <c r="QPJ40" s="523"/>
      <c r="QPK40" s="523"/>
      <c r="QPL40" s="523"/>
      <c r="QPM40" s="523"/>
      <c r="QPN40" s="523"/>
      <c r="QPO40" s="523"/>
      <c r="QPP40" s="523"/>
      <c r="QPQ40" s="523"/>
      <c r="QPR40" s="523"/>
      <c r="QPS40" s="523"/>
      <c r="QPT40" s="523"/>
      <c r="QPU40" s="523"/>
      <c r="QPV40" s="523"/>
      <c r="QPW40" s="523"/>
      <c r="QPX40" s="523"/>
      <c r="QPY40" s="523"/>
      <c r="QPZ40" s="523"/>
      <c r="QQA40" s="523"/>
      <c r="QQB40" s="523"/>
      <c r="QQC40" s="523"/>
      <c r="QQD40" s="523"/>
      <c r="QQE40" s="523"/>
      <c r="QQF40" s="523"/>
      <c r="QQG40" s="523"/>
      <c r="QQH40" s="523"/>
      <c r="QQI40" s="523"/>
      <c r="QQJ40" s="523"/>
      <c r="QQK40" s="523"/>
      <c r="QQL40" s="523"/>
      <c r="QQM40" s="523"/>
      <c r="QQN40" s="523"/>
      <c r="QQO40" s="523"/>
      <c r="QQP40" s="523"/>
      <c r="QQQ40" s="523"/>
      <c r="QQR40" s="523"/>
      <c r="QQS40" s="523"/>
      <c r="QQT40" s="523"/>
      <c r="QQU40" s="523"/>
      <c r="QQV40" s="523"/>
      <c r="QQW40" s="523"/>
      <c r="QQX40" s="523"/>
      <c r="QQY40" s="523"/>
      <c r="QQZ40" s="523"/>
      <c r="QRA40" s="523"/>
      <c r="QRB40" s="523"/>
      <c r="QRC40" s="523"/>
      <c r="QRD40" s="523"/>
      <c r="QRE40" s="523"/>
      <c r="QRF40" s="523"/>
      <c r="QRG40" s="523"/>
      <c r="QRH40" s="523"/>
      <c r="QRI40" s="523"/>
      <c r="QRJ40" s="523"/>
      <c r="QRK40" s="523"/>
      <c r="QRL40" s="523"/>
      <c r="QRM40" s="523"/>
      <c r="QRN40" s="523"/>
      <c r="QRO40" s="523"/>
      <c r="QRP40" s="523"/>
      <c r="QRQ40" s="523"/>
      <c r="QRR40" s="523"/>
      <c r="QRS40" s="523"/>
      <c r="QRT40" s="523"/>
      <c r="QRU40" s="523"/>
      <c r="QRV40" s="523"/>
      <c r="QRW40" s="523"/>
      <c r="QRX40" s="523"/>
      <c r="QRY40" s="523"/>
      <c r="QRZ40" s="523"/>
      <c r="QSA40" s="523"/>
      <c r="QSB40" s="523"/>
      <c r="QSC40" s="523"/>
      <c r="QSD40" s="523"/>
      <c r="QSE40" s="523"/>
      <c r="QSF40" s="523"/>
      <c r="QSG40" s="523"/>
      <c r="QSH40" s="523"/>
      <c r="QSI40" s="523"/>
      <c r="QSJ40" s="523"/>
      <c r="QSK40" s="523"/>
      <c r="QSL40" s="523"/>
      <c r="QSM40" s="523"/>
      <c r="QSN40" s="523"/>
      <c r="QSO40" s="523"/>
      <c r="QSP40" s="523"/>
      <c r="QSQ40" s="523"/>
      <c r="QSR40" s="523"/>
      <c r="QSS40" s="523"/>
      <c r="QST40" s="523"/>
      <c r="QSU40" s="523"/>
      <c r="QSV40" s="523"/>
      <c r="QSW40" s="523"/>
      <c r="QSX40" s="523"/>
      <c r="QSY40" s="523"/>
      <c r="QSZ40" s="523"/>
      <c r="QTA40" s="523"/>
      <c r="QTB40" s="523"/>
      <c r="QTC40" s="523"/>
      <c r="QTD40" s="523"/>
      <c r="QTE40" s="523"/>
      <c r="QTF40" s="523"/>
      <c r="QTG40" s="523"/>
      <c r="QTH40" s="523"/>
      <c r="QTI40" s="523"/>
      <c r="QTJ40" s="523"/>
      <c r="QTK40" s="523"/>
      <c r="QTL40" s="523"/>
      <c r="QTM40" s="523"/>
      <c r="QTN40" s="523"/>
      <c r="QTO40" s="523"/>
      <c r="QTP40" s="523"/>
      <c r="QTQ40" s="523"/>
      <c r="QTR40" s="523"/>
      <c r="QTS40" s="523"/>
      <c r="QTT40" s="523"/>
      <c r="QTU40" s="523"/>
      <c r="QTV40" s="523"/>
      <c r="QTW40" s="523"/>
      <c r="QTX40" s="523"/>
      <c r="QTY40" s="523"/>
      <c r="QTZ40" s="523"/>
      <c r="QUA40" s="523"/>
      <c r="QUB40" s="523"/>
      <c r="QUC40" s="523"/>
      <c r="QUD40" s="523"/>
      <c r="QUE40" s="523"/>
      <c r="QUF40" s="523"/>
      <c r="QUG40" s="523"/>
      <c r="QUH40" s="523"/>
      <c r="QUI40" s="523"/>
      <c r="QUJ40" s="523"/>
      <c r="QUK40" s="523"/>
      <c r="QUL40" s="523"/>
      <c r="QUM40" s="523"/>
      <c r="QUN40" s="523"/>
      <c r="QUO40" s="523"/>
      <c r="QUP40" s="523"/>
      <c r="QUQ40" s="523"/>
      <c r="QUR40" s="523"/>
      <c r="QUS40" s="523"/>
      <c r="QUT40" s="523"/>
      <c r="QUU40" s="523"/>
      <c r="QUV40" s="523"/>
      <c r="QUW40" s="523"/>
      <c r="QUX40" s="523"/>
      <c r="QUY40" s="523"/>
      <c r="QUZ40" s="523"/>
      <c r="QVA40" s="523"/>
      <c r="QVB40" s="523"/>
      <c r="QVC40" s="523"/>
      <c r="QVD40" s="523"/>
      <c r="QVE40" s="523"/>
      <c r="QVF40" s="523"/>
      <c r="QVG40" s="523"/>
      <c r="QVH40" s="523"/>
      <c r="QVI40" s="523"/>
      <c r="QVJ40" s="523"/>
      <c r="QVK40" s="523"/>
      <c r="QVL40" s="523"/>
      <c r="QVM40" s="523"/>
      <c r="QVN40" s="523"/>
      <c r="QVO40" s="523"/>
      <c r="QVP40" s="523"/>
      <c r="QVQ40" s="523"/>
      <c r="QVR40" s="523"/>
      <c r="QVS40" s="523"/>
      <c r="QVT40" s="523"/>
      <c r="QVU40" s="523"/>
      <c r="QVV40" s="523"/>
      <c r="QVW40" s="523"/>
      <c r="QVX40" s="523"/>
      <c r="QVY40" s="523"/>
      <c r="QVZ40" s="523"/>
      <c r="QWA40" s="523"/>
      <c r="QWB40" s="523"/>
      <c r="QWC40" s="523"/>
      <c r="QWD40" s="523"/>
      <c r="QWE40" s="523"/>
      <c r="QWF40" s="523"/>
      <c r="QWG40" s="523"/>
      <c r="QWH40" s="523"/>
      <c r="QWI40" s="523"/>
      <c r="QWJ40" s="523"/>
      <c r="QWK40" s="523"/>
      <c r="QWL40" s="523"/>
      <c r="QWM40" s="523"/>
      <c r="QWN40" s="523"/>
      <c r="QWO40" s="523"/>
      <c r="QWP40" s="523"/>
      <c r="QWQ40" s="523"/>
      <c r="QWR40" s="523"/>
      <c r="QWS40" s="523"/>
      <c r="QWT40" s="523"/>
      <c r="QWU40" s="523"/>
      <c r="QWV40" s="523"/>
      <c r="QWW40" s="523"/>
      <c r="QWX40" s="523"/>
      <c r="QWY40" s="523"/>
      <c r="QWZ40" s="523"/>
      <c r="QXA40" s="523"/>
      <c r="QXB40" s="523"/>
      <c r="QXC40" s="523"/>
      <c r="QXD40" s="523"/>
      <c r="QXE40" s="523"/>
      <c r="QXF40" s="523"/>
      <c r="QXG40" s="523"/>
      <c r="QXH40" s="523"/>
      <c r="QXI40" s="523"/>
      <c r="QXJ40" s="523"/>
      <c r="QXK40" s="523"/>
      <c r="QXL40" s="523"/>
      <c r="QXM40" s="523"/>
      <c r="QXN40" s="523"/>
      <c r="QXO40" s="523"/>
      <c r="QXP40" s="523"/>
      <c r="QXQ40" s="523"/>
      <c r="QXR40" s="523"/>
      <c r="QXS40" s="523"/>
      <c r="QXT40" s="523"/>
      <c r="QXU40" s="523"/>
      <c r="QXV40" s="523"/>
      <c r="QXW40" s="523"/>
      <c r="QXX40" s="523"/>
      <c r="QXY40" s="523"/>
      <c r="QXZ40" s="523"/>
      <c r="QYA40" s="523"/>
      <c r="QYB40" s="523"/>
      <c r="QYC40" s="523"/>
      <c r="QYD40" s="523"/>
      <c r="QYE40" s="523"/>
      <c r="QYF40" s="523"/>
      <c r="QYG40" s="523"/>
      <c r="QYH40" s="523"/>
      <c r="QYI40" s="523"/>
      <c r="QYJ40" s="523"/>
      <c r="QYK40" s="523"/>
      <c r="QYL40" s="523"/>
      <c r="QYM40" s="523"/>
      <c r="QYN40" s="523"/>
      <c r="QYO40" s="523"/>
      <c r="QYP40" s="523"/>
      <c r="QYQ40" s="523"/>
      <c r="QYR40" s="523"/>
      <c r="QYS40" s="523"/>
      <c r="QYT40" s="523"/>
      <c r="QYU40" s="523"/>
      <c r="QYV40" s="523"/>
      <c r="QYW40" s="523"/>
      <c r="QYX40" s="523"/>
      <c r="QYY40" s="523"/>
      <c r="QYZ40" s="523"/>
      <c r="QZA40" s="523"/>
      <c r="QZB40" s="523"/>
      <c r="QZC40" s="523"/>
      <c r="QZD40" s="523"/>
      <c r="QZE40" s="523"/>
      <c r="QZF40" s="523"/>
      <c r="QZG40" s="523"/>
      <c r="QZH40" s="523"/>
      <c r="QZI40" s="523"/>
      <c r="QZJ40" s="523"/>
      <c r="QZK40" s="523"/>
      <c r="QZL40" s="523"/>
      <c r="QZM40" s="523"/>
      <c r="QZN40" s="523"/>
      <c r="QZO40" s="523"/>
      <c r="QZP40" s="523"/>
      <c r="QZQ40" s="523"/>
      <c r="QZR40" s="523"/>
      <c r="QZS40" s="523"/>
      <c r="QZT40" s="523"/>
      <c r="QZU40" s="523"/>
      <c r="QZV40" s="523"/>
      <c r="QZW40" s="523"/>
      <c r="QZX40" s="523"/>
      <c r="QZY40" s="523"/>
      <c r="QZZ40" s="523"/>
      <c r="RAA40" s="523"/>
      <c r="RAB40" s="523"/>
      <c r="RAC40" s="523"/>
      <c r="RAD40" s="523"/>
      <c r="RAE40" s="523"/>
      <c r="RAF40" s="523"/>
      <c r="RAG40" s="523"/>
      <c r="RAH40" s="523"/>
      <c r="RAI40" s="523"/>
      <c r="RAJ40" s="523"/>
      <c r="RAK40" s="523"/>
      <c r="RAL40" s="523"/>
      <c r="RAM40" s="523"/>
      <c r="RAN40" s="523"/>
      <c r="RAO40" s="523"/>
      <c r="RAP40" s="523"/>
      <c r="RAQ40" s="523"/>
      <c r="RAR40" s="523"/>
      <c r="RAS40" s="523"/>
      <c r="RAT40" s="523"/>
      <c r="RAU40" s="523"/>
      <c r="RAV40" s="523"/>
      <c r="RAW40" s="523"/>
      <c r="RAX40" s="523"/>
      <c r="RAY40" s="523"/>
      <c r="RAZ40" s="523"/>
      <c r="RBA40" s="523"/>
      <c r="RBB40" s="523"/>
      <c r="RBC40" s="523"/>
      <c r="RBD40" s="523"/>
      <c r="RBE40" s="523"/>
      <c r="RBF40" s="523"/>
      <c r="RBG40" s="523"/>
      <c r="RBH40" s="523"/>
      <c r="RBI40" s="523"/>
      <c r="RBJ40" s="523"/>
      <c r="RBK40" s="523"/>
      <c r="RBL40" s="523"/>
      <c r="RBM40" s="523"/>
      <c r="RBN40" s="523"/>
      <c r="RBO40" s="523"/>
      <c r="RBP40" s="523"/>
      <c r="RBQ40" s="523"/>
      <c r="RBR40" s="523"/>
      <c r="RBS40" s="523"/>
      <c r="RBT40" s="523"/>
      <c r="RBU40" s="523"/>
      <c r="RBV40" s="523"/>
      <c r="RBW40" s="523"/>
      <c r="RBX40" s="523"/>
      <c r="RBY40" s="523"/>
      <c r="RBZ40" s="523"/>
      <c r="RCA40" s="523"/>
      <c r="RCB40" s="523"/>
      <c r="RCC40" s="523"/>
      <c r="RCD40" s="523"/>
      <c r="RCE40" s="523"/>
      <c r="RCF40" s="523"/>
      <c r="RCG40" s="523"/>
      <c r="RCH40" s="523"/>
      <c r="RCI40" s="523"/>
      <c r="RCJ40" s="523"/>
      <c r="RCK40" s="523"/>
      <c r="RCL40" s="523"/>
      <c r="RCM40" s="523"/>
      <c r="RCN40" s="523"/>
      <c r="RCO40" s="523"/>
      <c r="RCP40" s="523"/>
      <c r="RCQ40" s="523"/>
      <c r="RCR40" s="523"/>
      <c r="RCS40" s="523"/>
      <c r="RCT40" s="523"/>
      <c r="RCU40" s="523"/>
      <c r="RCV40" s="523"/>
      <c r="RCW40" s="523"/>
      <c r="RCX40" s="523"/>
      <c r="RCY40" s="523"/>
      <c r="RCZ40" s="523"/>
      <c r="RDA40" s="523"/>
      <c r="RDB40" s="523"/>
      <c r="RDC40" s="523"/>
      <c r="RDD40" s="523"/>
      <c r="RDE40" s="523"/>
      <c r="RDF40" s="523"/>
      <c r="RDG40" s="523"/>
      <c r="RDH40" s="523"/>
      <c r="RDI40" s="523"/>
      <c r="RDJ40" s="523"/>
      <c r="RDK40" s="523"/>
      <c r="RDL40" s="523"/>
      <c r="RDM40" s="523"/>
      <c r="RDN40" s="523"/>
      <c r="RDO40" s="523"/>
      <c r="RDP40" s="523"/>
      <c r="RDQ40" s="523"/>
      <c r="RDR40" s="523"/>
      <c r="RDS40" s="523"/>
      <c r="RDT40" s="523"/>
      <c r="RDU40" s="523"/>
      <c r="RDV40" s="523"/>
      <c r="RDW40" s="523"/>
      <c r="RDX40" s="523"/>
      <c r="RDY40" s="523"/>
      <c r="RDZ40" s="523"/>
      <c r="REA40" s="523"/>
      <c r="REB40" s="523"/>
      <c r="REC40" s="523"/>
      <c r="RED40" s="523"/>
      <c r="REE40" s="523"/>
      <c r="REF40" s="523"/>
      <c r="REG40" s="523"/>
      <c r="REH40" s="523"/>
      <c r="REI40" s="523"/>
      <c r="REJ40" s="523"/>
      <c r="REK40" s="523"/>
      <c r="REL40" s="523"/>
      <c r="REM40" s="523"/>
      <c r="REN40" s="523"/>
      <c r="REO40" s="523"/>
      <c r="REP40" s="523"/>
      <c r="REQ40" s="523"/>
      <c r="RER40" s="523"/>
      <c r="RES40" s="523"/>
      <c r="RET40" s="523"/>
      <c r="REU40" s="523"/>
      <c r="REV40" s="523"/>
      <c r="REW40" s="523"/>
      <c r="REX40" s="523"/>
      <c r="REY40" s="523"/>
      <c r="REZ40" s="523"/>
      <c r="RFA40" s="523"/>
      <c r="RFB40" s="523"/>
      <c r="RFC40" s="523"/>
      <c r="RFD40" s="523"/>
      <c r="RFE40" s="523"/>
      <c r="RFF40" s="523"/>
      <c r="RFG40" s="523"/>
      <c r="RFH40" s="523"/>
      <c r="RFI40" s="523"/>
      <c r="RFJ40" s="523"/>
      <c r="RFK40" s="523"/>
      <c r="RFL40" s="523"/>
      <c r="RFM40" s="523"/>
      <c r="RFN40" s="523"/>
      <c r="RFO40" s="523"/>
      <c r="RFP40" s="523"/>
      <c r="RFQ40" s="523"/>
      <c r="RFR40" s="523"/>
      <c r="RFS40" s="523"/>
      <c r="RFT40" s="523"/>
      <c r="RFU40" s="523"/>
      <c r="RFV40" s="523"/>
      <c r="RFW40" s="523"/>
      <c r="RFX40" s="523"/>
      <c r="RFY40" s="523"/>
      <c r="RFZ40" s="523"/>
      <c r="RGA40" s="523"/>
      <c r="RGB40" s="523"/>
      <c r="RGC40" s="523"/>
      <c r="RGD40" s="523"/>
      <c r="RGE40" s="523"/>
      <c r="RGF40" s="523"/>
      <c r="RGG40" s="523"/>
      <c r="RGH40" s="523"/>
      <c r="RGI40" s="523"/>
      <c r="RGJ40" s="523"/>
      <c r="RGK40" s="523"/>
      <c r="RGL40" s="523"/>
      <c r="RGM40" s="523"/>
      <c r="RGN40" s="523"/>
      <c r="RGO40" s="523"/>
      <c r="RGP40" s="523"/>
      <c r="RGQ40" s="523"/>
      <c r="RGR40" s="523"/>
      <c r="RGS40" s="523"/>
      <c r="RGT40" s="523"/>
      <c r="RGU40" s="523"/>
      <c r="RGV40" s="523"/>
      <c r="RGW40" s="523"/>
      <c r="RGX40" s="523"/>
      <c r="RGY40" s="523"/>
      <c r="RGZ40" s="523"/>
      <c r="RHA40" s="523"/>
      <c r="RHB40" s="523"/>
      <c r="RHC40" s="523"/>
      <c r="RHD40" s="523"/>
      <c r="RHE40" s="523"/>
      <c r="RHF40" s="523"/>
      <c r="RHG40" s="523"/>
      <c r="RHH40" s="523"/>
      <c r="RHI40" s="523"/>
      <c r="RHJ40" s="523"/>
      <c r="RHK40" s="523"/>
      <c r="RHL40" s="523"/>
      <c r="RHM40" s="523"/>
      <c r="RHN40" s="523"/>
      <c r="RHO40" s="523"/>
      <c r="RHP40" s="523"/>
      <c r="RHQ40" s="523"/>
      <c r="RHR40" s="523"/>
      <c r="RHS40" s="523"/>
      <c r="RHT40" s="523"/>
      <c r="RHU40" s="523"/>
      <c r="RHV40" s="523"/>
      <c r="RHW40" s="523"/>
      <c r="RHX40" s="523"/>
      <c r="RHY40" s="523"/>
      <c r="RHZ40" s="523"/>
      <c r="RIA40" s="523"/>
      <c r="RIB40" s="523"/>
      <c r="RIC40" s="523"/>
      <c r="RID40" s="523"/>
      <c r="RIE40" s="523"/>
      <c r="RIF40" s="523"/>
      <c r="RIG40" s="523"/>
      <c r="RIH40" s="523"/>
      <c r="RII40" s="523"/>
      <c r="RIJ40" s="523"/>
      <c r="RIK40" s="523"/>
      <c r="RIL40" s="523"/>
      <c r="RIM40" s="523"/>
      <c r="RIN40" s="523"/>
      <c r="RIO40" s="523"/>
      <c r="RIP40" s="523"/>
      <c r="RIQ40" s="523"/>
      <c r="RIR40" s="523"/>
      <c r="RIS40" s="523"/>
      <c r="RIT40" s="523"/>
      <c r="RIU40" s="523"/>
      <c r="RIV40" s="523"/>
      <c r="RIW40" s="523"/>
      <c r="RIX40" s="523"/>
      <c r="RIY40" s="523"/>
      <c r="RIZ40" s="523"/>
      <c r="RJA40" s="523"/>
      <c r="RJB40" s="523"/>
      <c r="RJC40" s="523"/>
      <c r="RJD40" s="523"/>
      <c r="RJE40" s="523"/>
      <c r="RJF40" s="523"/>
      <c r="RJG40" s="523"/>
      <c r="RJH40" s="523"/>
      <c r="RJI40" s="523"/>
      <c r="RJJ40" s="523"/>
      <c r="RJK40" s="523"/>
      <c r="RJL40" s="523"/>
      <c r="RJM40" s="523"/>
      <c r="RJN40" s="523"/>
      <c r="RJO40" s="523"/>
      <c r="RJP40" s="523"/>
      <c r="RJQ40" s="523"/>
      <c r="RJR40" s="523"/>
      <c r="RJS40" s="523"/>
      <c r="RJT40" s="523"/>
      <c r="RJU40" s="523"/>
      <c r="RJV40" s="523"/>
      <c r="RJW40" s="523"/>
      <c r="RJX40" s="523"/>
      <c r="RJY40" s="523"/>
      <c r="RJZ40" s="523"/>
      <c r="RKA40" s="523"/>
      <c r="RKB40" s="523"/>
      <c r="RKC40" s="523"/>
      <c r="RKD40" s="523"/>
      <c r="RKE40" s="523"/>
      <c r="RKF40" s="523"/>
      <c r="RKG40" s="523"/>
      <c r="RKH40" s="523"/>
      <c r="RKI40" s="523"/>
      <c r="RKJ40" s="523"/>
      <c r="RKK40" s="523"/>
      <c r="RKL40" s="523"/>
      <c r="RKM40" s="523"/>
      <c r="RKN40" s="523"/>
      <c r="RKO40" s="523"/>
      <c r="RKP40" s="523"/>
      <c r="RKQ40" s="523"/>
      <c r="RKR40" s="523"/>
      <c r="RKS40" s="523"/>
      <c r="RKT40" s="523"/>
      <c r="RKU40" s="523"/>
      <c r="RKV40" s="523"/>
      <c r="RKW40" s="523"/>
      <c r="RKX40" s="523"/>
      <c r="RKY40" s="523"/>
      <c r="RKZ40" s="523"/>
      <c r="RLA40" s="523"/>
      <c r="RLB40" s="523"/>
      <c r="RLC40" s="523"/>
      <c r="RLD40" s="523"/>
      <c r="RLE40" s="523"/>
      <c r="RLF40" s="523"/>
      <c r="RLG40" s="523"/>
      <c r="RLH40" s="523"/>
      <c r="RLI40" s="523"/>
      <c r="RLJ40" s="523"/>
      <c r="RLK40" s="523"/>
      <c r="RLL40" s="523"/>
      <c r="RLM40" s="523"/>
      <c r="RLN40" s="523"/>
      <c r="RLO40" s="523"/>
      <c r="RLP40" s="523"/>
      <c r="RLQ40" s="523"/>
      <c r="RLR40" s="523"/>
      <c r="RLS40" s="523"/>
      <c r="RLT40" s="523"/>
      <c r="RLU40" s="523"/>
      <c r="RLV40" s="523"/>
      <c r="RLW40" s="523"/>
      <c r="RLX40" s="523"/>
      <c r="RLY40" s="523"/>
      <c r="RLZ40" s="523"/>
      <c r="RMA40" s="523"/>
      <c r="RMB40" s="523"/>
      <c r="RMC40" s="523"/>
      <c r="RMD40" s="523"/>
      <c r="RME40" s="523"/>
      <c r="RMF40" s="523"/>
      <c r="RMG40" s="523"/>
      <c r="RMH40" s="523"/>
      <c r="RMI40" s="523"/>
      <c r="RMJ40" s="523"/>
      <c r="RMK40" s="523"/>
      <c r="RML40" s="523"/>
      <c r="RMM40" s="523"/>
      <c r="RMN40" s="523"/>
      <c r="RMO40" s="523"/>
      <c r="RMP40" s="523"/>
      <c r="RMQ40" s="523"/>
      <c r="RMR40" s="523"/>
      <c r="RMS40" s="523"/>
      <c r="RMT40" s="523"/>
      <c r="RMU40" s="523"/>
      <c r="RMV40" s="523"/>
      <c r="RMW40" s="523"/>
      <c r="RMX40" s="523"/>
      <c r="RMY40" s="523"/>
      <c r="RMZ40" s="523"/>
      <c r="RNA40" s="523"/>
      <c r="RNB40" s="523"/>
      <c r="RNC40" s="523"/>
      <c r="RND40" s="523"/>
      <c r="RNE40" s="523"/>
      <c r="RNF40" s="523"/>
      <c r="RNG40" s="523"/>
      <c r="RNH40" s="523"/>
      <c r="RNI40" s="523"/>
      <c r="RNJ40" s="523"/>
      <c r="RNK40" s="523"/>
      <c r="RNL40" s="523"/>
      <c r="RNM40" s="523"/>
      <c r="RNN40" s="523"/>
      <c r="RNO40" s="523"/>
      <c r="RNP40" s="523"/>
      <c r="RNQ40" s="523"/>
      <c r="RNR40" s="523"/>
      <c r="RNS40" s="523"/>
      <c r="RNT40" s="523"/>
      <c r="RNU40" s="523"/>
      <c r="RNV40" s="523"/>
      <c r="RNW40" s="523"/>
      <c r="RNX40" s="523"/>
      <c r="RNY40" s="523"/>
      <c r="RNZ40" s="523"/>
      <c r="ROA40" s="523"/>
      <c r="ROB40" s="523"/>
      <c r="ROC40" s="523"/>
      <c r="ROD40" s="523"/>
      <c r="ROE40" s="523"/>
      <c r="ROF40" s="523"/>
      <c r="ROG40" s="523"/>
      <c r="ROH40" s="523"/>
      <c r="ROI40" s="523"/>
      <c r="ROJ40" s="523"/>
      <c r="ROK40" s="523"/>
      <c r="ROL40" s="523"/>
      <c r="ROM40" s="523"/>
      <c r="RON40" s="523"/>
      <c r="ROO40" s="523"/>
      <c r="ROP40" s="523"/>
      <c r="ROQ40" s="523"/>
      <c r="ROR40" s="523"/>
      <c r="ROS40" s="523"/>
      <c r="ROT40" s="523"/>
      <c r="ROU40" s="523"/>
      <c r="ROV40" s="523"/>
      <c r="ROW40" s="523"/>
      <c r="ROX40" s="523"/>
      <c r="ROY40" s="523"/>
      <c r="ROZ40" s="523"/>
      <c r="RPA40" s="523"/>
      <c r="RPB40" s="523"/>
      <c r="RPC40" s="523"/>
      <c r="RPD40" s="523"/>
      <c r="RPE40" s="523"/>
      <c r="RPF40" s="523"/>
      <c r="RPG40" s="523"/>
      <c r="RPH40" s="523"/>
      <c r="RPI40" s="523"/>
      <c r="RPJ40" s="523"/>
      <c r="RPK40" s="523"/>
      <c r="RPL40" s="523"/>
      <c r="RPM40" s="523"/>
      <c r="RPN40" s="523"/>
      <c r="RPO40" s="523"/>
      <c r="RPP40" s="523"/>
      <c r="RPQ40" s="523"/>
      <c r="RPR40" s="523"/>
      <c r="RPS40" s="523"/>
      <c r="RPT40" s="523"/>
      <c r="RPU40" s="523"/>
      <c r="RPV40" s="523"/>
      <c r="RPW40" s="523"/>
      <c r="RPX40" s="523"/>
      <c r="RPY40" s="523"/>
      <c r="RPZ40" s="523"/>
      <c r="RQA40" s="523"/>
      <c r="RQB40" s="523"/>
      <c r="RQC40" s="523"/>
      <c r="RQD40" s="523"/>
      <c r="RQE40" s="523"/>
      <c r="RQF40" s="523"/>
      <c r="RQG40" s="523"/>
      <c r="RQH40" s="523"/>
      <c r="RQI40" s="523"/>
      <c r="RQJ40" s="523"/>
      <c r="RQK40" s="523"/>
      <c r="RQL40" s="523"/>
      <c r="RQM40" s="523"/>
      <c r="RQN40" s="523"/>
      <c r="RQO40" s="523"/>
      <c r="RQP40" s="523"/>
      <c r="RQQ40" s="523"/>
      <c r="RQR40" s="523"/>
      <c r="RQS40" s="523"/>
      <c r="RQT40" s="523"/>
      <c r="RQU40" s="523"/>
      <c r="RQV40" s="523"/>
      <c r="RQW40" s="523"/>
      <c r="RQX40" s="523"/>
      <c r="RQY40" s="523"/>
      <c r="RQZ40" s="523"/>
      <c r="RRA40" s="523"/>
      <c r="RRB40" s="523"/>
      <c r="RRC40" s="523"/>
      <c r="RRD40" s="523"/>
      <c r="RRE40" s="523"/>
      <c r="RRF40" s="523"/>
      <c r="RRG40" s="523"/>
      <c r="RRH40" s="523"/>
      <c r="RRI40" s="523"/>
      <c r="RRJ40" s="523"/>
      <c r="RRK40" s="523"/>
      <c r="RRL40" s="523"/>
      <c r="RRM40" s="523"/>
      <c r="RRN40" s="523"/>
      <c r="RRO40" s="523"/>
      <c r="RRP40" s="523"/>
      <c r="RRQ40" s="523"/>
      <c r="RRR40" s="523"/>
      <c r="RRS40" s="523"/>
      <c r="RRT40" s="523"/>
      <c r="RRU40" s="523"/>
      <c r="RRV40" s="523"/>
      <c r="RRW40" s="523"/>
      <c r="RRX40" s="523"/>
      <c r="RRY40" s="523"/>
      <c r="RRZ40" s="523"/>
      <c r="RSA40" s="523"/>
      <c r="RSB40" s="523"/>
      <c r="RSC40" s="523"/>
      <c r="RSD40" s="523"/>
      <c r="RSE40" s="523"/>
      <c r="RSF40" s="523"/>
      <c r="RSG40" s="523"/>
      <c r="RSH40" s="523"/>
      <c r="RSI40" s="523"/>
      <c r="RSJ40" s="523"/>
      <c r="RSK40" s="523"/>
      <c r="RSL40" s="523"/>
      <c r="RSM40" s="523"/>
      <c r="RSN40" s="523"/>
      <c r="RSO40" s="523"/>
      <c r="RSP40" s="523"/>
      <c r="RSQ40" s="523"/>
      <c r="RSR40" s="523"/>
      <c r="RSS40" s="523"/>
      <c r="RST40" s="523"/>
      <c r="RSU40" s="523"/>
      <c r="RSV40" s="523"/>
      <c r="RSW40" s="523"/>
      <c r="RSX40" s="523"/>
      <c r="RSY40" s="523"/>
      <c r="RSZ40" s="523"/>
      <c r="RTA40" s="523"/>
      <c r="RTB40" s="523"/>
      <c r="RTC40" s="523"/>
      <c r="RTD40" s="523"/>
      <c r="RTE40" s="523"/>
      <c r="RTF40" s="523"/>
      <c r="RTG40" s="523"/>
      <c r="RTH40" s="523"/>
      <c r="RTI40" s="523"/>
      <c r="RTJ40" s="523"/>
      <c r="RTK40" s="523"/>
      <c r="RTL40" s="523"/>
      <c r="RTM40" s="523"/>
      <c r="RTN40" s="523"/>
      <c r="RTO40" s="523"/>
      <c r="RTP40" s="523"/>
      <c r="RTQ40" s="523"/>
      <c r="RTR40" s="523"/>
      <c r="RTS40" s="523"/>
      <c r="RTT40" s="523"/>
      <c r="RTU40" s="523"/>
      <c r="RTV40" s="523"/>
      <c r="RTW40" s="523"/>
      <c r="RTX40" s="523"/>
      <c r="RTY40" s="523"/>
      <c r="RTZ40" s="523"/>
      <c r="RUA40" s="523"/>
      <c r="RUB40" s="523"/>
      <c r="RUC40" s="523"/>
      <c r="RUD40" s="523"/>
      <c r="RUE40" s="523"/>
      <c r="RUF40" s="523"/>
      <c r="RUG40" s="523"/>
      <c r="RUH40" s="523"/>
      <c r="RUI40" s="523"/>
      <c r="RUJ40" s="523"/>
      <c r="RUK40" s="523"/>
      <c r="RUL40" s="523"/>
      <c r="RUM40" s="523"/>
      <c r="RUN40" s="523"/>
      <c r="RUO40" s="523"/>
      <c r="RUP40" s="523"/>
      <c r="RUQ40" s="523"/>
      <c r="RUR40" s="523"/>
      <c r="RUS40" s="523"/>
      <c r="RUT40" s="523"/>
      <c r="RUU40" s="523"/>
      <c r="RUV40" s="523"/>
      <c r="RUW40" s="523"/>
      <c r="RUX40" s="523"/>
      <c r="RUY40" s="523"/>
      <c r="RUZ40" s="523"/>
      <c r="RVA40" s="523"/>
      <c r="RVB40" s="523"/>
      <c r="RVC40" s="523"/>
      <c r="RVD40" s="523"/>
      <c r="RVE40" s="523"/>
      <c r="RVF40" s="523"/>
      <c r="RVG40" s="523"/>
      <c r="RVH40" s="523"/>
      <c r="RVI40" s="523"/>
      <c r="RVJ40" s="523"/>
      <c r="RVK40" s="523"/>
      <c r="RVL40" s="523"/>
      <c r="RVM40" s="523"/>
      <c r="RVN40" s="523"/>
      <c r="RVO40" s="523"/>
      <c r="RVP40" s="523"/>
      <c r="RVQ40" s="523"/>
      <c r="RVR40" s="523"/>
      <c r="RVS40" s="523"/>
      <c r="RVT40" s="523"/>
      <c r="RVU40" s="523"/>
      <c r="RVV40" s="523"/>
      <c r="RVW40" s="523"/>
      <c r="RVX40" s="523"/>
      <c r="RVY40" s="523"/>
      <c r="RVZ40" s="523"/>
      <c r="RWA40" s="523"/>
      <c r="RWB40" s="523"/>
      <c r="RWC40" s="523"/>
      <c r="RWD40" s="523"/>
      <c r="RWE40" s="523"/>
      <c r="RWF40" s="523"/>
      <c r="RWG40" s="523"/>
      <c r="RWH40" s="523"/>
      <c r="RWI40" s="523"/>
      <c r="RWJ40" s="523"/>
      <c r="RWK40" s="523"/>
      <c r="RWL40" s="523"/>
      <c r="RWM40" s="523"/>
      <c r="RWN40" s="523"/>
      <c r="RWO40" s="523"/>
      <c r="RWP40" s="523"/>
      <c r="RWQ40" s="523"/>
      <c r="RWR40" s="523"/>
      <c r="RWS40" s="523"/>
      <c r="RWT40" s="523"/>
      <c r="RWU40" s="523"/>
      <c r="RWV40" s="523"/>
      <c r="RWW40" s="523"/>
      <c r="RWX40" s="523"/>
      <c r="RWY40" s="523"/>
      <c r="RWZ40" s="523"/>
      <c r="RXA40" s="523"/>
      <c r="RXB40" s="523"/>
      <c r="RXC40" s="523"/>
      <c r="RXD40" s="523"/>
      <c r="RXE40" s="523"/>
      <c r="RXF40" s="523"/>
      <c r="RXG40" s="523"/>
      <c r="RXH40" s="523"/>
      <c r="RXI40" s="523"/>
      <c r="RXJ40" s="523"/>
      <c r="RXK40" s="523"/>
      <c r="RXL40" s="523"/>
      <c r="RXM40" s="523"/>
      <c r="RXN40" s="523"/>
      <c r="RXO40" s="523"/>
      <c r="RXP40" s="523"/>
      <c r="RXQ40" s="523"/>
      <c r="RXR40" s="523"/>
      <c r="RXS40" s="523"/>
      <c r="RXT40" s="523"/>
      <c r="RXU40" s="523"/>
      <c r="RXV40" s="523"/>
      <c r="RXW40" s="523"/>
      <c r="RXX40" s="523"/>
      <c r="RXY40" s="523"/>
      <c r="RXZ40" s="523"/>
      <c r="RYA40" s="523"/>
      <c r="RYB40" s="523"/>
      <c r="RYC40" s="523"/>
      <c r="RYD40" s="523"/>
      <c r="RYE40" s="523"/>
      <c r="RYF40" s="523"/>
      <c r="RYG40" s="523"/>
      <c r="RYH40" s="523"/>
      <c r="RYI40" s="523"/>
      <c r="RYJ40" s="523"/>
      <c r="RYK40" s="523"/>
      <c r="RYL40" s="523"/>
      <c r="RYM40" s="523"/>
      <c r="RYN40" s="523"/>
      <c r="RYO40" s="523"/>
      <c r="RYP40" s="523"/>
      <c r="RYQ40" s="523"/>
      <c r="RYR40" s="523"/>
      <c r="RYS40" s="523"/>
      <c r="RYT40" s="523"/>
      <c r="RYU40" s="523"/>
      <c r="RYV40" s="523"/>
      <c r="RYW40" s="523"/>
      <c r="RYX40" s="523"/>
      <c r="RYY40" s="523"/>
      <c r="RYZ40" s="523"/>
      <c r="RZA40" s="523"/>
      <c r="RZB40" s="523"/>
      <c r="RZC40" s="523"/>
      <c r="RZD40" s="523"/>
      <c r="RZE40" s="523"/>
      <c r="RZF40" s="523"/>
      <c r="RZG40" s="523"/>
      <c r="RZH40" s="523"/>
      <c r="RZI40" s="523"/>
      <c r="RZJ40" s="523"/>
      <c r="RZK40" s="523"/>
      <c r="RZL40" s="523"/>
      <c r="RZM40" s="523"/>
      <c r="RZN40" s="523"/>
      <c r="RZO40" s="523"/>
      <c r="RZP40" s="523"/>
      <c r="RZQ40" s="523"/>
      <c r="RZR40" s="523"/>
      <c r="RZS40" s="523"/>
      <c r="RZT40" s="523"/>
      <c r="RZU40" s="523"/>
      <c r="RZV40" s="523"/>
      <c r="RZW40" s="523"/>
      <c r="RZX40" s="523"/>
      <c r="RZY40" s="523"/>
      <c r="RZZ40" s="523"/>
      <c r="SAA40" s="523"/>
      <c r="SAB40" s="523"/>
      <c r="SAC40" s="523"/>
      <c r="SAD40" s="523"/>
      <c r="SAE40" s="523"/>
      <c r="SAF40" s="523"/>
      <c r="SAG40" s="523"/>
      <c r="SAH40" s="523"/>
      <c r="SAI40" s="523"/>
      <c r="SAJ40" s="523"/>
      <c r="SAK40" s="523"/>
      <c r="SAL40" s="523"/>
      <c r="SAM40" s="523"/>
      <c r="SAN40" s="523"/>
      <c r="SAO40" s="523"/>
      <c r="SAP40" s="523"/>
      <c r="SAQ40" s="523"/>
      <c r="SAR40" s="523"/>
      <c r="SAS40" s="523"/>
      <c r="SAT40" s="523"/>
      <c r="SAU40" s="523"/>
      <c r="SAV40" s="523"/>
      <c r="SAW40" s="523"/>
      <c r="SAX40" s="523"/>
      <c r="SAY40" s="523"/>
      <c r="SAZ40" s="523"/>
      <c r="SBA40" s="523"/>
      <c r="SBB40" s="523"/>
      <c r="SBC40" s="523"/>
      <c r="SBD40" s="523"/>
      <c r="SBE40" s="523"/>
      <c r="SBF40" s="523"/>
      <c r="SBG40" s="523"/>
      <c r="SBH40" s="523"/>
      <c r="SBI40" s="523"/>
      <c r="SBJ40" s="523"/>
      <c r="SBK40" s="523"/>
      <c r="SBL40" s="523"/>
      <c r="SBM40" s="523"/>
      <c r="SBN40" s="523"/>
      <c r="SBO40" s="523"/>
      <c r="SBP40" s="523"/>
      <c r="SBQ40" s="523"/>
      <c r="SBR40" s="523"/>
      <c r="SBS40" s="523"/>
      <c r="SBT40" s="523"/>
      <c r="SBU40" s="523"/>
      <c r="SBV40" s="523"/>
      <c r="SBW40" s="523"/>
      <c r="SBX40" s="523"/>
      <c r="SBY40" s="523"/>
      <c r="SBZ40" s="523"/>
      <c r="SCA40" s="523"/>
      <c r="SCB40" s="523"/>
      <c r="SCC40" s="523"/>
      <c r="SCD40" s="523"/>
      <c r="SCE40" s="523"/>
      <c r="SCF40" s="523"/>
      <c r="SCG40" s="523"/>
      <c r="SCH40" s="523"/>
      <c r="SCI40" s="523"/>
      <c r="SCJ40" s="523"/>
      <c r="SCK40" s="523"/>
      <c r="SCL40" s="523"/>
      <c r="SCM40" s="523"/>
      <c r="SCN40" s="523"/>
      <c r="SCO40" s="523"/>
      <c r="SCP40" s="523"/>
      <c r="SCQ40" s="523"/>
      <c r="SCR40" s="523"/>
      <c r="SCS40" s="523"/>
      <c r="SCT40" s="523"/>
      <c r="SCU40" s="523"/>
      <c r="SCV40" s="523"/>
      <c r="SCW40" s="523"/>
      <c r="SCX40" s="523"/>
      <c r="SCY40" s="523"/>
      <c r="SCZ40" s="523"/>
      <c r="SDA40" s="523"/>
      <c r="SDB40" s="523"/>
      <c r="SDC40" s="523"/>
      <c r="SDD40" s="523"/>
      <c r="SDE40" s="523"/>
      <c r="SDF40" s="523"/>
      <c r="SDG40" s="523"/>
      <c r="SDH40" s="523"/>
      <c r="SDI40" s="523"/>
      <c r="SDJ40" s="523"/>
      <c r="SDK40" s="523"/>
      <c r="SDL40" s="523"/>
      <c r="SDM40" s="523"/>
      <c r="SDN40" s="523"/>
      <c r="SDO40" s="523"/>
      <c r="SDP40" s="523"/>
      <c r="SDQ40" s="523"/>
      <c r="SDR40" s="523"/>
      <c r="SDS40" s="523"/>
      <c r="SDT40" s="523"/>
      <c r="SDU40" s="523"/>
      <c r="SDV40" s="523"/>
      <c r="SDW40" s="523"/>
      <c r="SDX40" s="523"/>
      <c r="SDY40" s="523"/>
      <c r="SDZ40" s="523"/>
      <c r="SEA40" s="523"/>
      <c r="SEB40" s="523"/>
      <c r="SEC40" s="523"/>
      <c r="SED40" s="523"/>
      <c r="SEE40" s="523"/>
      <c r="SEF40" s="523"/>
      <c r="SEG40" s="523"/>
      <c r="SEH40" s="523"/>
      <c r="SEI40" s="523"/>
      <c r="SEJ40" s="523"/>
      <c r="SEK40" s="523"/>
      <c r="SEL40" s="523"/>
      <c r="SEM40" s="523"/>
      <c r="SEN40" s="523"/>
      <c r="SEO40" s="523"/>
      <c r="SEP40" s="523"/>
      <c r="SEQ40" s="523"/>
      <c r="SER40" s="523"/>
      <c r="SES40" s="523"/>
      <c r="SET40" s="523"/>
      <c r="SEU40" s="523"/>
      <c r="SEV40" s="523"/>
      <c r="SEW40" s="523"/>
      <c r="SEX40" s="523"/>
      <c r="SEY40" s="523"/>
      <c r="SEZ40" s="523"/>
      <c r="SFA40" s="523"/>
      <c r="SFB40" s="523"/>
      <c r="SFC40" s="523"/>
      <c r="SFD40" s="523"/>
      <c r="SFE40" s="523"/>
      <c r="SFF40" s="523"/>
      <c r="SFG40" s="523"/>
      <c r="SFH40" s="523"/>
      <c r="SFI40" s="523"/>
      <c r="SFJ40" s="523"/>
      <c r="SFK40" s="523"/>
      <c r="SFL40" s="523"/>
      <c r="SFM40" s="523"/>
      <c r="SFN40" s="523"/>
      <c r="SFO40" s="523"/>
      <c r="SFP40" s="523"/>
      <c r="SFQ40" s="523"/>
      <c r="SFR40" s="523"/>
      <c r="SFS40" s="523"/>
      <c r="SFT40" s="523"/>
      <c r="SFU40" s="523"/>
      <c r="SFV40" s="523"/>
      <c r="SFW40" s="523"/>
      <c r="SFX40" s="523"/>
      <c r="SFY40" s="523"/>
      <c r="SFZ40" s="523"/>
      <c r="SGA40" s="523"/>
      <c r="SGB40" s="523"/>
      <c r="SGC40" s="523"/>
      <c r="SGD40" s="523"/>
      <c r="SGE40" s="523"/>
      <c r="SGF40" s="523"/>
      <c r="SGG40" s="523"/>
      <c r="SGH40" s="523"/>
      <c r="SGI40" s="523"/>
      <c r="SGJ40" s="523"/>
      <c r="SGK40" s="523"/>
      <c r="SGL40" s="523"/>
      <c r="SGM40" s="523"/>
      <c r="SGN40" s="523"/>
      <c r="SGO40" s="523"/>
      <c r="SGP40" s="523"/>
      <c r="SGQ40" s="523"/>
      <c r="SGR40" s="523"/>
      <c r="SGS40" s="523"/>
      <c r="SGT40" s="523"/>
      <c r="SGU40" s="523"/>
      <c r="SGV40" s="523"/>
      <c r="SGW40" s="523"/>
      <c r="SGX40" s="523"/>
      <c r="SGY40" s="523"/>
      <c r="SGZ40" s="523"/>
      <c r="SHA40" s="523"/>
      <c r="SHB40" s="523"/>
      <c r="SHC40" s="523"/>
      <c r="SHD40" s="523"/>
      <c r="SHE40" s="523"/>
      <c r="SHF40" s="523"/>
      <c r="SHG40" s="523"/>
      <c r="SHH40" s="523"/>
      <c r="SHI40" s="523"/>
      <c r="SHJ40" s="523"/>
      <c r="SHK40" s="523"/>
      <c r="SHL40" s="523"/>
      <c r="SHM40" s="523"/>
      <c r="SHN40" s="523"/>
      <c r="SHO40" s="523"/>
      <c r="SHP40" s="523"/>
      <c r="SHQ40" s="523"/>
      <c r="SHR40" s="523"/>
      <c r="SHS40" s="523"/>
      <c r="SHT40" s="523"/>
      <c r="SHU40" s="523"/>
      <c r="SHV40" s="523"/>
      <c r="SHW40" s="523"/>
      <c r="SHX40" s="523"/>
      <c r="SHY40" s="523"/>
      <c r="SHZ40" s="523"/>
      <c r="SIA40" s="523"/>
      <c r="SIB40" s="523"/>
      <c r="SIC40" s="523"/>
      <c r="SID40" s="523"/>
      <c r="SIE40" s="523"/>
      <c r="SIF40" s="523"/>
      <c r="SIG40" s="523"/>
      <c r="SIH40" s="523"/>
      <c r="SII40" s="523"/>
      <c r="SIJ40" s="523"/>
      <c r="SIK40" s="523"/>
      <c r="SIL40" s="523"/>
      <c r="SIM40" s="523"/>
      <c r="SIN40" s="523"/>
      <c r="SIO40" s="523"/>
      <c r="SIP40" s="523"/>
      <c r="SIQ40" s="523"/>
      <c r="SIR40" s="523"/>
      <c r="SIS40" s="523"/>
      <c r="SIT40" s="523"/>
      <c r="SIU40" s="523"/>
      <c r="SIV40" s="523"/>
      <c r="SIW40" s="523"/>
      <c r="SIX40" s="523"/>
      <c r="SIY40" s="523"/>
      <c r="SIZ40" s="523"/>
      <c r="SJA40" s="523"/>
      <c r="SJB40" s="523"/>
      <c r="SJC40" s="523"/>
      <c r="SJD40" s="523"/>
      <c r="SJE40" s="523"/>
      <c r="SJF40" s="523"/>
      <c r="SJG40" s="523"/>
      <c r="SJH40" s="523"/>
      <c r="SJI40" s="523"/>
      <c r="SJJ40" s="523"/>
      <c r="SJK40" s="523"/>
      <c r="SJL40" s="523"/>
      <c r="SJM40" s="523"/>
      <c r="SJN40" s="523"/>
      <c r="SJO40" s="523"/>
      <c r="SJP40" s="523"/>
      <c r="SJQ40" s="523"/>
      <c r="SJR40" s="523"/>
      <c r="SJS40" s="523"/>
      <c r="SJT40" s="523"/>
      <c r="SJU40" s="523"/>
      <c r="SJV40" s="523"/>
      <c r="SJW40" s="523"/>
      <c r="SJX40" s="523"/>
      <c r="SJY40" s="523"/>
      <c r="SJZ40" s="523"/>
      <c r="SKA40" s="523"/>
      <c r="SKB40" s="523"/>
      <c r="SKC40" s="523"/>
      <c r="SKD40" s="523"/>
      <c r="SKE40" s="523"/>
      <c r="SKF40" s="523"/>
      <c r="SKG40" s="523"/>
      <c r="SKH40" s="523"/>
      <c r="SKI40" s="523"/>
      <c r="SKJ40" s="523"/>
      <c r="SKK40" s="523"/>
      <c r="SKL40" s="523"/>
      <c r="SKM40" s="523"/>
      <c r="SKN40" s="523"/>
      <c r="SKO40" s="523"/>
      <c r="SKP40" s="523"/>
      <c r="SKQ40" s="523"/>
      <c r="SKR40" s="523"/>
      <c r="SKS40" s="523"/>
      <c r="SKT40" s="523"/>
      <c r="SKU40" s="523"/>
      <c r="SKV40" s="523"/>
      <c r="SKW40" s="523"/>
      <c r="SKX40" s="523"/>
      <c r="SKY40" s="523"/>
      <c r="SKZ40" s="523"/>
      <c r="SLA40" s="523"/>
      <c r="SLB40" s="523"/>
      <c r="SLC40" s="523"/>
      <c r="SLD40" s="523"/>
      <c r="SLE40" s="523"/>
      <c r="SLF40" s="523"/>
      <c r="SLG40" s="523"/>
      <c r="SLH40" s="523"/>
      <c r="SLI40" s="523"/>
      <c r="SLJ40" s="523"/>
      <c r="SLK40" s="523"/>
      <c r="SLL40" s="523"/>
      <c r="SLM40" s="523"/>
      <c r="SLN40" s="523"/>
      <c r="SLO40" s="523"/>
      <c r="SLP40" s="523"/>
      <c r="SLQ40" s="523"/>
      <c r="SLR40" s="523"/>
      <c r="SLS40" s="523"/>
      <c r="SLT40" s="523"/>
      <c r="SLU40" s="523"/>
      <c r="SLV40" s="523"/>
      <c r="SLW40" s="523"/>
      <c r="SLX40" s="523"/>
      <c r="SLY40" s="523"/>
      <c r="SLZ40" s="523"/>
      <c r="SMA40" s="523"/>
      <c r="SMB40" s="523"/>
      <c r="SMC40" s="523"/>
      <c r="SMD40" s="523"/>
      <c r="SME40" s="523"/>
      <c r="SMF40" s="523"/>
      <c r="SMG40" s="523"/>
      <c r="SMH40" s="523"/>
      <c r="SMI40" s="523"/>
      <c r="SMJ40" s="523"/>
      <c r="SMK40" s="523"/>
      <c r="SML40" s="523"/>
      <c r="SMM40" s="523"/>
      <c r="SMN40" s="523"/>
      <c r="SMO40" s="523"/>
      <c r="SMP40" s="523"/>
      <c r="SMQ40" s="523"/>
      <c r="SMR40" s="523"/>
      <c r="SMS40" s="523"/>
      <c r="SMT40" s="523"/>
      <c r="SMU40" s="523"/>
      <c r="SMV40" s="523"/>
      <c r="SMW40" s="523"/>
      <c r="SMX40" s="523"/>
      <c r="SMY40" s="523"/>
      <c r="SMZ40" s="523"/>
      <c r="SNA40" s="523"/>
      <c r="SNB40" s="523"/>
      <c r="SNC40" s="523"/>
      <c r="SND40" s="523"/>
      <c r="SNE40" s="523"/>
      <c r="SNF40" s="523"/>
      <c r="SNG40" s="523"/>
      <c r="SNH40" s="523"/>
      <c r="SNI40" s="523"/>
      <c r="SNJ40" s="523"/>
      <c r="SNK40" s="523"/>
      <c r="SNL40" s="523"/>
      <c r="SNM40" s="523"/>
      <c r="SNN40" s="523"/>
      <c r="SNO40" s="523"/>
      <c r="SNP40" s="523"/>
      <c r="SNQ40" s="523"/>
      <c r="SNR40" s="523"/>
      <c r="SNS40" s="523"/>
      <c r="SNT40" s="523"/>
      <c r="SNU40" s="523"/>
      <c r="SNV40" s="523"/>
      <c r="SNW40" s="523"/>
      <c r="SNX40" s="523"/>
      <c r="SNY40" s="523"/>
      <c r="SNZ40" s="523"/>
      <c r="SOA40" s="523"/>
      <c r="SOB40" s="523"/>
      <c r="SOC40" s="523"/>
      <c r="SOD40" s="523"/>
      <c r="SOE40" s="523"/>
      <c r="SOF40" s="523"/>
      <c r="SOG40" s="523"/>
      <c r="SOH40" s="523"/>
      <c r="SOI40" s="523"/>
      <c r="SOJ40" s="523"/>
      <c r="SOK40" s="523"/>
      <c r="SOL40" s="523"/>
      <c r="SOM40" s="523"/>
      <c r="SON40" s="523"/>
      <c r="SOO40" s="523"/>
      <c r="SOP40" s="523"/>
      <c r="SOQ40" s="523"/>
      <c r="SOR40" s="523"/>
      <c r="SOS40" s="523"/>
      <c r="SOT40" s="523"/>
      <c r="SOU40" s="523"/>
      <c r="SOV40" s="523"/>
      <c r="SOW40" s="523"/>
      <c r="SOX40" s="523"/>
      <c r="SOY40" s="523"/>
      <c r="SOZ40" s="523"/>
      <c r="SPA40" s="523"/>
      <c r="SPB40" s="523"/>
      <c r="SPC40" s="523"/>
      <c r="SPD40" s="523"/>
      <c r="SPE40" s="523"/>
      <c r="SPF40" s="523"/>
      <c r="SPG40" s="523"/>
      <c r="SPH40" s="523"/>
      <c r="SPI40" s="523"/>
      <c r="SPJ40" s="523"/>
      <c r="SPK40" s="523"/>
      <c r="SPL40" s="523"/>
      <c r="SPM40" s="523"/>
      <c r="SPN40" s="523"/>
      <c r="SPO40" s="523"/>
      <c r="SPP40" s="523"/>
      <c r="SPQ40" s="523"/>
      <c r="SPR40" s="523"/>
      <c r="SPS40" s="523"/>
      <c r="SPT40" s="523"/>
      <c r="SPU40" s="523"/>
      <c r="SPV40" s="523"/>
      <c r="SPW40" s="523"/>
      <c r="SPX40" s="523"/>
      <c r="SPY40" s="523"/>
      <c r="SPZ40" s="523"/>
      <c r="SQA40" s="523"/>
      <c r="SQB40" s="523"/>
      <c r="SQC40" s="523"/>
      <c r="SQD40" s="523"/>
      <c r="SQE40" s="523"/>
      <c r="SQF40" s="523"/>
      <c r="SQG40" s="523"/>
      <c r="SQH40" s="523"/>
      <c r="SQI40" s="523"/>
      <c r="SQJ40" s="523"/>
      <c r="SQK40" s="523"/>
      <c r="SQL40" s="523"/>
      <c r="SQM40" s="523"/>
      <c r="SQN40" s="523"/>
      <c r="SQO40" s="523"/>
      <c r="SQP40" s="523"/>
      <c r="SQQ40" s="523"/>
      <c r="SQR40" s="523"/>
      <c r="SQS40" s="523"/>
      <c r="SQT40" s="523"/>
      <c r="SQU40" s="523"/>
      <c r="SQV40" s="523"/>
      <c r="SQW40" s="523"/>
      <c r="SQX40" s="523"/>
      <c r="SQY40" s="523"/>
      <c r="SQZ40" s="523"/>
      <c r="SRA40" s="523"/>
      <c r="SRB40" s="523"/>
      <c r="SRC40" s="523"/>
      <c r="SRD40" s="523"/>
      <c r="SRE40" s="523"/>
      <c r="SRF40" s="523"/>
      <c r="SRG40" s="523"/>
      <c r="SRH40" s="523"/>
      <c r="SRI40" s="523"/>
      <c r="SRJ40" s="523"/>
      <c r="SRK40" s="523"/>
      <c r="SRL40" s="523"/>
      <c r="SRM40" s="523"/>
      <c r="SRN40" s="523"/>
      <c r="SRO40" s="523"/>
      <c r="SRP40" s="523"/>
      <c r="SRQ40" s="523"/>
      <c r="SRR40" s="523"/>
      <c r="SRS40" s="523"/>
      <c r="SRT40" s="523"/>
      <c r="SRU40" s="523"/>
      <c r="SRV40" s="523"/>
      <c r="SRW40" s="523"/>
      <c r="SRX40" s="523"/>
      <c r="SRY40" s="523"/>
      <c r="SRZ40" s="523"/>
      <c r="SSA40" s="523"/>
      <c r="SSB40" s="523"/>
      <c r="SSC40" s="523"/>
      <c r="SSD40" s="523"/>
      <c r="SSE40" s="523"/>
      <c r="SSF40" s="523"/>
      <c r="SSG40" s="523"/>
      <c r="SSH40" s="523"/>
      <c r="SSI40" s="523"/>
      <c r="SSJ40" s="523"/>
      <c r="SSK40" s="523"/>
      <c r="SSL40" s="523"/>
      <c r="SSM40" s="523"/>
      <c r="SSN40" s="523"/>
      <c r="SSO40" s="523"/>
      <c r="SSP40" s="523"/>
      <c r="SSQ40" s="523"/>
      <c r="SSR40" s="523"/>
      <c r="SSS40" s="523"/>
      <c r="SST40" s="523"/>
      <c r="SSU40" s="523"/>
      <c r="SSV40" s="523"/>
      <c r="SSW40" s="523"/>
      <c r="SSX40" s="523"/>
      <c r="SSY40" s="523"/>
      <c r="SSZ40" s="523"/>
      <c r="STA40" s="523"/>
      <c r="STB40" s="523"/>
      <c r="STC40" s="523"/>
      <c r="STD40" s="523"/>
      <c r="STE40" s="523"/>
      <c r="STF40" s="523"/>
      <c r="STG40" s="523"/>
      <c r="STH40" s="523"/>
      <c r="STI40" s="523"/>
      <c r="STJ40" s="523"/>
      <c r="STK40" s="523"/>
      <c r="STL40" s="523"/>
      <c r="STM40" s="523"/>
      <c r="STN40" s="523"/>
      <c r="STO40" s="523"/>
      <c r="STP40" s="523"/>
      <c r="STQ40" s="523"/>
      <c r="STR40" s="523"/>
      <c r="STS40" s="523"/>
      <c r="STT40" s="523"/>
      <c r="STU40" s="523"/>
      <c r="STV40" s="523"/>
      <c r="STW40" s="523"/>
      <c r="STX40" s="523"/>
      <c r="STY40" s="523"/>
      <c r="STZ40" s="523"/>
      <c r="SUA40" s="523"/>
      <c r="SUB40" s="523"/>
      <c r="SUC40" s="523"/>
      <c r="SUD40" s="523"/>
      <c r="SUE40" s="523"/>
      <c r="SUF40" s="523"/>
      <c r="SUG40" s="523"/>
      <c r="SUH40" s="523"/>
      <c r="SUI40" s="523"/>
      <c r="SUJ40" s="523"/>
      <c r="SUK40" s="523"/>
      <c r="SUL40" s="523"/>
      <c r="SUM40" s="523"/>
      <c r="SUN40" s="523"/>
      <c r="SUO40" s="523"/>
      <c r="SUP40" s="523"/>
      <c r="SUQ40" s="523"/>
      <c r="SUR40" s="523"/>
      <c r="SUS40" s="523"/>
      <c r="SUT40" s="523"/>
      <c r="SUU40" s="523"/>
      <c r="SUV40" s="523"/>
      <c r="SUW40" s="523"/>
      <c r="SUX40" s="523"/>
      <c r="SUY40" s="523"/>
      <c r="SUZ40" s="523"/>
      <c r="SVA40" s="523"/>
      <c r="SVB40" s="523"/>
      <c r="SVC40" s="523"/>
      <c r="SVD40" s="523"/>
      <c r="SVE40" s="523"/>
      <c r="SVF40" s="523"/>
      <c r="SVG40" s="523"/>
      <c r="SVH40" s="523"/>
      <c r="SVI40" s="523"/>
      <c r="SVJ40" s="523"/>
      <c r="SVK40" s="523"/>
      <c r="SVL40" s="523"/>
      <c r="SVM40" s="523"/>
      <c r="SVN40" s="523"/>
      <c r="SVO40" s="523"/>
      <c r="SVP40" s="523"/>
      <c r="SVQ40" s="523"/>
      <c r="SVR40" s="523"/>
      <c r="SVS40" s="523"/>
      <c r="SVT40" s="523"/>
      <c r="SVU40" s="523"/>
      <c r="SVV40" s="523"/>
      <c r="SVW40" s="523"/>
      <c r="SVX40" s="523"/>
      <c r="SVY40" s="523"/>
      <c r="SVZ40" s="523"/>
      <c r="SWA40" s="523"/>
      <c r="SWB40" s="523"/>
      <c r="SWC40" s="523"/>
      <c r="SWD40" s="523"/>
      <c r="SWE40" s="523"/>
      <c r="SWF40" s="523"/>
      <c r="SWG40" s="523"/>
      <c r="SWH40" s="523"/>
      <c r="SWI40" s="523"/>
      <c r="SWJ40" s="523"/>
      <c r="SWK40" s="523"/>
      <c r="SWL40" s="523"/>
      <c r="SWM40" s="523"/>
      <c r="SWN40" s="523"/>
      <c r="SWO40" s="523"/>
      <c r="SWP40" s="523"/>
      <c r="SWQ40" s="523"/>
      <c r="SWR40" s="523"/>
      <c r="SWS40" s="523"/>
      <c r="SWT40" s="523"/>
      <c r="SWU40" s="523"/>
      <c r="SWV40" s="523"/>
      <c r="SWW40" s="523"/>
      <c r="SWX40" s="523"/>
      <c r="SWY40" s="523"/>
      <c r="SWZ40" s="523"/>
      <c r="SXA40" s="523"/>
      <c r="SXB40" s="523"/>
      <c r="SXC40" s="523"/>
      <c r="SXD40" s="523"/>
      <c r="SXE40" s="523"/>
      <c r="SXF40" s="523"/>
      <c r="SXG40" s="523"/>
      <c r="SXH40" s="523"/>
      <c r="SXI40" s="523"/>
      <c r="SXJ40" s="523"/>
      <c r="SXK40" s="523"/>
      <c r="SXL40" s="523"/>
      <c r="SXM40" s="523"/>
      <c r="SXN40" s="523"/>
      <c r="SXO40" s="523"/>
      <c r="SXP40" s="523"/>
      <c r="SXQ40" s="523"/>
      <c r="SXR40" s="523"/>
      <c r="SXS40" s="523"/>
      <c r="SXT40" s="523"/>
      <c r="SXU40" s="523"/>
      <c r="SXV40" s="523"/>
      <c r="SXW40" s="523"/>
      <c r="SXX40" s="523"/>
      <c r="SXY40" s="523"/>
      <c r="SXZ40" s="523"/>
      <c r="SYA40" s="523"/>
      <c r="SYB40" s="523"/>
      <c r="SYC40" s="523"/>
      <c r="SYD40" s="523"/>
      <c r="SYE40" s="523"/>
      <c r="SYF40" s="523"/>
      <c r="SYG40" s="523"/>
      <c r="SYH40" s="523"/>
      <c r="SYI40" s="523"/>
      <c r="SYJ40" s="523"/>
      <c r="SYK40" s="523"/>
      <c r="SYL40" s="523"/>
      <c r="SYM40" s="523"/>
      <c r="SYN40" s="523"/>
      <c r="SYO40" s="523"/>
      <c r="SYP40" s="523"/>
      <c r="SYQ40" s="523"/>
      <c r="SYR40" s="523"/>
      <c r="SYS40" s="523"/>
      <c r="SYT40" s="523"/>
      <c r="SYU40" s="523"/>
      <c r="SYV40" s="523"/>
      <c r="SYW40" s="523"/>
      <c r="SYX40" s="523"/>
      <c r="SYY40" s="523"/>
      <c r="SYZ40" s="523"/>
      <c r="SZA40" s="523"/>
      <c r="SZB40" s="523"/>
      <c r="SZC40" s="523"/>
      <c r="SZD40" s="523"/>
      <c r="SZE40" s="523"/>
      <c r="SZF40" s="523"/>
      <c r="SZG40" s="523"/>
      <c r="SZH40" s="523"/>
      <c r="SZI40" s="523"/>
      <c r="SZJ40" s="523"/>
      <c r="SZK40" s="523"/>
      <c r="SZL40" s="523"/>
      <c r="SZM40" s="523"/>
      <c r="SZN40" s="523"/>
      <c r="SZO40" s="523"/>
      <c r="SZP40" s="523"/>
      <c r="SZQ40" s="523"/>
      <c r="SZR40" s="523"/>
      <c r="SZS40" s="523"/>
      <c r="SZT40" s="523"/>
      <c r="SZU40" s="523"/>
      <c r="SZV40" s="523"/>
      <c r="SZW40" s="523"/>
      <c r="SZX40" s="523"/>
      <c r="SZY40" s="523"/>
      <c r="SZZ40" s="523"/>
      <c r="TAA40" s="523"/>
      <c r="TAB40" s="523"/>
      <c r="TAC40" s="523"/>
      <c r="TAD40" s="523"/>
      <c r="TAE40" s="523"/>
      <c r="TAF40" s="523"/>
      <c r="TAG40" s="523"/>
      <c r="TAH40" s="523"/>
      <c r="TAI40" s="523"/>
      <c r="TAJ40" s="523"/>
      <c r="TAK40" s="523"/>
      <c r="TAL40" s="523"/>
      <c r="TAM40" s="523"/>
      <c r="TAN40" s="523"/>
      <c r="TAO40" s="523"/>
      <c r="TAP40" s="523"/>
      <c r="TAQ40" s="523"/>
      <c r="TAR40" s="523"/>
      <c r="TAS40" s="523"/>
      <c r="TAT40" s="523"/>
      <c r="TAU40" s="523"/>
      <c r="TAV40" s="523"/>
      <c r="TAW40" s="523"/>
      <c r="TAX40" s="523"/>
      <c r="TAY40" s="523"/>
      <c r="TAZ40" s="523"/>
      <c r="TBA40" s="523"/>
      <c r="TBB40" s="523"/>
      <c r="TBC40" s="523"/>
      <c r="TBD40" s="523"/>
      <c r="TBE40" s="523"/>
      <c r="TBF40" s="523"/>
      <c r="TBG40" s="523"/>
      <c r="TBH40" s="523"/>
      <c r="TBI40" s="523"/>
      <c r="TBJ40" s="523"/>
      <c r="TBK40" s="523"/>
      <c r="TBL40" s="523"/>
      <c r="TBM40" s="523"/>
      <c r="TBN40" s="523"/>
      <c r="TBO40" s="523"/>
      <c r="TBP40" s="523"/>
      <c r="TBQ40" s="523"/>
      <c r="TBR40" s="523"/>
      <c r="TBS40" s="523"/>
      <c r="TBT40" s="523"/>
      <c r="TBU40" s="523"/>
      <c r="TBV40" s="523"/>
      <c r="TBW40" s="523"/>
      <c r="TBX40" s="523"/>
      <c r="TBY40" s="523"/>
      <c r="TBZ40" s="523"/>
      <c r="TCA40" s="523"/>
      <c r="TCB40" s="523"/>
      <c r="TCC40" s="523"/>
      <c r="TCD40" s="523"/>
      <c r="TCE40" s="523"/>
      <c r="TCF40" s="523"/>
      <c r="TCG40" s="523"/>
      <c r="TCH40" s="523"/>
      <c r="TCI40" s="523"/>
      <c r="TCJ40" s="523"/>
      <c r="TCK40" s="523"/>
      <c r="TCL40" s="523"/>
      <c r="TCM40" s="523"/>
      <c r="TCN40" s="523"/>
      <c r="TCO40" s="523"/>
      <c r="TCP40" s="523"/>
      <c r="TCQ40" s="523"/>
      <c r="TCR40" s="523"/>
      <c r="TCS40" s="523"/>
      <c r="TCT40" s="523"/>
      <c r="TCU40" s="523"/>
      <c r="TCV40" s="523"/>
      <c r="TCW40" s="523"/>
      <c r="TCX40" s="523"/>
      <c r="TCY40" s="523"/>
      <c r="TCZ40" s="523"/>
      <c r="TDA40" s="523"/>
      <c r="TDB40" s="523"/>
      <c r="TDC40" s="523"/>
      <c r="TDD40" s="523"/>
      <c r="TDE40" s="523"/>
      <c r="TDF40" s="523"/>
      <c r="TDG40" s="523"/>
      <c r="TDH40" s="523"/>
      <c r="TDI40" s="523"/>
      <c r="TDJ40" s="523"/>
      <c r="TDK40" s="523"/>
      <c r="TDL40" s="523"/>
      <c r="TDM40" s="523"/>
      <c r="TDN40" s="523"/>
      <c r="TDO40" s="523"/>
      <c r="TDP40" s="523"/>
      <c r="TDQ40" s="523"/>
      <c r="TDR40" s="523"/>
      <c r="TDS40" s="523"/>
      <c r="TDT40" s="523"/>
      <c r="TDU40" s="523"/>
      <c r="TDV40" s="523"/>
      <c r="TDW40" s="523"/>
      <c r="TDX40" s="523"/>
      <c r="TDY40" s="523"/>
      <c r="TDZ40" s="523"/>
      <c r="TEA40" s="523"/>
      <c r="TEB40" s="523"/>
      <c r="TEC40" s="523"/>
      <c r="TED40" s="523"/>
      <c r="TEE40" s="523"/>
      <c r="TEF40" s="523"/>
      <c r="TEG40" s="523"/>
      <c r="TEH40" s="523"/>
      <c r="TEI40" s="523"/>
      <c r="TEJ40" s="523"/>
      <c r="TEK40" s="523"/>
      <c r="TEL40" s="523"/>
      <c r="TEM40" s="523"/>
      <c r="TEN40" s="523"/>
      <c r="TEO40" s="523"/>
      <c r="TEP40" s="523"/>
      <c r="TEQ40" s="523"/>
      <c r="TER40" s="523"/>
      <c r="TES40" s="523"/>
      <c r="TET40" s="523"/>
      <c r="TEU40" s="523"/>
      <c r="TEV40" s="523"/>
      <c r="TEW40" s="523"/>
      <c r="TEX40" s="523"/>
      <c r="TEY40" s="523"/>
      <c r="TEZ40" s="523"/>
      <c r="TFA40" s="523"/>
      <c r="TFB40" s="523"/>
      <c r="TFC40" s="523"/>
      <c r="TFD40" s="523"/>
      <c r="TFE40" s="523"/>
      <c r="TFF40" s="523"/>
      <c r="TFG40" s="523"/>
      <c r="TFH40" s="523"/>
      <c r="TFI40" s="523"/>
      <c r="TFJ40" s="523"/>
      <c r="TFK40" s="523"/>
      <c r="TFL40" s="523"/>
      <c r="TFM40" s="523"/>
      <c r="TFN40" s="523"/>
      <c r="TFO40" s="523"/>
      <c r="TFP40" s="523"/>
      <c r="TFQ40" s="523"/>
      <c r="TFR40" s="523"/>
      <c r="TFS40" s="523"/>
      <c r="TFT40" s="523"/>
      <c r="TFU40" s="523"/>
      <c r="TFV40" s="523"/>
      <c r="TFW40" s="523"/>
      <c r="TFX40" s="523"/>
      <c r="TFY40" s="523"/>
      <c r="TFZ40" s="523"/>
      <c r="TGA40" s="523"/>
      <c r="TGB40" s="523"/>
      <c r="TGC40" s="523"/>
      <c r="TGD40" s="523"/>
      <c r="TGE40" s="523"/>
      <c r="TGF40" s="523"/>
      <c r="TGG40" s="523"/>
      <c r="TGH40" s="523"/>
      <c r="TGI40" s="523"/>
      <c r="TGJ40" s="523"/>
      <c r="TGK40" s="523"/>
      <c r="TGL40" s="523"/>
      <c r="TGM40" s="523"/>
      <c r="TGN40" s="523"/>
      <c r="TGO40" s="523"/>
      <c r="TGP40" s="523"/>
      <c r="TGQ40" s="523"/>
      <c r="TGR40" s="523"/>
      <c r="TGS40" s="523"/>
      <c r="TGT40" s="523"/>
      <c r="TGU40" s="523"/>
      <c r="TGV40" s="523"/>
      <c r="TGW40" s="523"/>
      <c r="TGX40" s="523"/>
      <c r="TGY40" s="523"/>
      <c r="TGZ40" s="523"/>
      <c r="THA40" s="523"/>
      <c r="THB40" s="523"/>
      <c r="THC40" s="523"/>
      <c r="THD40" s="523"/>
      <c r="THE40" s="523"/>
      <c r="THF40" s="523"/>
      <c r="THG40" s="523"/>
      <c r="THH40" s="523"/>
      <c r="THI40" s="523"/>
      <c r="THJ40" s="523"/>
      <c r="THK40" s="523"/>
      <c r="THL40" s="523"/>
      <c r="THM40" s="523"/>
      <c r="THN40" s="523"/>
      <c r="THO40" s="523"/>
      <c r="THP40" s="523"/>
      <c r="THQ40" s="523"/>
      <c r="THR40" s="523"/>
      <c r="THS40" s="523"/>
      <c r="THT40" s="523"/>
      <c r="THU40" s="523"/>
      <c r="THV40" s="523"/>
      <c r="THW40" s="523"/>
      <c r="THX40" s="523"/>
      <c r="THY40" s="523"/>
      <c r="THZ40" s="523"/>
      <c r="TIA40" s="523"/>
      <c r="TIB40" s="523"/>
      <c r="TIC40" s="523"/>
      <c r="TID40" s="523"/>
      <c r="TIE40" s="523"/>
      <c r="TIF40" s="523"/>
      <c r="TIG40" s="523"/>
      <c r="TIH40" s="523"/>
      <c r="TII40" s="523"/>
      <c r="TIJ40" s="523"/>
      <c r="TIK40" s="523"/>
      <c r="TIL40" s="523"/>
      <c r="TIM40" s="523"/>
      <c r="TIN40" s="523"/>
      <c r="TIO40" s="523"/>
      <c r="TIP40" s="523"/>
      <c r="TIQ40" s="523"/>
      <c r="TIR40" s="523"/>
      <c r="TIS40" s="523"/>
      <c r="TIT40" s="523"/>
      <c r="TIU40" s="523"/>
      <c r="TIV40" s="523"/>
      <c r="TIW40" s="523"/>
      <c r="TIX40" s="523"/>
      <c r="TIY40" s="523"/>
      <c r="TIZ40" s="523"/>
      <c r="TJA40" s="523"/>
      <c r="TJB40" s="523"/>
      <c r="TJC40" s="523"/>
      <c r="TJD40" s="523"/>
      <c r="TJE40" s="523"/>
      <c r="TJF40" s="523"/>
      <c r="TJG40" s="523"/>
      <c r="TJH40" s="523"/>
      <c r="TJI40" s="523"/>
      <c r="TJJ40" s="523"/>
      <c r="TJK40" s="523"/>
      <c r="TJL40" s="523"/>
      <c r="TJM40" s="523"/>
      <c r="TJN40" s="523"/>
      <c r="TJO40" s="523"/>
      <c r="TJP40" s="523"/>
      <c r="TJQ40" s="523"/>
      <c r="TJR40" s="523"/>
      <c r="TJS40" s="523"/>
      <c r="TJT40" s="523"/>
      <c r="TJU40" s="523"/>
      <c r="TJV40" s="523"/>
      <c r="TJW40" s="523"/>
      <c r="TJX40" s="523"/>
      <c r="TJY40" s="523"/>
      <c r="TJZ40" s="523"/>
      <c r="TKA40" s="523"/>
      <c r="TKB40" s="523"/>
      <c r="TKC40" s="523"/>
      <c r="TKD40" s="523"/>
      <c r="TKE40" s="523"/>
      <c r="TKF40" s="523"/>
      <c r="TKG40" s="523"/>
      <c r="TKH40" s="523"/>
      <c r="TKI40" s="523"/>
      <c r="TKJ40" s="523"/>
      <c r="TKK40" s="523"/>
      <c r="TKL40" s="523"/>
      <c r="TKM40" s="523"/>
      <c r="TKN40" s="523"/>
      <c r="TKO40" s="523"/>
      <c r="TKP40" s="523"/>
      <c r="TKQ40" s="523"/>
      <c r="TKR40" s="523"/>
      <c r="TKS40" s="523"/>
      <c r="TKT40" s="523"/>
      <c r="TKU40" s="523"/>
      <c r="TKV40" s="523"/>
      <c r="TKW40" s="523"/>
      <c r="TKX40" s="523"/>
      <c r="TKY40" s="523"/>
      <c r="TKZ40" s="523"/>
      <c r="TLA40" s="523"/>
      <c r="TLB40" s="523"/>
      <c r="TLC40" s="523"/>
      <c r="TLD40" s="523"/>
      <c r="TLE40" s="523"/>
      <c r="TLF40" s="523"/>
      <c r="TLG40" s="523"/>
      <c r="TLH40" s="523"/>
      <c r="TLI40" s="523"/>
      <c r="TLJ40" s="523"/>
      <c r="TLK40" s="523"/>
      <c r="TLL40" s="523"/>
      <c r="TLM40" s="523"/>
      <c r="TLN40" s="523"/>
      <c r="TLO40" s="523"/>
      <c r="TLP40" s="523"/>
      <c r="TLQ40" s="523"/>
      <c r="TLR40" s="523"/>
      <c r="TLS40" s="523"/>
      <c r="TLT40" s="523"/>
      <c r="TLU40" s="523"/>
      <c r="TLV40" s="523"/>
      <c r="TLW40" s="523"/>
      <c r="TLX40" s="523"/>
      <c r="TLY40" s="523"/>
      <c r="TLZ40" s="523"/>
      <c r="TMA40" s="523"/>
      <c r="TMB40" s="523"/>
      <c r="TMC40" s="523"/>
      <c r="TMD40" s="523"/>
      <c r="TME40" s="523"/>
      <c r="TMF40" s="523"/>
      <c r="TMG40" s="523"/>
      <c r="TMH40" s="523"/>
      <c r="TMI40" s="523"/>
      <c r="TMJ40" s="523"/>
      <c r="TMK40" s="523"/>
      <c r="TML40" s="523"/>
      <c r="TMM40" s="523"/>
      <c r="TMN40" s="523"/>
      <c r="TMO40" s="523"/>
      <c r="TMP40" s="523"/>
      <c r="TMQ40" s="523"/>
      <c r="TMR40" s="523"/>
      <c r="TMS40" s="523"/>
      <c r="TMT40" s="523"/>
      <c r="TMU40" s="523"/>
      <c r="TMV40" s="523"/>
      <c r="TMW40" s="523"/>
      <c r="TMX40" s="523"/>
      <c r="TMY40" s="523"/>
      <c r="TMZ40" s="523"/>
      <c r="TNA40" s="523"/>
      <c r="TNB40" s="523"/>
      <c r="TNC40" s="523"/>
      <c r="TND40" s="523"/>
      <c r="TNE40" s="523"/>
      <c r="TNF40" s="523"/>
      <c r="TNG40" s="523"/>
      <c r="TNH40" s="523"/>
      <c r="TNI40" s="523"/>
      <c r="TNJ40" s="523"/>
      <c r="TNK40" s="523"/>
      <c r="TNL40" s="523"/>
      <c r="TNM40" s="523"/>
      <c r="TNN40" s="523"/>
      <c r="TNO40" s="523"/>
      <c r="TNP40" s="523"/>
      <c r="TNQ40" s="523"/>
      <c r="TNR40" s="523"/>
      <c r="TNS40" s="523"/>
      <c r="TNT40" s="523"/>
      <c r="TNU40" s="523"/>
      <c r="TNV40" s="523"/>
      <c r="TNW40" s="523"/>
      <c r="TNX40" s="523"/>
      <c r="TNY40" s="523"/>
      <c r="TNZ40" s="523"/>
      <c r="TOA40" s="523"/>
      <c r="TOB40" s="523"/>
      <c r="TOC40" s="523"/>
      <c r="TOD40" s="523"/>
      <c r="TOE40" s="523"/>
      <c r="TOF40" s="523"/>
      <c r="TOG40" s="523"/>
      <c r="TOH40" s="523"/>
      <c r="TOI40" s="523"/>
      <c r="TOJ40" s="523"/>
      <c r="TOK40" s="523"/>
      <c r="TOL40" s="523"/>
      <c r="TOM40" s="523"/>
      <c r="TON40" s="523"/>
      <c r="TOO40" s="523"/>
      <c r="TOP40" s="523"/>
      <c r="TOQ40" s="523"/>
      <c r="TOR40" s="523"/>
      <c r="TOS40" s="523"/>
      <c r="TOT40" s="523"/>
      <c r="TOU40" s="523"/>
      <c r="TOV40" s="523"/>
      <c r="TOW40" s="523"/>
      <c r="TOX40" s="523"/>
      <c r="TOY40" s="523"/>
      <c r="TOZ40" s="523"/>
      <c r="TPA40" s="523"/>
      <c r="TPB40" s="523"/>
      <c r="TPC40" s="523"/>
      <c r="TPD40" s="523"/>
      <c r="TPE40" s="523"/>
      <c r="TPF40" s="523"/>
      <c r="TPG40" s="523"/>
      <c r="TPH40" s="523"/>
      <c r="TPI40" s="523"/>
      <c r="TPJ40" s="523"/>
      <c r="TPK40" s="523"/>
      <c r="TPL40" s="523"/>
      <c r="TPM40" s="523"/>
      <c r="TPN40" s="523"/>
      <c r="TPO40" s="523"/>
      <c r="TPP40" s="523"/>
      <c r="TPQ40" s="523"/>
      <c r="TPR40" s="523"/>
      <c r="TPS40" s="523"/>
      <c r="TPT40" s="523"/>
      <c r="TPU40" s="523"/>
      <c r="TPV40" s="523"/>
      <c r="TPW40" s="523"/>
      <c r="TPX40" s="523"/>
      <c r="TPY40" s="523"/>
      <c r="TPZ40" s="523"/>
      <c r="TQA40" s="523"/>
      <c r="TQB40" s="523"/>
      <c r="TQC40" s="523"/>
      <c r="TQD40" s="523"/>
      <c r="TQE40" s="523"/>
      <c r="TQF40" s="523"/>
      <c r="TQG40" s="523"/>
      <c r="TQH40" s="523"/>
      <c r="TQI40" s="523"/>
      <c r="TQJ40" s="523"/>
      <c r="TQK40" s="523"/>
      <c r="TQL40" s="523"/>
      <c r="TQM40" s="523"/>
      <c r="TQN40" s="523"/>
      <c r="TQO40" s="523"/>
      <c r="TQP40" s="523"/>
      <c r="TQQ40" s="523"/>
      <c r="TQR40" s="523"/>
      <c r="TQS40" s="523"/>
      <c r="TQT40" s="523"/>
      <c r="TQU40" s="523"/>
      <c r="TQV40" s="523"/>
      <c r="TQW40" s="523"/>
      <c r="TQX40" s="523"/>
      <c r="TQY40" s="523"/>
      <c r="TQZ40" s="523"/>
      <c r="TRA40" s="523"/>
      <c r="TRB40" s="523"/>
      <c r="TRC40" s="523"/>
      <c r="TRD40" s="523"/>
      <c r="TRE40" s="523"/>
      <c r="TRF40" s="523"/>
      <c r="TRG40" s="523"/>
      <c r="TRH40" s="523"/>
      <c r="TRI40" s="523"/>
      <c r="TRJ40" s="523"/>
      <c r="TRK40" s="523"/>
      <c r="TRL40" s="523"/>
      <c r="TRM40" s="523"/>
      <c r="TRN40" s="523"/>
      <c r="TRO40" s="523"/>
      <c r="TRP40" s="523"/>
      <c r="TRQ40" s="523"/>
      <c r="TRR40" s="523"/>
      <c r="TRS40" s="523"/>
      <c r="TRT40" s="523"/>
      <c r="TRU40" s="523"/>
      <c r="TRV40" s="523"/>
      <c r="TRW40" s="523"/>
      <c r="TRX40" s="523"/>
      <c r="TRY40" s="523"/>
      <c r="TRZ40" s="523"/>
      <c r="TSA40" s="523"/>
      <c r="TSB40" s="523"/>
      <c r="TSC40" s="523"/>
      <c r="TSD40" s="523"/>
      <c r="TSE40" s="523"/>
      <c r="TSF40" s="523"/>
      <c r="TSG40" s="523"/>
      <c r="TSH40" s="523"/>
      <c r="TSI40" s="523"/>
      <c r="TSJ40" s="523"/>
      <c r="TSK40" s="523"/>
      <c r="TSL40" s="523"/>
      <c r="TSM40" s="523"/>
      <c r="TSN40" s="523"/>
      <c r="TSO40" s="523"/>
      <c r="TSP40" s="523"/>
      <c r="TSQ40" s="523"/>
      <c r="TSR40" s="523"/>
      <c r="TSS40" s="523"/>
      <c r="TST40" s="523"/>
      <c r="TSU40" s="523"/>
      <c r="TSV40" s="523"/>
      <c r="TSW40" s="523"/>
      <c r="TSX40" s="523"/>
      <c r="TSY40" s="523"/>
      <c r="TSZ40" s="523"/>
      <c r="TTA40" s="523"/>
      <c r="TTB40" s="523"/>
      <c r="TTC40" s="523"/>
      <c r="TTD40" s="523"/>
      <c r="TTE40" s="523"/>
      <c r="TTF40" s="523"/>
      <c r="TTG40" s="523"/>
      <c r="TTH40" s="523"/>
      <c r="TTI40" s="523"/>
      <c r="TTJ40" s="523"/>
      <c r="TTK40" s="523"/>
      <c r="TTL40" s="523"/>
      <c r="TTM40" s="523"/>
      <c r="TTN40" s="523"/>
      <c r="TTO40" s="523"/>
      <c r="TTP40" s="523"/>
      <c r="TTQ40" s="523"/>
      <c r="TTR40" s="523"/>
      <c r="TTS40" s="523"/>
      <c r="TTT40" s="523"/>
      <c r="TTU40" s="523"/>
      <c r="TTV40" s="523"/>
      <c r="TTW40" s="523"/>
      <c r="TTX40" s="523"/>
      <c r="TTY40" s="523"/>
      <c r="TTZ40" s="523"/>
      <c r="TUA40" s="523"/>
      <c r="TUB40" s="523"/>
      <c r="TUC40" s="523"/>
      <c r="TUD40" s="523"/>
      <c r="TUE40" s="523"/>
      <c r="TUF40" s="523"/>
      <c r="TUG40" s="523"/>
      <c r="TUH40" s="523"/>
      <c r="TUI40" s="523"/>
      <c r="TUJ40" s="523"/>
      <c r="TUK40" s="523"/>
      <c r="TUL40" s="523"/>
      <c r="TUM40" s="523"/>
      <c r="TUN40" s="523"/>
      <c r="TUO40" s="523"/>
      <c r="TUP40" s="523"/>
      <c r="TUQ40" s="523"/>
      <c r="TUR40" s="523"/>
      <c r="TUS40" s="523"/>
      <c r="TUT40" s="523"/>
      <c r="TUU40" s="523"/>
      <c r="TUV40" s="523"/>
      <c r="TUW40" s="523"/>
      <c r="TUX40" s="523"/>
      <c r="TUY40" s="523"/>
      <c r="TUZ40" s="523"/>
      <c r="TVA40" s="523"/>
      <c r="TVB40" s="523"/>
      <c r="TVC40" s="523"/>
      <c r="TVD40" s="523"/>
      <c r="TVE40" s="523"/>
      <c r="TVF40" s="523"/>
      <c r="TVG40" s="523"/>
      <c r="TVH40" s="523"/>
      <c r="TVI40" s="523"/>
      <c r="TVJ40" s="523"/>
      <c r="TVK40" s="523"/>
      <c r="TVL40" s="523"/>
      <c r="TVM40" s="523"/>
      <c r="TVN40" s="523"/>
      <c r="TVO40" s="523"/>
      <c r="TVP40" s="523"/>
      <c r="TVQ40" s="523"/>
      <c r="TVR40" s="523"/>
      <c r="TVS40" s="523"/>
      <c r="TVT40" s="523"/>
      <c r="TVU40" s="523"/>
      <c r="TVV40" s="523"/>
      <c r="TVW40" s="523"/>
      <c r="TVX40" s="523"/>
      <c r="TVY40" s="523"/>
      <c r="TVZ40" s="523"/>
      <c r="TWA40" s="523"/>
      <c r="TWB40" s="523"/>
      <c r="TWC40" s="523"/>
      <c r="TWD40" s="523"/>
      <c r="TWE40" s="523"/>
      <c r="TWF40" s="523"/>
      <c r="TWG40" s="523"/>
      <c r="TWH40" s="523"/>
      <c r="TWI40" s="523"/>
      <c r="TWJ40" s="523"/>
      <c r="TWK40" s="523"/>
      <c r="TWL40" s="523"/>
      <c r="TWM40" s="523"/>
      <c r="TWN40" s="523"/>
      <c r="TWO40" s="523"/>
      <c r="TWP40" s="523"/>
      <c r="TWQ40" s="523"/>
      <c r="TWR40" s="523"/>
      <c r="TWS40" s="523"/>
      <c r="TWT40" s="523"/>
      <c r="TWU40" s="523"/>
      <c r="TWV40" s="523"/>
      <c r="TWW40" s="523"/>
      <c r="TWX40" s="523"/>
      <c r="TWY40" s="523"/>
      <c r="TWZ40" s="523"/>
      <c r="TXA40" s="523"/>
      <c r="TXB40" s="523"/>
      <c r="TXC40" s="523"/>
      <c r="TXD40" s="523"/>
      <c r="TXE40" s="523"/>
      <c r="TXF40" s="523"/>
      <c r="TXG40" s="523"/>
      <c r="TXH40" s="523"/>
      <c r="TXI40" s="523"/>
      <c r="TXJ40" s="523"/>
      <c r="TXK40" s="523"/>
      <c r="TXL40" s="523"/>
      <c r="TXM40" s="523"/>
      <c r="TXN40" s="523"/>
      <c r="TXO40" s="523"/>
      <c r="TXP40" s="523"/>
      <c r="TXQ40" s="523"/>
      <c r="TXR40" s="523"/>
      <c r="TXS40" s="523"/>
      <c r="TXT40" s="523"/>
      <c r="TXU40" s="523"/>
      <c r="TXV40" s="523"/>
      <c r="TXW40" s="523"/>
      <c r="TXX40" s="523"/>
      <c r="TXY40" s="523"/>
      <c r="TXZ40" s="523"/>
      <c r="TYA40" s="523"/>
      <c r="TYB40" s="523"/>
      <c r="TYC40" s="523"/>
      <c r="TYD40" s="523"/>
      <c r="TYE40" s="523"/>
      <c r="TYF40" s="523"/>
      <c r="TYG40" s="523"/>
      <c r="TYH40" s="523"/>
      <c r="TYI40" s="523"/>
      <c r="TYJ40" s="523"/>
      <c r="TYK40" s="523"/>
      <c r="TYL40" s="523"/>
      <c r="TYM40" s="523"/>
      <c r="TYN40" s="523"/>
      <c r="TYO40" s="523"/>
      <c r="TYP40" s="523"/>
      <c r="TYQ40" s="523"/>
      <c r="TYR40" s="523"/>
      <c r="TYS40" s="523"/>
      <c r="TYT40" s="523"/>
      <c r="TYU40" s="523"/>
      <c r="TYV40" s="523"/>
      <c r="TYW40" s="523"/>
      <c r="TYX40" s="523"/>
      <c r="TYY40" s="523"/>
      <c r="TYZ40" s="523"/>
      <c r="TZA40" s="523"/>
      <c r="TZB40" s="523"/>
      <c r="TZC40" s="523"/>
      <c r="TZD40" s="523"/>
      <c r="TZE40" s="523"/>
      <c r="TZF40" s="523"/>
      <c r="TZG40" s="523"/>
      <c r="TZH40" s="523"/>
      <c r="TZI40" s="523"/>
      <c r="TZJ40" s="523"/>
      <c r="TZK40" s="523"/>
      <c r="TZL40" s="523"/>
      <c r="TZM40" s="523"/>
      <c r="TZN40" s="523"/>
      <c r="TZO40" s="523"/>
      <c r="TZP40" s="523"/>
      <c r="TZQ40" s="523"/>
      <c r="TZR40" s="523"/>
      <c r="TZS40" s="523"/>
      <c r="TZT40" s="523"/>
      <c r="TZU40" s="523"/>
      <c r="TZV40" s="523"/>
      <c r="TZW40" s="523"/>
      <c r="TZX40" s="523"/>
      <c r="TZY40" s="523"/>
      <c r="TZZ40" s="523"/>
      <c r="UAA40" s="523"/>
      <c r="UAB40" s="523"/>
      <c r="UAC40" s="523"/>
      <c r="UAD40" s="523"/>
      <c r="UAE40" s="523"/>
      <c r="UAF40" s="523"/>
      <c r="UAG40" s="523"/>
      <c r="UAH40" s="523"/>
      <c r="UAI40" s="523"/>
      <c r="UAJ40" s="523"/>
      <c r="UAK40" s="523"/>
      <c r="UAL40" s="523"/>
      <c r="UAM40" s="523"/>
      <c r="UAN40" s="523"/>
      <c r="UAO40" s="523"/>
      <c r="UAP40" s="523"/>
      <c r="UAQ40" s="523"/>
      <c r="UAR40" s="523"/>
      <c r="UAS40" s="523"/>
      <c r="UAT40" s="523"/>
      <c r="UAU40" s="523"/>
      <c r="UAV40" s="523"/>
      <c r="UAW40" s="523"/>
      <c r="UAX40" s="523"/>
      <c r="UAY40" s="523"/>
      <c r="UAZ40" s="523"/>
      <c r="UBA40" s="523"/>
      <c r="UBB40" s="523"/>
      <c r="UBC40" s="523"/>
      <c r="UBD40" s="523"/>
      <c r="UBE40" s="523"/>
      <c r="UBF40" s="523"/>
      <c r="UBG40" s="523"/>
      <c r="UBH40" s="523"/>
      <c r="UBI40" s="523"/>
      <c r="UBJ40" s="523"/>
      <c r="UBK40" s="523"/>
      <c r="UBL40" s="523"/>
      <c r="UBM40" s="523"/>
      <c r="UBN40" s="523"/>
      <c r="UBO40" s="523"/>
      <c r="UBP40" s="523"/>
      <c r="UBQ40" s="523"/>
      <c r="UBR40" s="523"/>
      <c r="UBS40" s="523"/>
      <c r="UBT40" s="523"/>
      <c r="UBU40" s="523"/>
      <c r="UBV40" s="523"/>
      <c r="UBW40" s="523"/>
      <c r="UBX40" s="523"/>
      <c r="UBY40" s="523"/>
      <c r="UBZ40" s="523"/>
      <c r="UCA40" s="523"/>
      <c r="UCB40" s="523"/>
      <c r="UCC40" s="523"/>
      <c r="UCD40" s="523"/>
      <c r="UCE40" s="523"/>
      <c r="UCF40" s="523"/>
      <c r="UCG40" s="523"/>
      <c r="UCH40" s="523"/>
      <c r="UCI40" s="523"/>
      <c r="UCJ40" s="523"/>
      <c r="UCK40" s="523"/>
      <c r="UCL40" s="523"/>
      <c r="UCM40" s="523"/>
      <c r="UCN40" s="523"/>
      <c r="UCO40" s="523"/>
      <c r="UCP40" s="523"/>
      <c r="UCQ40" s="523"/>
      <c r="UCR40" s="523"/>
      <c r="UCS40" s="523"/>
      <c r="UCT40" s="523"/>
      <c r="UCU40" s="523"/>
      <c r="UCV40" s="523"/>
      <c r="UCW40" s="523"/>
      <c r="UCX40" s="523"/>
      <c r="UCY40" s="523"/>
      <c r="UCZ40" s="523"/>
      <c r="UDA40" s="523"/>
      <c r="UDB40" s="523"/>
      <c r="UDC40" s="523"/>
      <c r="UDD40" s="523"/>
      <c r="UDE40" s="523"/>
      <c r="UDF40" s="523"/>
      <c r="UDG40" s="523"/>
      <c r="UDH40" s="523"/>
      <c r="UDI40" s="523"/>
      <c r="UDJ40" s="523"/>
      <c r="UDK40" s="523"/>
      <c r="UDL40" s="523"/>
      <c r="UDM40" s="523"/>
      <c r="UDN40" s="523"/>
      <c r="UDO40" s="523"/>
      <c r="UDP40" s="523"/>
      <c r="UDQ40" s="523"/>
      <c r="UDR40" s="523"/>
      <c r="UDS40" s="523"/>
      <c r="UDT40" s="523"/>
      <c r="UDU40" s="523"/>
      <c r="UDV40" s="523"/>
      <c r="UDW40" s="523"/>
      <c r="UDX40" s="523"/>
      <c r="UDY40" s="523"/>
      <c r="UDZ40" s="523"/>
      <c r="UEA40" s="523"/>
      <c r="UEB40" s="523"/>
      <c r="UEC40" s="523"/>
      <c r="UED40" s="523"/>
      <c r="UEE40" s="523"/>
      <c r="UEF40" s="523"/>
      <c r="UEG40" s="523"/>
      <c r="UEH40" s="523"/>
      <c r="UEI40" s="523"/>
      <c r="UEJ40" s="523"/>
      <c r="UEK40" s="523"/>
      <c r="UEL40" s="523"/>
      <c r="UEM40" s="523"/>
      <c r="UEN40" s="523"/>
      <c r="UEO40" s="523"/>
      <c r="UEP40" s="523"/>
      <c r="UEQ40" s="523"/>
      <c r="UER40" s="523"/>
      <c r="UES40" s="523"/>
      <c r="UET40" s="523"/>
      <c r="UEU40" s="523"/>
      <c r="UEV40" s="523"/>
      <c r="UEW40" s="523"/>
      <c r="UEX40" s="523"/>
      <c r="UEY40" s="523"/>
      <c r="UEZ40" s="523"/>
      <c r="UFA40" s="523"/>
      <c r="UFB40" s="523"/>
      <c r="UFC40" s="523"/>
      <c r="UFD40" s="523"/>
      <c r="UFE40" s="523"/>
      <c r="UFF40" s="523"/>
      <c r="UFG40" s="523"/>
      <c r="UFH40" s="523"/>
      <c r="UFI40" s="523"/>
      <c r="UFJ40" s="523"/>
      <c r="UFK40" s="523"/>
      <c r="UFL40" s="523"/>
      <c r="UFM40" s="523"/>
      <c r="UFN40" s="523"/>
      <c r="UFO40" s="523"/>
      <c r="UFP40" s="523"/>
      <c r="UFQ40" s="523"/>
      <c r="UFR40" s="523"/>
      <c r="UFS40" s="523"/>
      <c r="UFT40" s="523"/>
      <c r="UFU40" s="523"/>
      <c r="UFV40" s="523"/>
      <c r="UFW40" s="523"/>
      <c r="UFX40" s="523"/>
      <c r="UFY40" s="523"/>
      <c r="UFZ40" s="523"/>
      <c r="UGA40" s="523"/>
      <c r="UGB40" s="523"/>
      <c r="UGC40" s="523"/>
      <c r="UGD40" s="523"/>
      <c r="UGE40" s="523"/>
      <c r="UGF40" s="523"/>
      <c r="UGG40" s="523"/>
      <c r="UGH40" s="523"/>
      <c r="UGI40" s="523"/>
      <c r="UGJ40" s="523"/>
      <c r="UGK40" s="523"/>
      <c r="UGL40" s="523"/>
      <c r="UGM40" s="523"/>
      <c r="UGN40" s="523"/>
      <c r="UGO40" s="523"/>
      <c r="UGP40" s="523"/>
      <c r="UGQ40" s="523"/>
      <c r="UGR40" s="523"/>
      <c r="UGS40" s="523"/>
      <c r="UGT40" s="523"/>
      <c r="UGU40" s="523"/>
      <c r="UGV40" s="523"/>
      <c r="UGW40" s="523"/>
      <c r="UGX40" s="523"/>
      <c r="UGY40" s="523"/>
      <c r="UGZ40" s="523"/>
      <c r="UHA40" s="523"/>
      <c r="UHB40" s="523"/>
      <c r="UHC40" s="523"/>
      <c r="UHD40" s="523"/>
      <c r="UHE40" s="523"/>
      <c r="UHF40" s="523"/>
      <c r="UHG40" s="523"/>
      <c r="UHH40" s="523"/>
      <c r="UHI40" s="523"/>
      <c r="UHJ40" s="523"/>
      <c r="UHK40" s="523"/>
      <c r="UHL40" s="523"/>
      <c r="UHM40" s="523"/>
      <c r="UHN40" s="523"/>
      <c r="UHO40" s="523"/>
      <c r="UHP40" s="523"/>
      <c r="UHQ40" s="523"/>
      <c r="UHR40" s="523"/>
      <c r="UHS40" s="523"/>
      <c r="UHT40" s="523"/>
      <c r="UHU40" s="523"/>
      <c r="UHV40" s="523"/>
      <c r="UHW40" s="523"/>
      <c r="UHX40" s="523"/>
      <c r="UHY40" s="523"/>
      <c r="UHZ40" s="523"/>
      <c r="UIA40" s="523"/>
      <c r="UIB40" s="523"/>
      <c r="UIC40" s="523"/>
      <c r="UID40" s="523"/>
      <c r="UIE40" s="523"/>
      <c r="UIF40" s="523"/>
      <c r="UIG40" s="523"/>
      <c r="UIH40" s="523"/>
      <c r="UII40" s="523"/>
      <c r="UIJ40" s="523"/>
      <c r="UIK40" s="523"/>
      <c r="UIL40" s="523"/>
      <c r="UIM40" s="523"/>
      <c r="UIN40" s="523"/>
      <c r="UIO40" s="523"/>
      <c r="UIP40" s="523"/>
      <c r="UIQ40" s="523"/>
      <c r="UIR40" s="523"/>
      <c r="UIS40" s="523"/>
      <c r="UIT40" s="523"/>
      <c r="UIU40" s="523"/>
      <c r="UIV40" s="523"/>
      <c r="UIW40" s="523"/>
      <c r="UIX40" s="523"/>
      <c r="UIY40" s="523"/>
      <c r="UIZ40" s="523"/>
      <c r="UJA40" s="523"/>
      <c r="UJB40" s="523"/>
      <c r="UJC40" s="523"/>
      <c r="UJD40" s="523"/>
      <c r="UJE40" s="523"/>
      <c r="UJF40" s="523"/>
      <c r="UJG40" s="523"/>
      <c r="UJH40" s="523"/>
      <c r="UJI40" s="523"/>
      <c r="UJJ40" s="523"/>
      <c r="UJK40" s="523"/>
      <c r="UJL40" s="523"/>
      <c r="UJM40" s="523"/>
      <c r="UJN40" s="523"/>
      <c r="UJO40" s="523"/>
      <c r="UJP40" s="523"/>
      <c r="UJQ40" s="523"/>
      <c r="UJR40" s="523"/>
      <c r="UJS40" s="523"/>
      <c r="UJT40" s="523"/>
      <c r="UJU40" s="523"/>
      <c r="UJV40" s="523"/>
      <c r="UJW40" s="523"/>
      <c r="UJX40" s="523"/>
      <c r="UJY40" s="523"/>
      <c r="UJZ40" s="523"/>
      <c r="UKA40" s="523"/>
      <c r="UKB40" s="523"/>
      <c r="UKC40" s="523"/>
      <c r="UKD40" s="523"/>
      <c r="UKE40" s="523"/>
      <c r="UKF40" s="523"/>
      <c r="UKG40" s="523"/>
      <c r="UKH40" s="523"/>
      <c r="UKI40" s="523"/>
      <c r="UKJ40" s="523"/>
      <c r="UKK40" s="523"/>
      <c r="UKL40" s="523"/>
      <c r="UKM40" s="523"/>
      <c r="UKN40" s="523"/>
      <c r="UKO40" s="523"/>
      <c r="UKP40" s="523"/>
      <c r="UKQ40" s="523"/>
      <c r="UKR40" s="523"/>
      <c r="UKS40" s="523"/>
      <c r="UKT40" s="523"/>
      <c r="UKU40" s="523"/>
      <c r="UKV40" s="523"/>
      <c r="UKW40" s="523"/>
      <c r="UKX40" s="523"/>
      <c r="UKY40" s="523"/>
      <c r="UKZ40" s="523"/>
      <c r="ULA40" s="523"/>
      <c r="ULB40" s="523"/>
      <c r="ULC40" s="523"/>
      <c r="ULD40" s="523"/>
      <c r="ULE40" s="523"/>
      <c r="ULF40" s="523"/>
      <c r="ULG40" s="523"/>
      <c r="ULH40" s="523"/>
      <c r="ULI40" s="523"/>
      <c r="ULJ40" s="523"/>
      <c r="ULK40" s="523"/>
      <c r="ULL40" s="523"/>
      <c r="ULM40" s="523"/>
      <c r="ULN40" s="523"/>
      <c r="ULO40" s="523"/>
      <c r="ULP40" s="523"/>
      <c r="ULQ40" s="523"/>
      <c r="ULR40" s="523"/>
      <c r="ULS40" s="523"/>
      <c r="ULT40" s="523"/>
      <c r="ULU40" s="523"/>
      <c r="ULV40" s="523"/>
      <c r="ULW40" s="523"/>
      <c r="ULX40" s="523"/>
      <c r="ULY40" s="523"/>
      <c r="ULZ40" s="523"/>
      <c r="UMA40" s="523"/>
      <c r="UMB40" s="523"/>
      <c r="UMC40" s="523"/>
      <c r="UMD40" s="523"/>
      <c r="UME40" s="523"/>
      <c r="UMF40" s="523"/>
      <c r="UMG40" s="523"/>
      <c r="UMH40" s="523"/>
      <c r="UMI40" s="523"/>
      <c r="UMJ40" s="523"/>
      <c r="UMK40" s="523"/>
      <c r="UML40" s="523"/>
      <c r="UMM40" s="523"/>
      <c r="UMN40" s="523"/>
      <c r="UMO40" s="523"/>
      <c r="UMP40" s="523"/>
      <c r="UMQ40" s="523"/>
      <c r="UMR40" s="523"/>
      <c r="UMS40" s="523"/>
      <c r="UMT40" s="523"/>
      <c r="UMU40" s="523"/>
      <c r="UMV40" s="523"/>
      <c r="UMW40" s="523"/>
      <c r="UMX40" s="523"/>
      <c r="UMY40" s="523"/>
      <c r="UMZ40" s="523"/>
      <c r="UNA40" s="523"/>
      <c r="UNB40" s="523"/>
      <c r="UNC40" s="523"/>
      <c r="UND40" s="523"/>
      <c r="UNE40" s="523"/>
      <c r="UNF40" s="523"/>
      <c r="UNG40" s="523"/>
      <c r="UNH40" s="523"/>
      <c r="UNI40" s="523"/>
      <c r="UNJ40" s="523"/>
      <c r="UNK40" s="523"/>
      <c r="UNL40" s="523"/>
      <c r="UNM40" s="523"/>
      <c r="UNN40" s="523"/>
      <c r="UNO40" s="523"/>
      <c r="UNP40" s="523"/>
      <c r="UNQ40" s="523"/>
      <c r="UNR40" s="523"/>
      <c r="UNS40" s="523"/>
      <c r="UNT40" s="523"/>
      <c r="UNU40" s="523"/>
      <c r="UNV40" s="523"/>
      <c r="UNW40" s="523"/>
      <c r="UNX40" s="523"/>
      <c r="UNY40" s="523"/>
      <c r="UNZ40" s="523"/>
      <c r="UOA40" s="523"/>
      <c r="UOB40" s="523"/>
      <c r="UOC40" s="523"/>
      <c r="UOD40" s="523"/>
      <c r="UOE40" s="523"/>
      <c r="UOF40" s="523"/>
      <c r="UOG40" s="523"/>
      <c r="UOH40" s="523"/>
      <c r="UOI40" s="523"/>
      <c r="UOJ40" s="523"/>
      <c r="UOK40" s="523"/>
      <c r="UOL40" s="523"/>
      <c r="UOM40" s="523"/>
      <c r="UON40" s="523"/>
      <c r="UOO40" s="523"/>
      <c r="UOP40" s="523"/>
      <c r="UOQ40" s="523"/>
      <c r="UOR40" s="523"/>
      <c r="UOS40" s="523"/>
      <c r="UOT40" s="523"/>
      <c r="UOU40" s="523"/>
      <c r="UOV40" s="523"/>
      <c r="UOW40" s="523"/>
      <c r="UOX40" s="523"/>
      <c r="UOY40" s="523"/>
      <c r="UOZ40" s="523"/>
      <c r="UPA40" s="523"/>
      <c r="UPB40" s="523"/>
      <c r="UPC40" s="523"/>
      <c r="UPD40" s="523"/>
      <c r="UPE40" s="523"/>
      <c r="UPF40" s="523"/>
      <c r="UPG40" s="523"/>
      <c r="UPH40" s="523"/>
      <c r="UPI40" s="523"/>
      <c r="UPJ40" s="523"/>
      <c r="UPK40" s="523"/>
      <c r="UPL40" s="523"/>
      <c r="UPM40" s="523"/>
      <c r="UPN40" s="523"/>
      <c r="UPO40" s="523"/>
      <c r="UPP40" s="523"/>
      <c r="UPQ40" s="523"/>
      <c r="UPR40" s="523"/>
      <c r="UPS40" s="523"/>
      <c r="UPT40" s="523"/>
      <c r="UPU40" s="523"/>
      <c r="UPV40" s="523"/>
      <c r="UPW40" s="523"/>
      <c r="UPX40" s="523"/>
      <c r="UPY40" s="523"/>
      <c r="UPZ40" s="523"/>
      <c r="UQA40" s="523"/>
      <c r="UQB40" s="523"/>
      <c r="UQC40" s="523"/>
      <c r="UQD40" s="523"/>
      <c r="UQE40" s="523"/>
      <c r="UQF40" s="523"/>
      <c r="UQG40" s="523"/>
      <c r="UQH40" s="523"/>
      <c r="UQI40" s="523"/>
      <c r="UQJ40" s="523"/>
      <c r="UQK40" s="523"/>
      <c r="UQL40" s="523"/>
      <c r="UQM40" s="523"/>
      <c r="UQN40" s="523"/>
      <c r="UQO40" s="523"/>
      <c r="UQP40" s="523"/>
      <c r="UQQ40" s="523"/>
      <c r="UQR40" s="523"/>
      <c r="UQS40" s="523"/>
      <c r="UQT40" s="523"/>
      <c r="UQU40" s="523"/>
      <c r="UQV40" s="523"/>
      <c r="UQW40" s="523"/>
      <c r="UQX40" s="523"/>
      <c r="UQY40" s="523"/>
      <c r="UQZ40" s="523"/>
      <c r="URA40" s="523"/>
      <c r="URB40" s="523"/>
      <c r="URC40" s="523"/>
      <c r="URD40" s="523"/>
      <c r="URE40" s="523"/>
      <c r="URF40" s="523"/>
      <c r="URG40" s="523"/>
      <c r="URH40" s="523"/>
      <c r="URI40" s="523"/>
      <c r="URJ40" s="523"/>
      <c r="URK40" s="523"/>
      <c r="URL40" s="523"/>
      <c r="URM40" s="523"/>
      <c r="URN40" s="523"/>
      <c r="URO40" s="523"/>
      <c r="URP40" s="523"/>
      <c r="URQ40" s="523"/>
      <c r="URR40" s="523"/>
      <c r="URS40" s="523"/>
      <c r="URT40" s="523"/>
      <c r="URU40" s="523"/>
      <c r="URV40" s="523"/>
      <c r="URW40" s="523"/>
      <c r="URX40" s="523"/>
      <c r="URY40" s="523"/>
      <c r="URZ40" s="523"/>
      <c r="USA40" s="523"/>
      <c r="USB40" s="523"/>
      <c r="USC40" s="523"/>
      <c r="USD40" s="523"/>
      <c r="USE40" s="523"/>
      <c r="USF40" s="523"/>
      <c r="USG40" s="523"/>
      <c r="USH40" s="523"/>
      <c r="USI40" s="523"/>
      <c r="USJ40" s="523"/>
      <c r="USK40" s="523"/>
      <c r="USL40" s="523"/>
      <c r="USM40" s="523"/>
      <c r="USN40" s="523"/>
      <c r="USO40" s="523"/>
      <c r="USP40" s="523"/>
      <c r="USQ40" s="523"/>
      <c r="USR40" s="523"/>
      <c r="USS40" s="523"/>
      <c r="UST40" s="523"/>
      <c r="USU40" s="523"/>
      <c r="USV40" s="523"/>
      <c r="USW40" s="523"/>
      <c r="USX40" s="523"/>
      <c r="USY40" s="523"/>
      <c r="USZ40" s="523"/>
      <c r="UTA40" s="523"/>
      <c r="UTB40" s="523"/>
      <c r="UTC40" s="523"/>
      <c r="UTD40" s="523"/>
      <c r="UTE40" s="523"/>
      <c r="UTF40" s="523"/>
      <c r="UTG40" s="523"/>
      <c r="UTH40" s="523"/>
      <c r="UTI40" s="523"/>
      <c r="UTJ40" s="523"/>
      <c r="UTK40" s="523"/>
      <c r="UTL40" s="523"/>
      <c r="UTM40" s="523"/>
      <c r="UTN40" s="523"/>
      <c r="UTO40" s="523"/>
      <c r="UTP40" s="523"/>
      <c r="UTQ40" s="523"/>
      <c r="UTR40" s="523"/>
      <c r="UTS40" s="523"/>
      <c r="UTT40" s="523"/>
      <c r="UTU40" s="523"/>
      <c r="UTV40" s="523"/>
      <c r="UTW40" s="523"/>
      <c r="UTX40" s="523"/>
      <c r="UTY40" s="523"/>
      <c r="UTZ40" s="523"/>
      <c r="UUA40" s="523"/>
      <c r="UUB40" s="523"/>
      <c r="UUC40" s="523"/>
      <c r="UUD40" s="523"/>
      <c r="UUE40" s="523"/>
      <c r="UUF40" s="523"/>
      <c r="UUG40" s="523"/>
      <c r="UUH40" s="523"/>
      <c r="UUI40" s="523"/>
      <c r="UUJ40" s="523"/>
      <c r="UUK40" s="523"/>
      <c r="UUL40" s="523"/>
      <c r="UUM40" s="523"/>
      <c r="UUN40" s="523"/>
      <c r="UUO40" s="523"/>
      <c r="UUP40" s="523"/>
      <c r="UUQ40" s="523"/>
      <c r="UUR40" s="523"/>
      <c r="UUS40" s="523"/>
      <c r="UUT40" s="523"/>
      <c r="UUU40" s="523"/>
      <c r="UUV40" s="523"/>
      <c r="UUW40" s="523"/>
      <c r="UUX40" s="523"/>
      <c r="UUY40" s="523"/>
      <c r="UUZ40" s="523"/>
      <c r="UVA40" s="523"/>
      <c r="UVB40" s="523"/>
      <c r="UVC40" s="523"/>
      <c r="UVD40" s="523"/>
      <c r="UVE40" s="523"/>
      <c r="UVF40" s="523"/>
      <c r="UVG40" s="523"/>
      <c r="UVH40" s="523"/>
      <c r="UVI40" s="523"/>
      <c r="UVJ40" s="523"/>
      <c r="UVK40" s="523"/>
      <c r="UVL40" s="523"/>
      <c r="UVM40" s="523"/>
      <c r="UVN40" s="523"/>
      <c r="UVO40" s="523"/>
      <c r="UVP40" s="523"/>
      <c r="UVQ40" s="523"/>
      <c r="UVR40" s="523"/>
      <c r="UVS40" s="523"/>
      <c r="UVT40" s="523"/>
      <c r="UVU40" s="523"/>
      <c r="UVV40" s="523"/>
      <c r="UVW40" s="523"/>
      <c r="UVX40" s="523"/>
      <c r="UVY40" s="523"/>
      <c r="UVZ40" s="523"/>
      <c r="UWA40" s="523"/>
      <c r="UWB40" s="523"/>
      <c r="UWC40" s="523"/>
      <c r="UWD40" s="523"/>
      <c r="UWE40" s="523"/>
      <c r="UWF40" s="523"/>
      <c r="UWG40" s="523"/>
      <c r="UWH40" s="523"/>
      <c r="UWI40" s="523"/>
      <c r="UWJ40" s="523"/>
      <c r="UWK40" s="523"/>
      <c r="UWL40" s="523"/>
      <c r="UWM40" s="523"/>
      <c r="UWN40" s="523"/>
      <c r="UWO40" s="523"/>
      <c r="UWP40" s="523"/>
      <c r="UWQ40" s="523"/>
      <c r="UWR40" s="523"/>
      <c r="UWS40" s="523"/>
      <c r="UWT40" s="523"/>
      <c r="UWU40" s="523"/>
      <c r="UWV40" s="523"/>
      <c r="UWW40" s="523"/>
      <c r="UWX40" s="523"/>
      <c r="UWY40" s="523"/>
      <c r="UWZ40" s="523"/>
      <c r="UXA40" s="523"/>
      <c r="UXB40" s="523"/>
      <c r="UXC40" s="523"/>
      <c r="UXD40" s="523"/>
      <c r="UXE40" s="523"/>
      <c r="UXF40" s="523"/>
      <c r="UXG40" s="523"/>
      <c r="UXH40" s="523"/>
      <c r="UXI40" s="523"/>
      <c r="UXJ40" s="523"/>
      <c r="UXK40" s="523"/>
      <c r="UXL40" s="523"/>
      <c r="UXM40" s="523"/>
      <c r="UXN40" s="523"/>
      <c r="UXO40" s="523"/>
      <c r="UXP40" s="523"/>
      <c r="UXQ40" s="523"/>
      <c r="UXR40" s="523"/>
      <c r="UXS40" s="523"/>
      <c r="UXT40" s="523"/>
      <c r="UXU40" s="523"/>
      <c r="UXV40" s="523"/>
      <c r="UXW40" s="523"/>
      <c r="UXX40" s="523"/>
      <c r="UXY40" s="523"/>
      <c r="UXZ40" s="523"/>
      <c r="UYA40" s="523"/>
      <c r="UYB40" s="523"/>
      <c r="UYC40" s="523"/>
      <c r="UYD40" s="523"/>
      <c r="UYE40" s="523"/>
      <c r="UYF40" s="523"/>
      <c r="UYG40" s="523"/>
      <c r="UYH40" s="523"/>
      <c r="UYI40" s="523"/>
      <c r="UYJ40" s="523"/>
      <c r="UYK40" s="523"/>
      <c r="UYL40" s="523"/>
      <c r="UYM40" s="523"/>
      <c r="UYN40" s="523"/>
      <c r="UYO40" s="523"/>
      <c r="UYP40" s="523"/>
      <c r="UYQ40" s="523"/>
      <c r="UYR40" s="523"/>
      <c r="UYS40" s="523"/>
      <c r="UYT40" s="523"/>
      <c r="UYU40" s="523"/>
      <c r="UYV40" s="523"/>
      <c r="UYW40" s="523"/>
      <c r="UYX40" s="523"/>
      <c r="UYY40" s="523"/>
      <c r="UYZ40" s="523"/>
      <c r="UZA40" s="523"/>
      <c r="UZB40" s="523"/>
      <c r="UZC40" s="523"/>
      <c r="UZD40" s="523"/>
      <c r="UZE40" s="523"/>
      <c r="UZF40" s="523"/>
      <c r="UZG40" s="523"/>
      <c r="UZH40" s="523"/>
      <c r="UZI40" s="523"/>
      <c r="UZJ40" s="523"/>
      <c r="UZK40" s="523"/>
      <c r="UZL40" s="523"/>
      <c r="UZM40" s="523"/>
      <c r="UZN40" s="523"/>
      <c r="UZO40" s="523"/>
      <c r="UZP40" s="523"/>
      <c r="UZQ40" s="523"/>
      <c r="UZR40" s="523"/>
      <c r="UZS40" s="523"/>
      <c r="UZT40" s="523"/>
      <c r="UZU40" s="523"/>
      <c r="UZV40" s="523"/>
      <c r="UZW40" s="523"/>
      <c r="UZX40" s="523"/>
      <c r="UZY40" s="523"/>
      <c r="UZZ40" s="523"/>
      <c r="VAA40" s="523"/>
      <c r="VAB40" s="523"/>
      <c r="VAC40" s="523"/>
      <c r="VAD40" s="523"/>
      <c r="VAE40" s="523"/>
      <c r="VAF40" s="523"/>
      <c r="VAG40" s="523"/>
      <c r="VAH40" s="523"/>
      <c r="VAI40" s="523"/>
      <c r="VAJ40" s="523"/>
      <c r="VAK40" s="523"/>
      <c r="VAL40" s="523"/>
      <c r="VAM40" s="523"/>
      <c r="VAN40" s="523"/>
      <c r="VAO40" s="523"/>
      <c r="VAP40" s="523"/>
      <c r="VAQ40" s="523"/>
      <c r="VAR40" s="523"/>
      <c r="VAS40" s="523"/>
      <c r="VAT40" s="523"/>
      <c r="VAU40" s="523"/>
      <c r="VAV40" s="523"/>
      <c r="VAW40" s="523"/>
      <c r="VAX40" s="523"/>
      <c r="VAY40" s="523"/>
      <c r="VAZ40" s="523"/>
      <c r="VBA40" s="523"/>
      <c r="VBB40" s="523"/>
      <c r="VBC40" s="523"/>
      <c r="VBD40" s="523"/>
      <c r="VBE40" s="523"/>
      <c r="VBF40" s="523"/>
      <c r="VBG40" s="523"/>
      <c r="VBH40" s="523"/>
      <c r="VBI40" s="523"/>
      <c r="VBJ40" s="523"/>
      <c r="VBK40" s="523"/>
      <c r="VBL40" s="523"/>
      <c r="VBM40" s="523"/>
      <c r="VBN40" s="523"/>
      <c r="VBO40" s="523"/>
      <c r="VBP40" s="523"/>
      <c r="VBQ40" s="523"/>
      <c r="VBR40" s="523"/>
      <c r="VBS40" s="523"/>
      <c r="VBT40" s="523"/>
      <c r="VBU40" s="523"/>
      <c r="VBV40" s="523"/>
      <c r="VBW40" s="523"/>
      <c r="VBX40" s="523"/>
      <c r="VBY40" s="523"/>
      <c r="VBZ40" s="523"/>
      <c r="VCA40" s="523"/>
      <c r="VCB40" s="523"/>
      <c r="VCC40" s="523"/>
      <c r="VCD40" s="523"/>
      <c r="VCE40" s="523"/>
      <c r="VCF40" s="523"/>
      <c r="VCG40" s="523"/>
      <c r="VCH40" s="523"/>
      <c r="VCI40" s="523"/>
      <c r="VCJ40" s="523"/>
      <c r="VCK40" s="523"/>
      <c r="VCL40" s="523"/>
      <c r="VCM40" s="523"/>
      <c r="VCN40" s="523"/>
      <c r="VCO40" s="523"/>
      <c r="VCP40" s="523"/>
      <c r="VCQ40" s="523"/>
      <c r="VCR40" s="523"/>
      <c r="VCS40" s="523"/>
      <c r="VCT40" s="523"/>
      <c r="VCU40" s="523"/>
      <c r="VCV40" s="523"/>
      <c r="VCW40" s="523"/>
      <c r="VCX40" s="523"/>
      <c r="VCY40" s="523"/>
      <c r="VCZ40" s="523"/>
      <c r="VDA40" s="523"/>
      <c r="VDB40" s="523"/>
      <c r="VDC40" s="523"/>
      <c r="VDD40" s="523"/>
      <c r="VDE40" s="523"/>
      <c r="VDF40" s="523"/>
      <c r="VDG40" s="523"/>
      <c r="VDH40" s="523"/>
      <c r="VDI40" s="523"/>
      <c r="VDJ40" s="523"/>
      <c r="VDK40" s="523"/>
      <c r="VDL40" s="523"/>
      <c r="VDM40" s="523"/>
      <c r="VDN40" s="523"/>
      <c r="VDO40" s="523"/>
      <c r="VDP40" s="523"/>
      <c r="VDQ40" s="523"/>
      <c r="VDR40" s="523"/>
      <c r="VDS40" s="523"/>
      <c r="VDT40" s="523"/>
      <c r="VDU40" s="523"/>
      <c r="VDV40" s="523"/>
      <c r="VDW40" s="523"/>
      <c r="VDX40" s="523"/>
      <c r="VDY40" s="523"/>
      <c r="VDZ40" s="523"/>
      <c r="VEA40" s="523"/>
      <c r="VEB40" s="523"/>
      <c r="VEC40" s="523"/>
      <c r="VED40" s="523"/>
      <c r="VEE40" s="523"/>
      <c r="VEF40" s="523"/>
      <c r="VEG40" s="523"/>
      <c r="VEH40" s="523"/>
      <c r="VEI40" s="523"/>
      <c r="VEJ40" s="523"/>
      <c r="VEK40" s="523"/>
      <c r="VEL40" s="523"/>
      <c r="VEM40" s="523"/>
      <c r="VEN40" s="523"/>
      <c r="VEO40" s="523"/>
      <c r="VEP40" s="523"/>
      <c r="VEQ40" s="523"/>
      <c r="VER40" s="523"/>
      <c r="VES40" s="523"/>
      <c r="VET40" s="523"/>
      <c r="VEU40" s="523"/>
      <c r="VEV40" s="523"/>
      <c r="VEW40" s="523"/>
      <c r="VEX40" s="523"/>
      <c r="VEY40" s="523"/>
      <c r="VEZ40" s="523"/>
      <c r="VFA40" s="523"/>
      <c r="VFB40" s="523"/>
      <c r="VFC40" s="523"/>
      <c r="VFD40" s="523"/>
      <c r="VFE40" s="523"/>
      <c r="VFF40" s="523"/>
      <c r="VFG40" s="523"/>
      <c r="VFH40" s="523"/>
      <c r="VFI40" s="523"/>
      <c r="VFJ40" s="523"/>
      <c r="VFK40" s="523"/>
      <c r="VFL40" s="523"/>
      <c r="VFM40" s="523"/>
      <c r="VFN40" s="523"/>
      <c r="VFO40" s="523"/>
      <c r="VFP40" s="523"/>
      <c r="VFQ40" s="523"/>
      <c r="VFR40" s="523"/>
      <c r="VFS40" s="523"/>
      <c r="VFT40" s="523"/>
      <c r="VFU40" s="523"/>
      <c r="VFV40" s="523"/>
      <c r="VFW40" s="523"/>
      <c r="VFX40" s="523"/>
      <c r="VFY40" s="523"/>
      <c r="VFZ40" s="523"/>
      <c r="VGA40" s="523"/>
      <c r="VGB40" s="523"/>
      <c r="VGC40" s="523"/>
      <c r="VGD40" s="523"/>
      <c r="VGE40" s="523"/>
      <c r="VGF40" s="523"/>
      <c r="VGG40" s="523"/>
      <c r="VGH40" s="523"/>
      <c r="VGI40" s="523"/>
      <c r="VGJ40" s="523"/>
      <c r="VGK40" s="523"/>
      <c r="VGL40" s="523"/>
      <c r="VGM40" s="523"/>
      <c r="VGN40" s="523"/>
      <c r="VGO40" s="523"/>
      <c r="VGP40" s="523"/>
      <c r="VGQ40" s="523"/>
      <c r="VGR40" s="523"/>
      <c r="VGS40" s="523"/>
      <c r="VGT40" s="523"/>
      <c r="VGU40" s="523"/>
      <c r="VGV40" s="523"/>
      <c r="VGW40" s="523"/>
      <c r="VGX40" s="523"/>
      <c r="VGY40" s="523"/>
      <c r="VGZ40" s="523"/>
      <c r="VHA40" s="523"/>
      <c r="VHB40" s="523"/>
      <c r="VHC40" s="523"/>
      <c r="VHD40" s="523"/>
      <c r="VHE40" s="523"/>
      <c r="VHF40" s="523"/>
      <c r="VHG40" s="523"/>
      <c r="VHH40" s="523"/>
      <c r="VHI40" s="523"/>
      <c r="VHJ40" s="523"/>
      <c r="VHK40" s="523"/>
      <c r="VHL40" s="523"/>
      <c r="VHM40" s="523"/>
      <c r="VHN40" s="523"/>
      <c r="VHO40" s="523"/>
      <c r="VHP40" s="523"/>
      <c r="VHQ40" s="523"/>
      <c r="VHR40" s="523"/>
      <c r="VHS40" s="523"/>
      <c r="VHT40" s="523"/>
      <c r="VHU40" s="523"/>
      <c r="VHV40" s="523"/>
      <c r="VHW40" s="523"/>
      <c r="VHX40" s="523"/>
      <c r="VHY40" s="523"/>
      <c r="VHZ40" s="523"/>
      <c r="VIA40" s="523"/>
      <c r="VIB40" s="523"/>
      <c r="VIC40" s="523"/>
      <c r="VID40" s="523"/>
      <c r="VIE40" s="523"/>
      <c r="VIF40" s="523"/>
      <c r="VIG40" s="523"/>
      <c r="VIH40" s="523"/>
      <c r="VII40" s="523"/>
      <c r="VIJ40" s="523"/>
      <c r="VIK40" s="523"/>
      <c r="VIL40" s="523"/>
      <c r="VIM40" s="523"/>
      <c r="VIN40" s="523"/>
      <c r="VIO40" s="523"/>
      <c r="VIP40" s="523"/>
      <c r="VIQ40" s="523"/>
      <c r="VIR40" s="523"/>
      <c r="VIS40" s="523"/>
      <c r="VIT40" s="523"/>
      <c r="VIU40" s="523"/>
      <c r="VIV40" s="523"/>
      <c r="VIW40" s="523"/>
      <c r="VIX40" s="523"/>
      <c r="VIY40" s="523"/>
      <c r="VIZ40" s="523"/>
      <c r="VJA40" s="523"/>
      <c r="VJB40" s="523"/>
      <c r="VJC40" s="523"/>
      <c r="VJD40" s="523"/>
      <c r="VJE40" s="523"/>
      <c r="VJF40" s="523"/>
      <c r="VJG40" s="523"/>
      <c r="VJH40" s="523"/>
      <c r="VJI40" s="523"/>
      <c r="VJJ40" s="523"/>
      <c r="VJK40" s="523"/>
      <c r="VJL40" s="523"/>
      <c r="VJM40" s="523"/>
      <c r="VJN40" s="523"/>
      <c r="VJO40" s="523"/>
      <c r="VJP40" s="523"/>
      <c r="VJQ40" s="523"/>
      <c r="VJR40" s="523"/>
      <c r="VJS40" s="523"/>
      <c r="VJT40" s="523"/>
      <c r="VJU40" s="523"/>
      <c r="VJV40" s="523"/>
      <c r="VJW40" s="523"/>
      <c r="VJX40" s="523"/>
      <c r="VJY40" s="523"/>
      <c r="VJZ40" s="523"/>
      <c r="VKA40" s="523"/>
      <c r="VKB40" s="523"/>
      <c r="VKC40" s="523"/>
      <c r="VKD40" s="523"/>
      <c r="VKE40" s="523"/>
      <c r="VKF40" s="523"/>
      <c r="VKG40" s="523"/>
      <c r="VKH40" s="523"/>
      <c r="VKI40" s="523"/>
      <c r="VKJ40" s="523"/>
      <c r="VKK40" s="523"/>
      <c r="VKL40" s="523"/>
      <c r="VKM40" s="523"/>
      <c r="VKN40" s="523"/>
      <c r="VKO40" s="523"/>
      <c r="VKP40" s="523"/>
      <c r="VKQ40" s="523"/>
      <c r="VKR40" s="523"/>
      <c r="VKS40" s="523"/>
      <c r="VKT40" s="523"/>
      <c r="VKU40" s="523"/>
      <c r="VKV40" s="523"/>
      <c r="VKW40" s="523"/>
      <c r="VKX40" s="523"/>
      <c r="VKY40" s="523"/>
      <c r="VKZ40" s="523"/>
      <c r="VLA40" s="523"/>
      <c r="VLB40" s="523"/>
      <c r="VLC40" s="523"/>
      <c r="VLD40" s="523"/>
      <c r="VLE40" s="523"/>
      <c r="VLF40" s="523"/>
      <c r="VLG40" s="523"/>
      <c r="VLH40" s="523"/>
      <c r="VLI40" s="523"/>
      <c r="VLJ40" s="523"/>
      <c r="VLK40" s="523"/>
      <c r="VLL40" s="523"/>
      <c r="VLM40" s="523"/>
      <c r="VLN40" s="523"/>
      <c r="VLO40" s="523"/>
      <c r="VLP40" s="523"/>
      <c r="VLQ40" s="523"/>
      <c r="VLR40" s="523"/>
      <c r="VLS40" s="523"/>
      <c r="VLT40" s="523"/>
      <c r="VLU40" s="523"/>
      <c r="VLV40" s="523"/>
      <c r="VLW40" s="523"/>
      <c r="VLX40" s="523"/>
      <c r="VLY40" s="523"/>
      <c r="VLZ40" s="523"/>
      <c r="VMA40" s="523"/>
      <c r="VMB40" s="523"/>
      <c r="VMC40" s="523"/>
      <c r="VMD40" s="523"/>
      <c r="VME40" s="523"/>
      <c r="VMF40" s="523"/>
      <c r="VMG40" s="523"/>
      <c r="VMH40" s="523"/>
      <c r="VMI40" s="523"/>
      <c r="VMJ40" s="523"/>
      <c r="VMK40" s="523"/>
      <c r="VML40" s="523"/>
      <c r="VMM40" s="523"/>
      <c r="VMN40" s="523"/>
      <c r="VMO40" s="523"/>
      <c r="VMP40" s="523"/>
      <c r="VMQ40" s="523"/>
      <c r="VMR40" s="523"/>
      <c r="VMS40" s="523"/>
      <c r="VMT40" s="523"/>
      <c r="VMU40" s="523"/>
      <c r="VMV40" s="523"/>
      <c r="VMW40" s="523"/>
      <c r="VMX40" s="523"/>
      <c r="VMY40" s="523"/>
      <c r="VMZ40" s="523"/>
      <c r="VNA40" s="523"/>
      <c r="VNB40" s="523"/>
      <c r="VNC40" s="523"/>
      <c r="VND40" s="523"/>
      <c r="VNE40" s="523"/>
      <c r="VNF40" s="523"/>
      <c r="VNG40" s="523"/>
      <c r="VNH40" s="523"/>
      <c r="VNI40" s="523"/>
      <c r="VNJ40" s="523"/>
      <c r="VNK40" s="523"/>
      <c r="VNL40" s="523"/>
      <c r="VNM40" s="523"/>
      <c r="VNN40" s="523"/>
      <c r="VNO40" s="523"/>
      <c r="VNP40" s="523"/>
      <c r="VNQ40" s="523"/>
      <c r="VNR40" s="523"/>
      <c r="VNS40" s="523"/>
      <c r="VNT40" s="523"/>
      <c r="VNU40" s="523"/>
      <c r="VNV40" s="523"/>
      <c r="VNW40" s="523"/>
      <c r="VNX40" s="523"/>
      <c r="VNY40" s="523"/>
      <c r="VNZ40" s="523"/>
      <c r="VOA40" s="523"/>
      <c r="VOB40" s="523"/>
      <c r="VOC40" s="523"/>
      <c r="VOD40" s="523"/>
      <c r="VOE40" s="523"/>
      <c r="VOF40" s="523"/>
      <c r="VOG40" s="523"/>
      <c r="VOH40" s="523"/>
      <c r="VOI40" s="523"/>
      <c r="VOJ40" s="523"/>
      <c r="VOK40" s="523"/>
      <c r="VOL40" s="523"/>
      <c r="VOM40" s="523"/>
      <c r="VON40" s="523"/>
      <c r="VOO40" s="523"/>
      <c r="VOP40" s="523"/>
      <c r="VOQ40" s="523"/>
      <c r="VOR40" s="523"/>
      <c r="VOS40" s="523"/>
      <c r="VOT40" s="523"/>
      <c r="VOU40" s="523"/>
      <c r="VOV40" s="523"/>
      <c r="VOW40" s="523"/>
      <c r="VOX40" s="523"/>
      <c r="VOY40" s="523"/>
      <c r="VOZ40" s="523"/>
      <c r="VPA40" s="523"/>
      <c r="VPB40" s="523"/>
      <c r="VPC40" s="523"/>
      <c r="VPD40" s="523"/>
      <c r="VPE40" s="523"/>
      <c r="VPF40" s="523"/>
      <c r="VPG40" s="523"/>
      <c r="VPH40" s="523"/>
      <c r="VPI40" s="523"/>
      <c r="VPJ40" s="523"/>
      <c r="VPK40" s="523"/>
      <c r="VPL40" s="523"/>
      <c r="VPM40" s="523"/>
      <c r="VPN40" s="523"/>
      <c r="VPO40" s="523"/>
      <c r="VPP40" s="523"/>
      <c r="VPQ40" s="523"/>
      <c r="VPR40" s="523"/>
      <c r="VPS40" s="523"/>
      <c r="VPT40" s="523"/>
      <c r="VPU40" s="523"/>
      <c r="VPV40" s="523"/>
      <c r="VPW40" s="523"/>
      <c r="VPX40" s="523"/>
      <c r="VPY40" s="523"/>
      <c r="VPZ40" s="523"/>
      <c r="VQA40" s="523"/>
      <c r="VQB40" s="523"/>
      <c r="VQC40" s="523"/>
      <c r="VQD40" s="523"/>
      <c r="VQE40" s="523"/>
      <c r="VQF40" s="523"/>
      <c r="VQG40" s="523"/>
      <c r="VQH40" s="523"/>
      <c r="VQI40" s="523"/>
      <c r="VQJ40" s="523"/>
      <c r="VQK40" s="523"/>
      <c r="VQL40" s="523"/>
      <c r="VQM40" s="523"/>
      <c r="VQN40" s="523"/>
      <c r="VQO40" s="523"/>
      <c r="VQP40" s="523"/>
      <c r="VQQ40" s="523"/>
      <c r="VQR40" s="523"/>
      <c r="VQS40" s="523"/>
      <c r="VQT40" s="523"/>
      <c r="VQU40" s="523"/>
      <c r="VQV40" s="523"/>
      <c r="VQW40" s="523"/>
      <c r="VQX40" s="523"/>
      <c r="VQY40" s="523"/>
      <c r="VQZ40" s="523"/>
      <c r="VRA40" s="523"/>
      <c r="VRB40" s="523"/>
      <c r="VRC40" s="523"/>
      <c r="VRD40" s="523"/>
      <c r="VRE40" s="523"/>
      <c r="VRF40" s="523"/>
      <c r="VRG40" s="523"/>
      <c r="VRH40" s="523"/>
      <c r="VRI40" s="523"/>
      <c r="VRJ40" s="523"/>
      <c r="VRK40" s="523"/>
      <c r="VRL40" s="523"/>
      <c r="VRM40" s="523"/>
      <c r="VRN40" s="523"/>
      <c r="VRO40" s="523"/>
      <c r="VRP40" s="523"/>
      <c r="VRQ40" s="523"/>
      <c r="VRR40" s="523"/>
      <c r="VRS40" s="523"/>
      <c r="VRT40" s="523"/>
      <c r="VRU40" s="523"/>
      <c r="VRV40" s="523"/>
      <c r="VRW40" s="523"/>
      <c r="VRX40" s="523"/>
      <c r="VRY40" s="523"/>
      <c r="VRZ40" s="523"/>
      <c r="VSA40" s="523"/>
      <c r="VSB40" s="523"/>
      <c r="VSC40" s="523"/>
      <c r="VSD40" s="523"/>
      <c r="VSE40" s="523"/>
      <c r="VSF40" s="523"/>
      <c r="VSG40" s="523"/>
      <c r="VSH40" s="523"/>
      <c r="VSI40" s="523"/>
      <c r="VSJ40" s="523"/>
      <c r="VSK40" s="523"/>
      <c r="VSL40" s="523"/>
      <c r="VSM40" s="523"/>
      <c r="VSN40" s="523"/>
      <c r="VSO40" s="523"/>
      <c r="VSP40" s="523"/>
      <c r="VSQ40" s="523"/>
      <c r="VSR40" s="523"/>
      <c r="VSS40" s="523"/>
      <c r="VST40" s="523"/>
      <c r="VSU40" s="523"/>
      <c r="VSV40" s="523"/>
      <c r="VSW40" s="523"/>
      <c r="VSX40" s="523"/>
      <c r="VSY40" s="523"/>
      <c r="VSZ40" s="523"/>
      <c r="VTA40" s="523"/>
      <c r="VTB40" s="523"/>
      <c r="VTC40" s="523"/>
      <c r="VTD40" s="523"/>
      <c r="VTE40" s="523"/>
      <c r="VTF40" s="523"/>
      <c r="VTG40" s="523"/>
      <c r="VTH40" s="523"/>
      <c r="VTI40" s="523"/>
      <c r="VTJ40" s="523"/>
      <c r="VTK40" s="523"/>
      <c r="VTL40" s="523"/>
      <c r="VTM40" s="523"/>
      <c r="VTN40" s="523"/>
      <c r="VTO40" s="523"/>
      <c r="VTP40" s="523"/>
      <c r="VTQ40" s="523"/>
      <c r="VTR40" s="523"/>
      <c r="VTS40" s="523"/>
      <c r="VTT40" s="523"/>
      <c r="VTU40" s="523"/>
      <c r="VTV40" s="523"/>
      <c r="VTW40" s="523"/>
      <c r="VTX40" s="523"/>
      <c r="VTY40" s="523"/>
      <c r="VTZ40" s="523"/>
      <c r="VUA40" s="523"/>
      <c r="VUB40" s="523"/>
      <c r="VUC40" s="523"/>
      <c r="VUD40" s="523"/>
      <c r="VUE40" s="523"/>
      <c r="VUF40" s="523"/>
      <c r="VUG40" s="523"/>
      <c r="VUH40" s="523"/>
      <c r="VUI40" s="523"/>
      <c r="VUJ40" s="523"/>
      <c r="VUK40" s="523"/>
      <c r="VUL40" s="523"/>
      <c r="VUM40" s="523"/>
      <c r="VUN40" s="523"/>
      <c r="VUO40" s="523"/>
      <c r="VUP40" s="523"/>
      <c r="VUQ40" s="523"/>
      <c r="VUR40" s="523"/>
      <c r="VUS40" s="523"/>
      <c r="VUT40" s="523"/>
      <c r="VUU40" s="523"/>
      <c r="VUV40" s="523"/>
      <c r="VUW40" s="523"/>
      <c r="VUX40" s="523"/>
      <c r="VUY40" s="523"/>
      <c r="VUZ40" s="523"/>
      <c r="VVA40" s="523"/>
      <c r="VVB40" s="523"/>
      <c r="VVC40" s="523"/>
      <c r="VVD40" s="523"/>
      <c r="VVE40" s="523"/>
      <c r="VVF40" s="523"/>
      <c r="VVG40" s="523"/>
      <c r="VVH40" s="523"/>
      <c r="VVI40" s="523"/>
      <c r="VVJ40" s="523"/>
      <c r="VVK40" s="523"/>
      <c r="VVL40" s="523"/>
      <c r="VVM40" s="523"/>
      <c r="VVN40" s="523"/>
      <c r="VVO40" s="523"/>
      <c r="VVP40" s="523"/>
      <c r="VVQ40" s="523"/>
      <c r="VVR40" s="523"/>
      <c r="VVS40" s="523"/>
      <c r="VVT40" s="523"/>
      <c r="VVU40" s="523"/>
      <c r="VVV40" s="523"/>
      <c r="VVW40" s="523"/>
      <c r="VVX40" s="523"/>
      <c r="VVY40" s="523"/>
      <c r="VVZ40" s="523"/>
      <c r="VWA40" s="523"/>
      <c r="VWB40" s="523"/>
      <c r="VWC40" s="523"/>
      <c r="VWD40" s="523"/>
      <c r="VWE40" s="523"/>
      <c r="VWF40" s="523"/>
      <c r="VWG40" s="523"/>
      <c r="VWH40" s="523"/>
      <c r="VWI40" s="523"/>
      <c r="VWJ40" s="523"/>
      <c r="VWK40" s="523"/>
      <c r="VWL40" s="523"/>
      <c r="VWM40" s="523"/>
      <c r="VWN40" s="523"/>
      <c r="VWO40" s="523"/>
      <c r="VWP40" s="523"/>
      <c r="VWQ40" s="523"/>
      <c r="VWR40" s="523"/>
      <c r="VWS40" s="523"/>
      <c r="VWT40" s="523"/>
      <c r="VWU40" s="523"/>
      <c r="VWV40" s="523"/>
      <c r="VWW40" s="523"/>
      <c r="VWX40" s="523"/>
      <c r="VWY40" s="523"/>
      <c r="VWZ40" s="523"/>
      <c r="VXA40" s="523"/>
      <c r="VXB40" s="523"/>
      <c r="VXC40" s="523"/>
      <c r="VXD40" s="523"/>
      <c r="VXE40" s="523"/>
      <c r="VXF40" s="523"/>
      <c r="VXG40" s="523"/>
      <c r="VXH40" s="523"/>
      <c r="VXI40" s="523"/>
      <c r="VXJ40" s="523"/>
      <c r="VXK40" s="523"/>
      <c r="VXL40" s="523"/>
      <c r="VXM40" s="523"/>
      <c r="VXN40" s="523"/>
      <c r="VXO40" s="523"/>
      <c r="VXP40" s="523"/>
      <c r="VXQ40" s="523"/>
      <c r="VXR40" s="523"/>
      <c r="VXS40" s="523"/>
      <c r="VXT40" s="523"/>
      <c r="VXU40" s="523"/>
      <c r="VXV40" s="523"/>
      <c r="VXW40" s="523"/>
      <c r="VXX40" s="523"/>
      <c r="VXY40" s="523"/>
      <c r="VXZ40" s="523"/>
      <c r="VYA40" s="523"/>
      <c r="VYB40" s="523"/>
      <c r="VYC40" s="523"/>
      <c r="VYD40" s="523"/>
      <c r="VYE40" s="523"/>
      <c r="VYF40" s="523"/>
      <c r="VYG40" s="523"/>
      <c r="VYH40" s="523"/>
      <c r="VYI40" s="523"/>
      <c r="VYJ40" s="523"/>
      <c r="VYK40" s="523"/>
      <c r="VYL40" s="523"/>
      <c r="VYM40" s="523"/>
      <c r="VYN40" s="523"/>
      <c r="VYO40" s="523"/>
      <c r="VYP40" s="523"/>
      <c r="VYQ40" s="523"/>
      <c r="VYR40" s="523"/>
      <c r="VYS40" s="523"/>
      <c r="VYT40" s="523"/>
      <c r="VYU40" s="523"/>
      <c r="VYV40" s="523"/>
      <c r="VYW40" s="523"/>
      <c r="VYX40" s="523"/>
      <c r="VYY40" s="523"/>
      <c r="VYZ40" s="523"/>
      <c r="VZA40" s="523"/>
      <c r="VZB40" s="523"/>
      <c r="VZC40" s="523"/>
      <c r="VZD40" s="523"/>
      <c r="VZE40" s="523"/>
      <c r="VZF40" s="523"/>
      <c r="VZG40" s="523"/>
      <c r="VZH40" s="523"/>
      <c r="VZI40" s="523"/>
      <c r="VZJ40" s="523"/>
      <c r="VZK40" s="523"/>
      <c r="VZL40" s="523"/>
      <c r="VZM40" s="523"/>
      <c r="VZN40" s="523"/>
      <c r="VZO40" s="523"/>
      <c r="VZP40" s="523"/>
      <c r="VZQ40" s="523"/>
      <c r="VZR40" s="523"/>
      <c r="VZS40" s="523"/>
      <c r="VZT40" s="523"/>
      <c r="VZU40" s="523"/>
      <c r="VZV40" s="523"/>
      <c r="VZW40" s="523"/>
      <c r="VZX40" s="523"/>
      <c r="VZY40" s="523"/>
      <c r="VZZ40" s="523"/>
      <c r="WAA40" s="523"/>
      <c r="WAB40" s="523"/>
      <c r="WAC40" s="523"/>
      <c r="WAD40" s="523"/>
      <c r="WAE40" s="523"/>
      <c r="WAF40" s="523"/>
      <c r="WAG40" s="523"/>
      <c r="WAH40" s="523"/>
      <c r="WAI40" s="523"/>
      <c r="WAJ40" s="523"/>
      <c r="WAK40" s="523"/>
      <c r="WAL40" s="523"/>
      <c r="WAM40" s="523"/>
      <c r="WAN40" s="523"/>
      <c r="WAO40" s="523"/>
      <c r="WAP40" s="523"/>
      <c r="WAQ40" s="523"/>
      <c r="WAR40" s="523"/>
      <c r="WAS40" s="523"/>
      <c r="WAT40" s="523"/>
      <c r="WAU40" s="523"/>
      <c r="WAV40" s="523"/>
      <c r="WAW40" s="523"/>
      <c r="WAX40" s="523"/>
      <c r="WAY40" s="523"/>
      <c r="WAZ40" s="523"/>
      <c r="WBA40" s="523"/>
      <c r="WBB40" s="523"/>
      <c r="WBC40" s="523"/>
      <c r="WBD40" s="523"/>
      <c r="WBE40" s="523"/>
      <c r="WBF40" s="523"/>
      <c r="WBG40" s="523"/>
      <c r="WBH40" s="523"/>
      <c r="WBI40" s="523"/>
      <c r="WBJ40" s="523"/>
      <c r="WBK40" s="523"/>
      <c r="WBL40" s="523"/>
      <c r="WBM40" s="523"/>
      <c r="WBN40" s="523"/>
      <c r="WBO40" s="523"/>
      <c r="WBP40" s="523"/>
      <c r="WBQ40" s="523"/>
      <c r="WBR40" s="523"/>
      <c r="WBS40" s="523"/>
      <c r="WBT40" s="523"/>
      <c r="WBU40" s="523"/>
      <c r="WBV40" s="523"/>
      <c r="WBW40" s="523"/>
      <c r="WBX40" s="523"/>
      <c r="WBY40" s="523"/>
      <c r="WBZ40" s="523"/>
      <c r="WCA40" s="523"/>
      <c r="WCB40" s="523"/>
      <c r="WCC40" s="523"/>
      <c r="WCD40" s="523"/>
      <c r="WCE40" s="523"/>
      <c r="WCF40" s="523"/>
      <c r="WCG40" s="523"/>
      <c r="WCH40" s="523"/>
      <c r="WCI40" s="523"/>
      <c r="WCJ40" s="523"/>
      <c r="WCK40" s="523"/>
      <c r="WCL40" s="523"/>
      <c r="WCM40" s="523"/>
      <c r="WCN40" s="523"/>
      <c r="WCO40" s="523"/>
      <c r="WCP40" s="523"/>
      <c r="WCQ40" s="523"/>
      <c r="WCR40" s="523"/>
      <c r="WCS40" s="523"/>
      <c r="WCT40" s="523"/>
      <c r="WCU40" s="523"/>
      <c r="WCV40" s="523"/>
      <c r="WCW40" s="523"/>
      <c r="WCX40" s="523"/>
      <c r="WCY40" s="523"/>
      <c r="WCZ40" s="523"/>
      <c r="WDA40" s="523"/>
      <c r="WDB40" s="523"/>
      <c r="WDC40" s="523"/>
      <c r="WDD40" s="523"/>
      <c r="WDE40" s="523"/>
      <c r="WDF40" s="523"/>
      <c r="WDG40" s="523"/>
      <c r="WDH40" s="523"/>
      <c r="WDI40" s="523"/>
      <c r="WDJ40" s="523"/>
      <c r="WDK40" s="523"/>
      <c r="WDL40" s="523"/>
      <c r="WDM40" s="523"/>
      <c r="WDN40" s="523"/>
      <c r="WDO40" s="523"/>
      <c r="WDP40" s="523"/>
      <c r="WDQ40" s="523"/>
      <c r="WDR40" s="523"/>
      <c r="WDS40" s="523"/>
      <c r="WDT40" s="523"/>
      <c r="WDU40" s="523"/>
      <c r="WDV40" s="523"/>
      <c r="WDW40" s="523"/>
      <c r="WDX40" s="523"/>
      <c r="WDY40" s="523"/>
      <c r="WDZ40" s="523"/>
      <c r="WEA40" s="523"/>
      <c r="WEB40" s="523"/>
      <c r="WEC40" s="523"/>
      <c r="WED40" s="523"/>
      <c r="WEE40" s="523"/>
      <c r="WEF40" s="523"/>
      <c r="WEG40" s="523"/>
      <c r="WEH40" s="523"/>
      <c r="WEI40" s="523"/>
      <c r="WEJ40" s="523"/>
      <c r="WEK40" s="523"/>
      <c r="WEL40" s="523"/>
      <c r="WEM40" s="523"/>
      <c r="WEN40" s="523"/>
      <c r="WEO40" s="523"/>
      <c r="WEP40" s="523"/>
      <c r="WEQ40" s="523"/>
      <c r="WER40" s="523"/>
      <c r="WES40" s="523"/>
      <c r="WET40" s="523"/>
      <c r="WEU40" s="523"/>
      <c r="WEV40" s="523"/>
      <c r="WEW40" s="523"/>
      <c r="WEX40" s="523"/>
      <c r="WEY40" s="523"/>
      <c r="WEZ40" s="523"/>
      <c r="WFA40" s="523"/>
      <c r="WFB40" s="523"/>
      <c r="WFC40" s="523"/>
      <c r="WFD40" s="523"/>
      <c r="WFE40" s="523"/>
      <c r="WFF40" s="523"/>
      <c r="WFG40" s="523"/>
      <c r="WFH40" s="523"/>
      <c r="WFI40" s="523"/>
      <c r="WFJ40" s="523"/>
      <c r="WFK40" s="523"/>
      <c r="WFL40" s="523"/>
      <c r="WFM40" s="523"/>
      <c r="WFN40" s="523"/>
      <c r="WFO40" s="523"/>
      <c r="WFP40" s="523"/>
      <c r="WFQ40" s="523"/>
      <c r="WFR40" s="523"/>
      <c r="WFS40" s="523"/>
      <c r="WFT40" s="523"/>
      <c r="WFU40" s="523"/>
      <c r="WFV40" s="523"/>
      <c r="WFW40" s="523"/>
      <c r="WFX40" s="523"/>
      <c r="WFY40" s="523"/>
      <c r="WFZ40" s="523"/>
      <c r="WGA40" s="523"/>
      <c r="WGB40" s="523"/>
      <c r="WGC40" s="523"/>
      <c r="WGD40" s="523"/>
      <c r="WGE40" s="523"/>
      <c r="WGF40" s="523"/>
      <c r="WGG40" s="523"/>
      <c r="WGH40" s="523"/>
      <c r="WGI40" s="523"/>
      <c r="WGJ40" s="523"/>
      <c r="WGK40" s="523"/>
      <c r="WGL40" s="523"/>
      <c r="WGM40" s="523"/>
      <c r="WGN40" s="523"/>
      <c r="WGO40" s="523"/>
      <c r="WGP40" s="523"/>
      <c r="WGQ40" s="523"/>
      <c r="WGR40" s="523"/>
      <c r="WGS40" s="523"/>
      <c r="WGT40" s="523"/>
      <c r="WGU40" s="523"/>
      <c r="WGV40" s="523"/>
      <c r="WGW40" s="523"/>
      <c r="WGX40" s="523"/>
      <c r="WGY40" s="523"/>
      <c r="WGZ40" s="523"/>
      <c r="WHA40" s="523"/>
      <c r="WHB40" s="523"/>
      <c r="WHC40" s="523"/>
      <c r="WHD40" s="523"/>
      <c r="WHE40" s="523"/>
      <c r="WHF40" s="523"/>
      <c r="WHG40" s="523"/>
      <c r="WHH40" s="523"/>
      <c r="WHI40" s="523"/>
      <c r="WHJ40" s="523"/>
      <c r="WHK40" s="523"/>
      <c r="WHL40" s="523"/>
      <c r="WHM40" s="523"/>
      <c r="WHN40" s="523"/>
      <c r="WHO40" s="523"/>
      <c r="WHP40" s="523"/>
      <c r="WHQ40" s="523"/>
      <c r="WHR40" s="523"/>
      <c r="WHS40" s="523"/>
      <c r="WHT40" s="523"/>
      <c r="WHU40" s="523"/>
      <c r="WHV40" s="523"/>
      <c r="WHW40" s="523"/>
      <c r="WHX40" s="523"/>
      <c r="WHY40" s="523"/>
      <c r="WHZ40" s="523"/>
      <c r="WIA40" s="523"/>
      <c r="WIB40" s="523"/>
      <c r="WIC40" s="523"/>
      <c r="WID40" s="523"/>
      <c r="WIE40" s="523"/>
      <c r="WIF40" s="523"/>
      <c r="WIG40" s="523"/>
      <c r="WIH40" s="523"/>
      <c r="WII40" s="523"/>
      <c r="WIJ40" s="523"/>
      <c r="WIK40" s="523"/>
      <c r="WIL40" s="523"/>
      <c r="WIM40" s="523"/>
      <c r="WIN40" s="523"/>
      <c r="WIO40" s="523"/>
      <c r="WIP40" s="523"/>
      <c r="WIQ40" s="523"/>
      <c r="WIR40" s="523"/>
      <c r="WIS40" s="523"/>
      <c r="WIT40" s="523"/>
      <c r="WIU40" s="523"/>
      <c r="WIV40" s="523"/>
      <c r="WIW40" s="523"/>
      <c r="WIX40" s="523"/>
      <c r="WIY40" s="523"/>
      <c r="WIZ40" s="523"/>
      <c r="WJA40" s="523"/>
      <c r="WJB40" s="523"/>
      <c r="WJC40" s="523"/>
      <c r="WJD40" s="523"/>
      <c r="WJE40" s="523"/>
      <c r="WJF40" s="523"/>
      <c r="WJG40" s="523"/>
      <c r="WJH40" s="523"/>
      <c r="WJI40" s="523"/>
      <c r="WJJ40" s="523"/>
      <c r="WJK40" s="523"/>
      <c r="WJL40" s="523"/>
      <c r="WJM40" s="523"/>
      <c r="WJN40" s="523"/>
      <c r="WJO40" s="523"/>
      <c r="WJP40" s="523"/>
      <c r="WJQ40" s="523"/>
      <c r="WJR40" s="523"/>
      <c r="WJS40" s="523"/>
      <c r="WJT40" s="523"/>
      <c r="WJU40" s="523"/>
      <c r="WJV40" s="523"/>
      <c r="WJW40" s="523"/>
      <c r="WJX40" s="523"/>
      <c r="WJY40" s="523"/>
      <c r="WJZ40" s="523"/>
      <c r="WKA40" s="523"/>
      <c r="WKB40" s="523"/>
      <c r="WKC40" s="523"/>
      <c r="WKD40" s="523"/>
      <c r="WKE40" s="523"/>
      <c r="WKF40" s="523"/>
      <c r="WKG40" s="523"/>
      <c r="WKH40" s="523"/>
      <c r="WKI40" s="523"/>
      <c r="WKJ40" s="523"/>
      <c r="WKK40" s="523"/>
      <c r="WKL40" s="523"/>
      <c r="WKM40" s="523"/>
      <c r="WKN40" s="523"/>
      <c r="WKO40" s="523"/>
      <c r="WKP40" s="523"/>
      <c r="WKQ40" s="523"/>
      <c r="WKR40" s="523"/>
      <c r="WKS40" s="523"/>
      <c r="WKT40" s="523"/>
      <c r="WKU40" s="523"/>
      <c r="WKV40" s="523"/>
      <c r="WKW40" s="523"/>
      <c r="WKX40" s="523"/>
      <c r="WKY40" s="523"/>
      <c r="WKZ40" s="523"/>
      <c r="WLA40" s="523"/>
      <c r="WLB40" s="523"/>
      <c r="WLC40" s="523"/>
      <c r="WLD40" s="523"/>
      <c r="WLE40" s="523"/>
      <c r="WLF40" s="523"/>
      <c r="WLG40" s="523"/>
      <c r="WLH40" s="523"/>
      <c r="WLI40" s="523"/>
      <c r="WLJ40" s="523"/>
      <c r="WLK40" s="523"/>
      <c r="WLL40" s="523"/>
      <c r="WLM40" s="523"/>
      <c r="WLN40" s="523"/>
      <c r="WLO40" s="523"/>
      <c r="WLP40" s="523"/>
      <c r="WLQ40" s="523"/>
      <c r="WLR40" s="523"/>
      <c r="WLS40" s="523"/>
      <c r="WLT40" s="523"/>
      <c r="WLU40" s="523"/>
      <c r="WLV40" s="523"/>
      <c r="WLW40" s="523"/>
      <c r="WLX40" s="523"/>
      <c r="WLY40" s="523"/>
      <c r="WLZ40" s="523"/>
      <c r="WMA40" s="523"/>
      <c r="WMB40" s="523"/>
      <c r="WMC40" s="523"/>
      <c r="WMD40" s="523"/>
      <c r="WME40" s="523"/>
      <c r="WMF40" s="523"/>
      <c r="WMG40" s="523"/>
      <c r="WMH40" s="523"/>
      <c r="WMI40" s="523"/>
      <c r="WMJ40" s="523"/>
      <c r="WMK40" s="523"/>
      <c r="WML40" s="523"/>
      <c r="WMM40" s="523"/>
      <c r="WMN40" s="523"/>
      <c r="WMO40" s="523"/>
      <c r="WMP40" s="523"/>
      <c r="WMQ40" s="523"/>
      <c r="WMR40" s="523"/>
      <c r="WMS40" s="523"/>
      <c r="WMT40" s="523"/>
      <c r="WMU40" s="523"/>
      <c r="WMV40" s="523"/>
      <c r="WMW40" s="523"/>
      <c r="WMX40" s="523"/>
      <c r="WMY40" s="523"/>
      <c r="WMZ40" s="523"/>
      <c r="WNA40" s="523"/>
      <c r="WNB40" s="523"/>
      <c r="WNC40" s="523"/>
      <c r="WND40" s="523"/>
      <c r="WNE40" s="523"/>
      <c r="WNF40" s="523"/>
      <c r="WNG40" s="523"/>
      <c r="WNH40" s="523"/>
      <c r="WNI40" s="523"/>
      <c r="WNJ40" s="523"/>
      <c r="WNK40" s="523"/>
      <c r="WNL40" s="523"/>
      <c r="WNM40" s="523"/>
      <c r="WNN40" s="523"/>
      <c r="WNO40" s="523"/>
      <c r="WNP40" s="523"/>
      <c r="WNQ40" s="523"/>
      <c r="WNR40" s="523"/>
      <c r="WNS40" s="523"/>
      <c r="WNT40" s="523"/>
      <c r="WNU40" s="523"/>
      <c r="WNV40" s="523"/>
      <c r="WNW40" s="523"/>
      <c r="WNX40" s="523"/>
      <c r="WNY40" s="523"/>
      <c r="WNZ40" s="523"/>
      <c r="WOA40" s="523"/>
      <c r="WOB40" s="523"/>
      <c r="WOC40" s="523"/>
      <c r="WOD40" s="523"/>
      <c r="WOE40" s="523"/>
      <c r="WOF40" s="523"/>
      <c r="WOG40" s="523"/>
      <c r="WOH40" s="523"/>
      <c r="WOI40" s="523"/>
      <c r="WOJ40" s="523"/>
      <c r="WOK40" s="523"/>
      <c r="WOL40" s="523"/>
      <c r="WOM40" s="523"/>
      <c r="WON40" s="523"/>
      <c r="WOO40" s="523"/>
      <c r="WOP40" s="523"/>
      <c r="WOQ40" s="523"/>
      <c r="WOR40" s="523"/>
      <c r="WOS40" s="523"/>
      <c r="WOT40" s="523"/>
      <c r="WOU40" s="523"/>
      <c r="WOV40" s="523"/>
      <c r="WOW40" s="523"/>
      <c r="WOX40" s="523"/>
      <c r="WOY40" s="523"/>
      <c r="WOZ40" s="523"/>
      <c r="WPA40" s="523"/>
      <c r="WPB40" s="523"/>
      <c r="WPC40" s="523"/>
      <c r="WPD40" s="523"/>
      <c r="WPE40" s="523"/>
      <c r="WPF40" s="523"/>
      <c r="WPG40" s="523"/>
      <c r="WPH40" s="523"/>
      <c r="WPI40" s="523"/>
      <c r="WPJ40" s="523"/>
      <c r="WPK40" s="523"/>
      <c r="WPL40" s="523"/>
      <c r="WPM40" s="523"/>
      <c r="WPN40" s="523"/>
      <c r="WPO40" s="523"/>
      <c r="WPP40" s="523"/>
      <c r="WPQ40" s="523"/>
      <c r="WPR40" s="523"/>
      <c r="WPS40" s="523"/>
      <c r="WPT40" s="523"/>
      <c r="WPU40" s="523"/>
      <c r="WPV40" s="523"/>
      <c r="WPW40" s="523"/>
      <c r="WPX40" s="523"/>
      <c r="WPY40" s="523"/>
      <c r="WPZ40" s="523"/>
      <c r="WQA40" s="523"/>
      <c r="WQB40" s="523"/>
      <c r="WQC40" s="523"/>
      <c r="WQD40" s="523"/>
      <c r="WQE40" s="523"/>
      <c r="WQF40" s="523"/>
      <c r="WQG40" s="523"/>
      <c r="WQH40" s="523"/>
      <c r="WQI40" s="523"/>
      <c r="WQJ40" s="523"/>
      <c r="WQK40" s="523"/>
      <c r="WQL40" s="523"/>
      <c r="WQM40" s="523"/>
      <c r="WQN40" s="523"/>
      <c r="WQO40" s="523"/>
      <c r="WQP40" s="523"/>
      <c r="WQQ40" s="523"/>
      <c r="WQR40" s="523"/>
      <c r="WQS40" s="523"/>
      <c r="WQT40" s="523"/>
      <c r="WQU40" s="523"/>
      <c r="WQV40" s="523"/>
      <c r="WQW40" s="523"/>
      <c r="WQX40" s="523"/>
      <c r="WQY40" s="523"/>
      <c r="WQZ40" s="523"/>
      <c r="WRA40" s="523"/>
      <c r="WRB40" s="523"/>
      <c r="WRC40" s="523"/>
      <c r="WRD40" s="523"/>
      <c r="WRE40" s="523"/>
      <c r="WRF40" s="523"/>
      <c r="WRG40" s="523"/>
      <c r="WRH40" s="523"/>
      <c r="WRI40" s="523"/>
      <c r="WRJ40" s="523"/>
      <c r="WRK40" s="523"/>
      <c r="WRL40" s="523"/>
      <c r="WRM40" s="523"/>
      <c r="WRN40" s="523"/>
      <c r="WRO40" s="523"/>
      <c r="WRP40" s="523"/>
      <c r="WRQ40" s="523"/>
      <c r="WRR40" s="523"/>
      <c r="WRS40" s="523"/>
      <c r="WRT40" s="523"/>
      <c r="WRU40" s="523"/>
      <c r="WRV40" s="523"/>
      <c r="WRW40" s="523"/>
      <c r="WRX40" s="523"/>
      <c r="WRY40" s="523"/>
      <c r="WRZ40" s="523"/>
      <c r="WSA40" s="523"/>
      <c r="WSB40" s="523"/>
      <c r="WSC40" s="523"/>
      <c r="WSD40" s="523"/>
      <c r="WSE40" s="523"/>
      <c r="WSF40" s="523"/>
      <c r="WSG40" s="523"/>
      <c r="WSH40" s="523"/>
      <c r="WSI40" s="523"/>
      <c r="WSJ40" s="523"/>
      <c r="WSK40" s="523"/>
      <c r="WSL40" s="523"/>
      <c r="WSM40" s="523"/>
      <c r="WSN40" s="523"/>
      <c r="WSO40" s="523"/>
      <c r="WSP40" s="523"/>
      <c r="WSQ40" s="523"/>
      <c r="WSR40" s="523"/>
      <c r="WSS40" s="523"/>
      <c r="WST40" s="523"/>
      <c r="WSU40" s="523"/>
      <c r="WSV40" s="523"/>
      <c r="WSW40" s="523"/>
      <c r="WSX40" s="523"/>
      <c r="WSY40" s="523"/>
      <c r="WSZ40" s="523"/>
      <c r="WTA40" s="523"/>
      <c r="WTB40" s="523"/>
      <c r="WTC40" s="523"/>
      <c r="WTD40" s="523"/>
      <c r="WTE40" s="523"/>
      <c r="WTF40" s="523"/>
      <c r="WTG40" s="523"/>
      <c r="WTH40" s="523"/>
      <c r="WTI40" s="523"/>
      <c r="WTJ40" s="523"/>
      <c r="WTK40" s="523"/>
      <c r="WTL40" s="523"/>
      <c r="WTM40" s="523"/>
      <c r="WTN40" s="523"/>
      <c r="WTO40" s="523"/>
      <c r="WTP40" s="523"/>
      <c r="WTQ40" s="523"/>
      <c r="WTR40" s="523"/>
      <c r="WTS40" s="523"/>
      <c r="WTT40" s="523"/>
      <c r="WTU40" s="523"/>
      <c r="WTV40" s="523"/>
      <c r="WTW40" s="523"/>
      <c r="WTX40" s="523"/>
      <c r="WTY40" s="523"/>
      <c r="WTZ40" s="523"/>
      <c r="WUA40" s="523"/>
      <c r="WUB40" s="523"/>
      <c r="WUC40" s="523"/>
      <c r="WUD40" s="523"/>
      <c r="WUE40" s="523"/>
      <c r="WUF40" s="523"/>
      <c r="WUG40" s="523"/>
      <c r="WUH40" s="523"/>
      <c r="WUI40" s="523"/>
      <c r="WUJ40" s="523"/>
      <c r="WUK40" s="523"/>
      <c r="WUL40" s="523"/>
      <c r="WUM40" s="523"/>
      <c r="WUN40" s="523"/>
      <c r="WUO40" s="523"/>
      <c r="WUP40" s="523"/>
      <c r="WUQ40" s="523"/>
      <c r="WUR40" s="523"/>
      <c r="WUS40" s="523"/>
      <c r="WUT40" s="523"/>
      <c r="WUU40" s="523"/>
      <c r="WUV40" s="523"/>
      <c r="WUW40" s="523"/>
      <c r="WUX40" s="523"/>
      <c r="WUY40" s="523"/>
      <c r="WUZ40" s="523"/>
      <c r="WVA40" s="523"/>
      <c r="WVB40" s="523"/>
      <c r="WVC40" s="523"/>
      <c r="WVD40" s="523"/>
      <c r="WVE40" s="523"/>
      <c r="WVF40" s="523"/>
      <c r="WVG40" s="523"/>
      <c r="WVH40" s="523"/>
      <c r="WVI40" s="523"/>
      <c r="WVJ40" s="523"/>
      <c r="WVK40" s="523"/>
      <c r="WVL40" s="523"/>
      <c r="WVM40" s="523"/>
      <c r="WVN40" s="523"/>
      <c r="WVO40" s="523"/>
      <c r="WVP40" s="523"/>
      <c r="WVQ40" s="523"/>
      <c r="WVR40" s="523"/>
      <c r="WVS40" s="523"/>
      <c r="WVT40" s="523"/>
    </row>
    <row r="41" spans="1:16140" ht="21" customHeight="1">
      <c r="A41" s="579">
        <v>42737</v>
      </c>
      <c r="B41" s="593" t="s">
        <v>2210</v>
      </c>
      <c r="C41" s="255"/>
      <c r="D41" s="570">
        <v>10</v>
      </c>
      <c r="E41" s="514">
        <v>147</v>
      </c>
      <c r="F41" s="514"/>
      <c r="G41" s="514">
        <f t="shared" si="0"/>
        <v>1470</v>
      </c>
      <c r="H41" s="570"/>
      <c r="I41" s="514"/>
      <c r="J41" s="514">
        <f t="shared" si="1"/>
        <v>0</v>
      </c>
      <c r="K41" s="515"/>
      <c r="L41" s="514">
        <f t="shared" si="2"/>
        <v>29526</v>
      </c>
      <c r="M41" s="516"/>
    </row>
    <row r="42" spans="1:16140" ht="21" customHeight="1">
      <c r="A42" s="579">
        <v>42741</v>
      </c>
      <c r="B42" s="593" t="s">
        <v>2206</v>
      </c>
      <c r="C42" s="255"/>
      <c r="D42" s="570">
        <v>10</v>
      </c>
      <c r="E42" s="514">
        <v>220</v>
      </c>
      <c r="F42" s="514"/>
      <c r="G42" s="514">
        <f t="shared" si="0"/>
        <v>2200</v>
      </c>
      <c r="H42" s="570"/>
      <c r="I42" s="514"/>
      <c r="J42" s="514">
        <f t="shared" si="1"/>
        <v>0</v>
      </c>
      <c r="K42" s="515"/>
      <c r="L42" s="514">
        <f t="shared" si="2"/>
        <v>31726</v>
      </c>
      <c r="M42" s="516"/>
    </row>
    <row r="43" spans="1:16140" ht="21" customHeight="1">
      <c r="A43" s="579">
        <v>42741</v>
      </c>
      <c r="B43" s="593" t="s">
        <v>2209</v>
      </c>
      <c r="C43" s="255"/>
      <c r="D43" s="570">
        <v>15</v>
      </c>
      <c r="E43" s="514">
        <v>147</v>
      </c>
      <c r="F43" s="514"/>
      <c r="G43" s="514">
        <f t="shared" si="0"/>
        <v>2205</v>
      </c>
      <c r="H43" s="570"/>
      <c r="I43" s="514"/>
      <c r="J43" s="514">
        <f t="shared" si="1"/>
        <v>0</v>
      </c>
      <c r="K43" s="515"/>
      <c r="L43" s="514">
        <f t="shared" si="2"/>
        <v>33931</v>
      </c>
      <c r="M43" s="516"/>
    </row>
    <row r="44" spans="1:16140" ht="21" customHeight="1">
      <c r="A44" s="579">
        <v>42741</v>
      </c>
      <c r="B44" s="593" t="s">
        <v>2210</v>
      </c>
      <c r="C44" s="255"/>
      <c r="D44" s="570">
        <v>20</v>
      </c>
      <c r="E44" s="514">
        <v>147</v>
      </c>
      <c r="F44" s="514"/>
      <c r="G44" s="514">
        <f t="shared" si="0"/>
        <v>2940</v>
      </c>
      <c r="H44" s="570"/>
      <c r="I44" s="514"/>
      <c r="J44" s="514">
        <f t="shared" si="1"/>
        <v>0</v>
      </c>
      <c r="K44" s="515"/>
      <c r="L44" s="514">
        <f t="shared" si="2"/>
        <v>36871</v>
      </c>
      <c r="M44" s="516"/>
    </row>
    <row r="45" spans="1:16140" ht="21" customHeight="1">
      <c r="A45" s="579">
        <v>42741</v>
      </c>
      <c r="B45" s="593" t="s">
        <v>2203</v>
      </c>
      <c r="C45" s="255"/>
      <c r="D45" s="570">
        <v>10</v>
      </c>
      <c r="E45" s="514">
        <v>100</v>
      </c>
      <c r="F45" s="514"/>
      <c r="G45" s="514">
        <f t="shared" si="0"/>
        <v>1000</v>
      </c>
      <c r="H45" s="570"/>
      <c r="I45" s="514"/>
      <c r="J45" s="514">
        <f t="shared" si="1"/>
        <v>0</v>
      </c>
      <c r="K45" s="515"/>
      <c r="L45" s="514">
        <f t="shared" si="2"/>
        <v>37871</v>
      </c>
      <c r="M45" s="516" t="s">
        <v>1304</v>
      </c>
    </row>
    <row r="46" spans="1:16140" ht="21" customHeight="1">
      <c r="A46" s="579">
        <v>42741</v>
      </c>
      <c r="B46" s="593" t="s">
        <v>2209</v>
      </c>
      <c r="C46" s="255"/>
      <c r="D46" s="570">
        <v>28</v>
      </c>
      <c r="E46" s="514">
        <v>147</v>
      </c>
      <c r="F46" s="514"/>
      <c r="G46" s="514">
        <f t="shared" si="0"/>
        <v>4116</v>
      </c>
      <c r="H46" s="570"/>
      <c r="I46" s="514"/>
      <c r="J46" s="514">
        <f t="shared" si="1"/>
        <v>0</v>
      </c>
      <c r="K46" s="515"/>
      <c r="L46" s="514">
        <f t="shared" si="2"/>
        <v>41987</v>
      </c>
      <c r="M46" s="516" t="s">
        <v>1304</v>
      </c>
    </row>
    <row r="47" spans="1:16140" ht="21" customHeight="1">
      <c r="A47" s="579">
        <v>42747</v>
      </c>
      <c r="B47" s="593" t="s">
        <v>2204</v>
      </c>
      <c r="C47" s="255"/>
      <c r="D47" s="570">
        <v>30</v>
      </c>
      <c r="E47" s="514">
        <v>160</v>
      </c>
      <c r="F47" s="514"/>
      <c r="G47" s="514">
        <f t="shared" si="0"/>
        <v>4800</v>
      </c>
      <c r="H47" s="570"/>
      <c r="I47" s="514"/>
      <c r="J47" s="514">
        <f t="shared" si="1"/>
        <v>0</v>
      </c>
      <c r="K47" s="515"/>
      <c r="L47" s="514">
        <f t="shared" si="2"/>
        <v>46787</v>
      </c>
      <c r="M47" s="516"/>
    </row>
    <row r="48" spans="1:16140" ht="21" customHeight="1">
      <c r="A48" s="579">
        <v>42747</v>
      </c>
      <c r="B48" s="593" t="s">
        <v>2206</v>
      </c>
      <c r="C48" s="255"/>
      <c r="D48" s="570">
        <v>20</v>
      </c>
      <c r="E48" s="514">
        <v>220</v>
      </c>
      <c r="F48" s="514"/>
      <c r="G48" s="514">
        <f t="shared" si="0"/>
        <v>4400</v>
      </c>
      <c r="H48" s="570"/>
      <c r="I48" s="514"/>
      <c r="J48" s="514">
        <f t="shared" si="1"/>
        <v>0</v>
      </c>
      <c r="K48" s="515"/>
      <c r="L48" s="514">
        <f t="shared" si="2"/>
        <v>51187</v>
      </c>
      <c r="M48" s="516"/>
    </row>
    <row r="49" spans="1:13" ht="21" customHeight="1">
      <c r="A49" s="592">
        <v>42754</v>
      </c>
      <c r="B49" s="593" t="s">
        <v>17</v>
      </c>
      <c r="C49" s="255"/>
      <c r="D49" s="570"/>
      <c r="E49" s="514"/>
      <c r="F49" s="514">
        <v>5017.8999999999996</v>
      </c>
      <c r="G49" s="514">
        <f t="shared" ref="G49" si="3">IF(B49&lt;&gt;"",D49*E49,0)</f>
        <v>0</v>
      </c>
      <c r="H49" s="570"/>
      <c r="I49" s="514"/>
      <c r="J49" s="514">
        <f t="shared" ref="J49" si="4">IF(B49&lt;&gt;"",H49*I49,0)</f>
        <v>0</v>
      </c>
      <c r="K49" s="111">
        <f>55196.9+1008</f>
        <v>56204.9</v>
      </c>
      <c r="L49" s="514">
        <f>IF(B49&lt;&gt;"",L48+F49+G49-J49-K49,0)</f>
        <v>0</v>
      </c>
      <c r="M49" s="516"/>
    </row>
    <row r="50" spans="1:13" ht="21" customHeight="1">
      <c r="A50" s="579">
        <v>42751</v>
      </c>
      <c r="B50" s="593" t="s">
        <v>2212</v>
      </c>
      <c r="C50" s="255"/>
      <c r="D50" s="570">
        <v>60</v>
      </c>
      <c r="E50" s="514">
        <v>150</v>
      </c>
      <c r="F50" s="514"/>
      <c r="G50" s="514">
        <f t="shared" ref="G50:G62" si="5">IF(B50&lt;&gt;"",D50*E50,0)</f>
        <v>9000</v>
      </c>
      <c r="H50" s="570"/>
      <c r="I50" s="514"/>
      <c r="J50" s="514">
        <f t="shared" ref="J50:J62" si="6">IF(B50&lt;&gt;"",H50*I50,0)</f>
        <v>0</v>
      </c>
      <c r="K50" s="515"/>
      <c r="L50" s="514">
        <f t="shared" ref="L50:L78" si="7">IF(B50&lt;&gt;"",L49+F50+G50-J50-K50,0)</f>
        <v>9000</v>
      </c>
      <c r="M50" s="516"/>
    </row>
    <row r="51" spans="1:13" ht="21" customHeight="1">
      <c r="A51" s="579">
        <v>42751</v>
      </c>
      <c r="B51" s="593" t="s">
        <v>2206</v>
      </c>
      <c r="C51" s="255"/>
      <c r="D51" s="570">
        <v>20</v>
      </c>
      <c r="E51" s="514">
        <v>220</v>
      </c>
      <c r="F51" s="514"/>
      <c r="G51" s="514">
        <f t="shared" si="5"/>
        <v>4400</v>
      </c>
      <c r="H51" s="570"/>
      <c r="I51" s="514"/>
      <c r="J51" s="514">
        <f t="shared" si="6"/>
        <v>0</v>
      </c>
      <c r="K51" s="515"/>
      <c r="L51" s="514">
        <f t="shared" si="7"/>
        <v>13400</v>
      </c>
      <c r="M51" s="516" t="s">
        <v>1304</v>
      </c>
    </row>
    <row r="52" spans="1:13" ht="21" customHeight="1">
      <c r="A52" s="579">
        <v>42751</v>
      </c>
      <c r="B52" s="593" t="s">
        <v>2213</v>
      </c>
      <c r="C52" s="255"/>
      <c r="D52" s="570">
        <v>10</v>
      </c>
      <c r="E52" s="514">
        <v>200</v>
      </c>
      <c r="F52" s="514"/>
      <c r="G52" s="514">
        <f t="shared" si="5"/>
        <v>2000</v>
      </c>
      <c r="H52" s="570"/>
      <c r="I52" s="514"/>
      <c r="J52" s="514">
        <f t="shared" si="6"/>
        <v>0</v>
      </c>
      <c r="K52" s="515"/>
      <c r="L52" s="514">
        <f t="shared" si="7"/>
        <v>15400</v>
      </c>
      <c r="M52" s="516" t="s">
        <v>1304</v>
      </c>
    </row>
    <row r="53" spans="1:13" ht="21" customHeight="1">
      <c r="A53" s="579">
        <v>42758</v>
      </c>
      <c r="B53" s="593" t="s">
        <v>2204</v>
      </c>
      <c r="C53" s="255"/>
      <c r="D53" s="570">
        <v>120</v>
      </c>
      <c r="E53" s="514">
        <v>160</v>
      </c>
      <c r="F53" s="514"/>
      <c r="G53" s="514">
        <f t="shared" si="5"/>
        <v>19200</v>
      </c>
      <c r="H53" s="570"/>
      <c r="I53" s="514"/>
      <c r="J53" s="514">
        <f t="shared" si="6"/>
        <v>0</v>
      </c>
      <c r="K53" s="515"/>
      <c r="L53" s="514">
        <f t="shared" si="7"/>
        <v>34600</v>
      </c>
      <c r="M53" s="516"/>
    </row>
    <row r="54" spans="1:13" s="528" customFormat="1" ht="21" customHeight="1">
      <c r="A54" s="579">
        <v>42758</v>
      </c>
      <c r="B54" s="593" t="s">
        <v>2212</v>
      </c>
      <c r="C54" s="255"/>
      <c r="D54" s="570">
        <v>30</v>
      </c>
      <c r="E54" s="514">
        <v>150</v>
      </c>
      <c r="F54" s="514"/>
      <c r="G54" s="514">
        <f t="shared" si="5"/>
        <v>4500</v>
      </c>
      <c r="H54" s="570"/>
      <c r="I54" s="514"/>
      <c r="J54" s="514">
        <f t="shared" si="6"/>
        <v>0</v>
      </c>
      <c r="K54" s="515"/>
      <c r="L54" s="514">
        <f t="shared" si="7"/>
        <v>39100</v>
      </c>
      <c r="M54" s="527"/>
    </row>
    <row r="55" spans="1:13" ht="21" customHeight="1">
      <c r="A55" s="579">
        <v>42758</v>
      </c>
      <c r="B55" s="593" t="s">
        <v>2206</v>
      </c>
      <c r="C55" s="255"/>
      <c r="D55" s="570">
        <v>30</v>
      </c>
      <c r="E55" s="514">
        <v>220</v>
      </c>
      <c r="F55" s="514"/>
      <c r="G55" s="514">
        <f t="shared" si="5"/>
        <v>6600</v>
      </c>
      <c r="H55" s="570"/>
      <c r="I55" s="514"/>
      <c r="J55" s="514">
        <f t="shared" si="6"/>
        <v>0</v>
      </c>
      <c r="K55" s="515"/>
      <c r="L55" s="514">
        <f t="shared" si="7"/>
        <v>45700</v>
      </c>
      <c r="M55" s="516" t="s">
        <v>1304</v>
      </c>
    </row>
    <row r="56" spans="1:13" ht="21" customHeight="1">
      <c r="A56" s="579">
        <v>42758</v>
      </c>
      <c r="B56" s="593" t="s">
        <v>2212</v>
      </c>
      <c r="C56" s="255"/>
      <c r="D56" s="570">
        <v>40</v>
      </c>
      <c r="E56" s="514">
        <v>150</v>
      </c>
      <c r="F56" s="514"/>
      <c r="G56" s="514">
        <f t="shared" si="5"/>
        <v>6000</v>
      </c>
      <c r="H56" s="570"/>
      <c r="I56" s="514"/>
      <c r="J56" s="514">
        <f t="shared" si="6"/>
        <v>0</v>
      </c>
      <c r="K56" s="515"/>
      <c r="L56" s="514">
        <f t="shared" si="7"/>
        <v>51700</v>
      </c>
      <c r="M56" s="516" t="s">
        <v>1304</v>
      </c>
    </row>
    <row r="57" spans="1:13" ht="21" customHeight="1">
      <c r="A57" s="677">
        <v>42786</v>
      </c>
      <c r="B57" s="593" t="s">
        <v>17</v>
      </c>
      <c r="C57" s="255"/>
      <c r="D57" s="570"/>
      <c r="E57" s="514"/>
      <c r="F57" s="514">
        <v>5170</v>
      </c>
      <c r="G57" s="514">
        <f t="shared" si="5"/>
        <v>0</v>
      </c>
      <c r="H57" s="570"/>
      <c r="I57" s="514"/>
      <c r="J57" s="514">
        <f t="shared" si="6"/>
        <v>0</v>
      </c>
      <c r="K57" s="111">
        <v>56870</v>
      </c>
      <c r="L57" s="514">
        <f t="shared" si="7"/>
        <v>0</v>
      </c>
      <c r="M57" s="516"/>
    </row>
    <row r="58" spans="1:13" ht="21" customHeight="1">
      <c r="A58" s="579">
        <v>42791</v>
      </c>
      <c r="B58" s="593" t="s">
        <v>2204</v>
      </c>
      <c r="C58" s="255"/>
      <c r="D58" s="570">
        <v>60</v>
      </c>
      <c r="E58" s="514">
        <v>160</v>
      </c>
      <c r="F58" s="514"/>
      <c r="G58" s="514">
        <f t="shared" si="5"/>
        <v>9600</v>
      </c>
      <c r="H58" s="570">
        <v>13.4</v>
      </c>
      <c r="I58" s="514">
        <v>160</v>
      </c>
      <c r="J58" s="514">
        <f t="shared" si="6"/>
        <v>2144</v>
      </c>
      <c r="K58" s="515"/>
      <c r="L58" s="514">
        <f t="shared" si="7"/>
        <v>7456</v>
      </c>
      <c r="M58" s="516"/>
    </row>
    <row r="59" spans="1:13" ht="21" customHeight="1">
      <c r="A59" s="677">
        <v>42791</v>
      </c>
      <c r="B59" s="593" t="s">
        <v>2206</v>
      </c>
      <c r="C59" s="255"/>
      <c r="D59" s="570">
        <v>20</v>
      </c>
      <c r="E59" s="514">
        <v>220</v>
      </c>
      <c r="F59" s="514"/>
      <c r="G59" s="514">
        <f t="shared" si="5"/>
        <v>4400</v>
      </c>
      <c r="H59" s="570"/>
      <c r="I59" s="514"/>
      <c r="J59" s="514">
        <f t="shared" si="6"/>
        <v>0</v>
      </c>
      <c r="K59" s="515"/>
      <c r="L59" s="514">
        <f t="shared" si="7"/>
        <v>11856</v>
      </c>
      <c r="M59" s="516" t="s">
        <v>1304</v>
      </c>
    </row>
    <row r="60" spans="1:13" ht="21" customHeight="1">
      <c r="A60" s="677">
        <v>42791</v>
      </c>
      <c r="B60" s="593" t="s">
        <v>2213</v>
      </c>
      <c r="C60" s="255"/>
      <c r="D60" s="570">
        <v>10</v>
      </c>
      <c r="E60" s="514">
        <v>200</v>
      </c>
      <c r="F60" s="514"/>
      <c r="G60" s="514">
        <f t="shared" si="5"/>
        <v>2000</v>
      </c>
      <c r="H60" s="570"/>
      <c r="I60" s="514"/>
      <c r="J60" s="514">
        <f t="shared" si="6"/>
        <v>0</v>
      </c>
      <c r="K60" s="515"/>
      <c r="L60" s="514">
        <f t="shared" si="7"/>
        <v>13856</v>
      </c>
      <c r="M60" s="516" t="s">
        <v>1304</v>
      </c>
    </row>
    <row r="61" spans="1:13" ht="21" customHeight="1">
      <c r="A61" s="579">
        <v>42805</v>
      </c>
      <c r="B61" s="593" t="s">
        <v>2236</v>
      </c>
      <c r="C61" s="255"/>
      <c r="D61" s="570">
        <v>20</v>
      </c>
      <c r="E61" s="514">
        <v>155</v>
      </c>
      <c r="F61" s="514"/>
      <c r="G61" s="514">
        <f t="shared" si="5"/>
        <v>3100</v>
      </c>
      <c r="H61" s="570"/>
      <c r="I61" s="514"/>
      <c r="J61" s="514">
        <f t="shared" si="6"/>
        <v>0</v>
      </c>
      <c r="K61" s="515"/>
      <c r="L61" s="514">
        <f t="shared" si="7"/>
        <v>16956</v>
      </c>
      <c r="M61" s="516"/>
    </row>
    <row r="62" spans="1:13" ht="21" customHeight="1">
      <c r="A62" s="677">
        <v>42805</v>
      </c>
      <c r="B62" s="593" t="s">
        <v>2237</v>
      </c>
      <c r="C62" s="255"/>
      <c r="D62" s="570">
        <v>20</v>
      </c>
      <c r="E62" s="514">
        <v>147</v>
      </c>
      <c r="F62" s="514"/>
      <c r="G62" s="514">
        <f t="shared" si="5"/>
        <v>2940</v>
      </c>
      <c r="H62" s="570"/>
      <c r="I62" s="514"/>
      <c r="J62" s="514">
        <f t="shared" si="6"/>
        <v>0</v>
      </c>
      <c r="K62" s="515"/>
      <c r="L62" s="514">
        <f t="shared" si="7"/>
        <v>19896</v>
      </c>
      <c r="M62" s="516"/>
    </row>
    <row r="63" spans="1:13" ht="21" customHeight="1">
      <c r="A63" s="678">
        <v>42805</v>
      </c>
      <c r="B63" s="593" t="s">
        <v>2206</v>
      </c>
      <c r="C63" s="255"/>
      <c r="D63" s="570">
        <v>20</v>
      </c>
      <c r="E63" s="514">
        <v>220</v>
      </c>
      <c r="F63" s="514"/>
      <c r="G63" s="514">
        <f t="shared" ref="G63:G78" si="8">IF(B63&lt;&gt;"",D63*E63,0)</f>
        <v>4400</v>
      </c>
      <c r="H63" s="570"/>
      <c r="I63" s="514"/>
      <c r="J63" s="514">
        <f t="shared" ref="J63:J78" si="9">IF(B63&lt;&gt;"",H63*I63,0)</f>
        <v>0</v>
      </c>
      <c r="K63" s="515"/>
      <c r="L63" s="514">
        <f t="shared" si="7"/>
        <v>24296</v>
      </c>
      <c r="M63" s="516" t="s">
        <v>1304</v>
      </c>
    </row>
    <row r="64" spans="1:13" ht="21" customHeight="1">
      <c r="A64" s="678">
        <v>42805</v>
      </c>
      <c r="B64" s="593" t="s">
        <v>2213</v>
      </c>
      <c r="C64" s="255"/>
      <c r="D64" s="570">
        <v>20</v>
      </c>
      <c r="E64" s="514">
        <v>200</v>
      </c>
      <c r="F64" s="514"/>
      <c r="G64" s="514">
        <f t="shared" si="8"/>
        <v>4000</v>
      </c>
      <c r="H64" s="570"/>
      <c r="I64" s="514"/>
      <c r="J64" s="514">
        <f t="shared" si="9"/>
        <v>0</v>
      </c>
      <c r="K64" s="515"/>
      <c r="L64" s="514">
        <f t="shared" si="7"/>
        <v>28296</v>
      </c>
      <c r="M64" s="516" t="s">
        <v>1304</v>
      </c>
    </row>
    <row r="65" spans="1:13" ht="21" customHeight="1">
      <c r="A65" s="677">
        <v>42818</v>
      </c>
      <c r="B65" s="593" t="s">
        <v>2206</v>
      </c>
      <c r="C65" s="255"/>
      <c r="D65" s="570">
        <v>20</v>
      </c>
      <c r="E65" s="514">
        <v>220</v>
      </c>
      <c r="F65" s="514"/>
      <c r="G65" s="514">
        <f t="shared" si="8"/>
        <v>4400</v>
      </c>
      <c r="H65" s="570"/>
      <c r="I65" s="514"/>
      <c r="J65" s="514">
        <f t="shared" si="9"/>
        <v>0</v>
      </c>
      <c r="K65" s="515"/>
      <c r="L65" s="514">
        <f t="shared" si="7"/>
        <v>32696</v>
      </c>
      <c r="M65" s="516"/>
    </row>
    <row r="66" spans="1:13" ht="21" customHeight="1">
      <c r="A66" s="679">
        <v>42818</v>
      </c>
      <c r="B66" s="593" t="s">
        <v>2213</v>
      </c>
      <c r="C66" s="255"/>
      <c r="D66" s="570">
        <v>10</v>
      </c>
      <c r="E66" s="514">
        <v>200</v>
      </c>
      <c r="F66" s="514"/>
      <c r="G66" s="514">
        <f t="shared" si="8"/>
        <v>2000</v>
      </c>
      <c r="H66" s="570"/>
      <c r="I66" s="514"/>
      <c r="J66" s="514">
        <f t="shared" si="9"/>
        <v>0</v>
      </c>
      <c r="K66" s="515"/>
      <c r="L66" s="514">
        <f t="shared" si="7"/>
        <v>34696</v>
      </c>
      <c r="M66" s="516"/>
    </row>
    <row r="67" spans="1:13" ht="21" customHeight="1">
      <c r="A67" s="683">
        <v>42786</v>
      </c>
      <c r="B67" s="593" t="s">
        <v>17</v>
      </c>
      <c r="C67" s="255"/>
      <c r="D67" s="570"/>
      <c r="E67" s="514"/>
      <c r="F67" s="514">
        <v>3469.6</v>
      </c>
      <c r="G67" s="514">
        <f t="shared" si="8"/>
        <v>0</v>
      </c>
      <c r="H67" s="570"/>
      <c r="I67" s="514"/>
      <c r="J67" s="514">
        <f t="shared" si="9"/>
        <v>0</v>
      </c>
      <c r="K67" s="111">
        <v>38165.599999999999</v>
      </c>
      <c r="L67" s="514">
        <f t="shared" si="7"/>
        <v>0</v>
      </c>
      <c r="M67" s="516"/>
    </row>
    <row r="68" spans="1:13" ht="21" customHeight="1">
      <c r="A68" s="677">
        <v>42830</v>
      </c>
      <c r="B68" s="593" t="s">
        <v>2204</v>
      </c>
      <c r="C68" s="255"/>
      <c r="D68" s="570">
        <v>150</v>
      </c>
      <c r="E68" s="111">
        <v>160</v>
      </c>
      <c r="F68" s="514"/>
      <c r="G68" s="514">
        <f t="shared" si="8"/>
        <v>24000</v>
      </c>
      <c r="H68" s="570"/>
      <c r="I68" s="514"/>
      <c r="J68" s="514">
        <f t="shared" si="9"/>
        <v>0</v>
      </c>
      <c r="K68" s="515"/>
      <c r="L68" s="514">
        <f t="shared" si="7"/>
        <v>24000</v>
      </c>
      <c r="M68" s="516"/>
    </row>
    <row r="69" spans="1:13" ht="21" customHeight="1">
      <c r="A69" s="677">
        <v>42830</v>
      </c>
      <c r="B69" s="593" t="s">
        <v>2206</v>
      </c>
      <c r="C69" s="255"/>
      <c r="D69" s="570">
        <v>20</v>
      </c>
      <c r="E69" s="111">
        <v>210</v>
      </c>
      <c r="F69" s="514"/>
      <c r="G69" s="514">
        <f t="shared" si="8"/>
        <v>4200</v>
      </c>
      <c r="H69" s="570"/>
      <c r="I69" s="514"/>
      <c r="J69" s="514">
        <f t="shared" si="9"/>
        <v>0</v>
      </c>
      <c r="K69" s="515"/>
      <c r="L69" s="514">
        <f t="shared" si="7"/>
        <v>28200</v>
      </c>
      <c r="M69" s="516"/>
    </row>
    <row r="70" spans="1:13" ht="21" customHeight="1">
      <c r="A70" s="682">
        <v>42830</v>
      </c>
      <c r="B70" s="593" t="s">
        <v>2213</v>
      </c>
      <c r="C70" s="255"/>
      <c r="D70" s="570">
        <v>10</v>
      </c>
      <c r="E70" s="111">
        <v>170</v>
      </c>
      <c r="F70" s="514"/>
      <c r="G70" s="514">
        <f t="shared" si="8"/>
        <v>1700</v>
      </c>
      <c r="H70" s="570"/>
      <c r="I70" s="514"/>
      <c r="J70" s="514">
        <f t="shared" si="9"/>
        <v>0</v>
      </c>
      <c r="K70" s="515"/>
      <c r="L70" s="514">
        <f t="shared" si="7"/>
        <v>29900</v>
      </c>
      <c r="M70" s="516"/>
    </row>
    <row r="71" spans="1:13" ht="21" customHeight="1">
      <c r="A71" s="677">
        <v>42832</v>
      </c>
      <c r="B71" s="593" t="s">
        <v>2237</v>
      </c>
      <c r="C71" s="255"/>
      <c r="D71" s="570">
        <v>50</v>
      </c>
      <c r="E71" s="111">
        <v>150</v>
      </c>
      <c r="F71" s="514"/>
      <c r="G71" s="514">
        <f t="shared" si="8"/>
        <v>7500</v>
      </c>
      <c r="H71" s="570"/>
      <c r="I71" s="514"/>
      <c r="J71" s="514">
        <f t="shared" si="9"/>
        <v>0</v>
      </c>
      <c r="K71" s="515"/>
      <c r="L71" s="514">
        <f t="shared" si="7"/>
        <v>37400</v>
      </c>
      <c r="M71" s="516"/>
    </row>
    <row r="72" spans="1:13" ht="21" customHeight="1">
      <c r="A72" s="677">
        <v>42832</v>
      </c>
      <c r="B72" s="593" t="s">
        <v>2239</v>
      </c>
      <c r="C72" s="255"/>
      <c r="D72" s="570">
        <v>100</v>
      </c>
      <c r="E72" s="111">
        <v>147</v>
      </c>
      <c r="F72" s="514"/>
      <c r="G72" s="514">
        <f t="shared" si="8"/>
        <v>14700</v>
      </c>
      <c r="H72" s="570"/>
      <c r="I72" s="514"/>
      <c r="J72" s="514">
        <f t="shared" si="9"/>
        <v>0</v>
      </c>
      <c r="K72" s="515"/>
      <c r="L72" s="514">
        <f t="shared" si="7"/>
        <v>52100</v>
      </c>
      <c r="M72" s="516"/>
    </row>
    <row r="73" spans="1:13" ht="21" customHeight="1">
      <c r="A73" s="677">
        <v>42832</v>
      </c>
      <c r="B73" s="593" t="s">
        <v>2206</v>
      </c>
      <c r="C73" s="255"/>
      <c r="D73" s="570">
        <v>30.5</v>
      </c>
      <c r="E73" s="111">
        <v>210</v>
      </c>
      <c r="F73" s="514"/>
      <c r="G73" s="514">
        <f t="shared" si="8"/>
        <v>6405</v>
      </c>
      <c r="H73" s="570"/>
      <c r="I73" s="514"/>
      <c r="J73" s="514">
        <f t="shared" si="9"/>
        <v>0</v>
      </c>
      <c r="K73" s="515"/>
      <c r="L73" s="514">
        <f t="shared" si="7"/>
        <v>58505</v>
      </c>
      <c r="M73" s="516"/>
    </row>
    <row r="74" spans="1:13" ht="21" customHeight="1">
      <c r="A74" s="682">
        <v>42832</v>
      </c>
      <c r="B74" s="593" t="s">
        <v>2213</v>
      </c>
      <c r="C74" s="255"/>
      <c r="D74" s="570">
        <v>30</v>
      </c>
      <c r="E74" s="111">
        <v>170</v>
      </c>
      <c r="F74" s="514"/>
      <c r="G74" s="514">
        <f t="shared" si="8"/>
        <v>5100</v>
      </c>
      <c r="H74" s="570"/>
      <c r="I74" s="514"/>
      <c r="J74" s="514">
        <f t="shared" si="9"/>
        <v>0</v>
      </c>
      <c r="K74" s="515"/>
      <c r="L74" s="514">
        <f t="shared" si="7"/>
        <v>63605</v>
      </c>
      <c r="M74" s="516"/>
    </row>
    <row r="75" spans="1:13" ht="21" customHeight="1">
      <c r="A75" s="677"/>
      <c r="B75" s="593"/>
      <c r="C75" s="255"/>
      <c r="D75" s="570"/>
      <c r="E75" s="514"/>
      <c r="F75" s="514">
        <v>6360.5</v>
      </c>
      <c r="G75" s="514">
        <f t="shared" si="8"/>
        <v>0</v>
      </c>
      <c r="H75" s="570"/>
      <c r="I75" s="514"/>
      <c r="J75" s="514">
        <f t="shared" si="9"/>
        <v>0</v>
      </c>
      <c r="K75" s="515"/>
      <c r="L75" s="514">
        <f t="shared" si="7"/>
        <v>0</v>
      </c>
      <c r="M75" s="516"/>
    </row>
    <row r="76" spans="1:13" ht="21" customHeight="1">
      <c r="A76" s="677"/>
      <c r="B76" s="593"/>
      <c r="C76" s="255"/>
      <c r="D76" s="570"/>
      <c r="E76" s="514"/>
      <c r="F76" s="514"/>
      <c r="G76" s="514">
        <f t="shared" si="8"/>
        <v>0</v>
      </c>
      <c r="H76" s="570"/>
      <c r="I76" s="514"/>
      <c r="J76" s="514">
        <f t="shared" si="9"/>
        <v>0</v>
      </c>
      <c r="K76" s="515"/>
      <c r="L76" s="514">
        <f t="shared" si="7"/>
        <v>0</v>
      </c>
      <c r="M76" s="516"/>
    </row>
    <row r="77" spans="1:13" ht="21" customHeight="1">
      <c r="A77" s="677"/>
      <c r="B77" s="593"/>
      <c r="C77" s="255"/>
      <c r="D77" s="570"/>
      <c r="E77" s="514"/>
      <c r="F77" s="514"/>
      <c r="G77" s="514">
        <f t="shared" si="8"/>
        <v>0</v>
      </c>
      <c r="H77" s="570"/>
      <c r="I77" s="514"/>
      <c r="J77" s="514">
        <f t="shared" si="9"/>
        <v>0</v>
      </c>
      <c r="K77" s="515"/>
      <c r="L77" s="514">
        <f t="shared" si="7"/>
        <v>0</v>
      </c>
      <c r="M77" s="516"/>
    </row>
    <row r="78" spans="1:13" ht="21" customHeight="1">
      <c r="A78" s="677"/>
      <c r="B78" s="593"/>
      <c r="C78" s="255"/>
      <c r="D78" s="570"/>
      <c r="E78" s="514"/>
      <c r="F78" s="514"/>
      <c r="G78" s="514">
        <f t="shared" si="8"/>
        <v>0</v>
      </c>
      <c r="H78" s="570"/>
      <c r="I78" s="514"/>
      <c r="J78" s="514">
        <f t="shared" si="9"/>
        <v>0</v>
      </c>
      <c r="K78" s="515"/>
      <c r="L78" s="514">
        <f t="shared" si="7"/>
        <v>0</v>
      </c>
      <c r="M78" s="516"/>
    </row>
    <row r="79" spans="1:13" ht="21" customHeight="1">
      <c r="A79" s="258"/>
      <c r="B79" s="593"/>
      <c r="C79" s="259"/>
      <c r="D79" s="572"/>
      <c r="E79" s="530"/>
      <c r="F79" s="530"/>
      <c r="G79" s="530"/>
      <c r="H79" s="572"/>
      <c r="I79" s="530"/>
      <c r="J79" s="530"/>
      <c r="K79" s="531"/>
      <c r="L79" s="525"/>
      <c r="M79" s="532"/>
    </row>
    <row r="80" spans="1:13" s="260" customFormat="1" ht="21" customHeight="1">
      <c r="A80" s="745" t="s">
        <v>3</v>
      </c>
      <c r="B80" s="745"/>
      <c r="C80" s="577"/>
      <c r="D80" s="573">
        <f>SUM(D9:D79)</f>
        <v>1853.8999999999999</v>
      </c>
      <c r="E80" s="573">
        <f>SUM(E9:E79)</f>
        <v>10211</v>
      </c>
      <c r="F80" s="576">
        <f>SUM(F9:F79)</f>
        <v>30396.699999999997</v>
      </c>
      <c r="G80" s="533">
        <f>SUM(G9:G79)</f>
        <v>332687</v>
      </c>
      <c r="H80" s="573">
        <f t="shared" ref="H80:I80" si="10">SUM(H9:H79)</f>
        <v>160.70000000000002</v>
      </c>
      <c r="I80" s="573">
        <f t="shared" si="10"/>
        <v>1220</v>
      </c>
      <c r="J80" s="533">
        <f>SUM(J9:J79)</f>
        <v>27712</v>
      </c>
      <c r="K80" s="576">
        <f>SUM(K9:K79)</f>
        <v>265406.2</v>
      </c>
      <c r="L80" s="535">
        <f>G80+F80-J80-K80</f>
        <v>69965.5</v>
      </c>
      <c r="M80" s="580"/>
    </row>
  </sheetData>
  <autoFilter ref="A8:WVT78"/>
  <sortState ref="A9:WVT47">
    <sortCondition ref="A9:A47"/>
  </sortState>
  <mergeCells count="14">
    <mergeCell ref="M7:M8"/>
    <mergeCell ref="A7:A8"/>
    <mergeCell ref="B7:B8"/>
    <mergeCell ref="D7:G7"/>
    <mergeCell ref="H7:J7"/>
    <mergeCell ref="A6:L6"/>
    <mergeCell ref="A80:B80"/>
    <mergeCell ref="A1:C1"/>
    <mergeCell ref="A2:E2"/>
    <mergeCell ref="A3:B3"/>
    <mergeCell ref="C3:D3"/>
    <mergeCell ref="A5:L5"/>
    <mergeCell ref="K7:K8"/>
    <mergeCell ref="L7:L8"/>
  </mergeCells>
  <pageMargins left="0.16" right="0.15" top="0.51" bottom="0.54" header="0.5" footer="0.5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5</vt:i4>
      </vt:variant>
    </vt:vector>
  </HeadingPairs>
  <TitlesOfParts>
    <vt:vector size="27" baseType="lpstr">
      <vt:lpstr>SQTM 15</vt:lpstr>
      <vt:lpstr>SQTM 16</vt:lpstr>
      <vt:lpstr>TONG HOP</vt:lpstr>
      <vt:lpstr>VAY</vt:lpstr>
      <vt:lpstr>AN PHÚ</vt:lpstr>
      <vt:lpstr>TTCL-VÙNG 4</vt:lpstr>
      <vt:lpstr>HEADWAY</vt:lpstr>
      <vt:lpstr>Asia</vt:lpstr>
      <vt:lpstr>AAAS</vt:lpstr>
      <vt:lpstr>HOÀNG ANH</vt:lpstr>
      <vt:lpstr>ÁNH DƯƠNG</vt:lpstr>
      <vt:lpstr>IFB</vt:lpstr>
      <vt:lpstr>VĨNH PHÁT</vt:lpstr>
      <vt:lpstr>Hong (Michang&amp;kojubu)</vt:lpstr>
      <vt:lpstr>Trung - Tokai</vt:lpstr>
      <vt:lpstr>CP-MỰC</vt:lpstr>
      <vt:lpstr>M.T.NAM</vt:lpstr>
      <vt:lpstr>NGHỊ HÒA</vt:lpstr>
      <vt:lpstr>PHÁT</vt:lpstr>
      <vt:lpstr>T.M.THƯ</vt:lpstr>
      <vt:lpstr>MINH - Mr.Fish</vt:lpstr>
      <vt:lpstr>Tam-Ochoen</vt:lpstr>
      <vt:lpstr>'AN PHÚ'!Print_Area</vt:lpstr>
      <vt:lpstr>'TONG HOP'!Print_Area</vt:lpstr>
      <vt:lpstr>'Trung - Tokai'!Print_Area</vt:lpstr>
      <vt:lpstr>'MINH - Mr.Fish'!Print_Titles</vt:lpstr>
      <vt:lpstr>'Tam-Ochoen'!Print_Titles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2017-04-04T03:20:58Z</cp:lastPrinted>
  <dcterms:created xsi:type="dcterms:W3CDTF">1996-10-14T23:33:28Z</dcterms:created>
  <dcterms:modified xsi:type="dcterms:W3CDTF">2017-06-08T08:46:26Z</dcterms:modified>
</cp:coreProperties>
</file>