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75" windowWidth="14820" windowHeight="7845" tabRatio="894" activeTab="1"/>
  </bookViews>
  <sheets>
    <sheet name="CDPS" sheetId="15" r:id="rId1"/>
    <sheet name="TH" sheetId="34" r:id="rId2"/>
    <sheet name="111" sheetId="42" r:id="rId3"/>
    <sheet name="IN-TC" sheetId="39" r:id="rId4"/>
    <sheet name="IN-NX" sheetId="56" r:id="rId5"/>
  </sheets>
  <externalReferences>
    <externalReference r:id="rId6"/>
    <externalReference r:id="rId7"/>
  </externalReferences>
  <definedNames>
    <definedName name="_C111">TH!$R$10:$R$201</definedName>
    <definedName name="_C112">TH!$U$10:$U$201</definedName>
    <definedName name="_Fill" hidden="1">#REF!</definedName>
    <definedName name="_xlnm._FilterDatabase" localSheetId="2" hidden="1">'111'!$A$12:$J$107</definedName>
    <definedName name="_xlnm._FilterDatabase" localSheetId="1" hidden="1">TH!$A$9:$W$80</definedName>
    <definedName name="_N111">TH!$Q$10:$Q$201</definedName>
    <definedName name="_N112">TH!$T$10:$T$201</definedName>
    <definedName name="_TH">TH!$K$10:$K$201</definedName>
    <definedName name="DG">TH!$J$10:$J$201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IF(!Loai10="x",ROW(Loai10)-1,"")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_131">#REF!</definedName>
    <definedName name="DSGT1">#REF!</definedName>
    <definedName name="DSGT10">#REF!</definedName>
    <definedName name="DSGT11">#REF!</definedName>
    <definedName name="DSGT12">#REF!</definedName>
    <definedName name="DSGT2">#REF!</definedName>
    <definedName name="DSGT3">#REF!</definedName>
    <definedName name="DSGT4">#REF!</definedName>
    <definedName name="DSGT5">#REF!</definedName>
    <definedName name="DSGT6">#REF!</definedName>
    <definedName name="DSGT7">#REF!</definedName>
    <definedName name="DSGT8">#REF!</definedName>
    <definedName name="DSGT9">#REF!</definedName>
    <definedName name="DSKH">#REF!</definedName>
    <definedName name="DSKU">#REF!</definedName>
    <definedName name="DSNL">#REF!</definedName>
    <definedName name="DSSP1">#REF!</definedName>
    <definedName name="DSSP10">#REF!</definedName>
    <definedName name="DSSP11">#REF!</definedName>
    <definedName name="DSSP12">#REF!</definedName>
    <definedName name="DSSP2">#REF!</definedName>
    <definedName name="DSSP3">#REF!</definedName>
    <definedName name="DSSP4">#REF!</definedName>
    <definedName name="DSSP5">#REF!</definedName>
    <definedName name="DSSP6">#REF!</definedName>
    <definedName name="DSSP7">#REF!</definedName>
    <definedName name="DSSP8">#REF!</definedName>
    <definedName name="DSSP9">#REF!</definedName>
    <definedName name="DSTK">CDPS!$A$10:$D$71</definedName>
    <definedName name="DSTS1">#REF!</definedName>
    <definedName name="DSTS2">#REF!</definedName>
    <definedName name="KH">TH!$H$10:$H$201</definedName>
    <definedName name="KHC">TH!$O$10:$O$201</definedName>
    <definedName name="KHN">TH!$N$10:$N$201</definedName>
    <definedName name="Loai">OFFSET(TH!#REF!,,,COUNTA(TH!#REF!))</definedName>
    <definedName name="Loai1">OFFSET(TH!$P$5,,,COUNTA(TH!$P$5:$P$38511))</definedName>
    <definedName name="Loai10">OFFSET(TH!#REF!,,,COUNTA(TH!#REF!))</definedName>
    <definedName name="Loai11">OFFSET(TH!#REF!,,,COUNTA(TH!#REF!))</definedName>
    <definedName name="Loai2">OFFSET(TH!$S$5,,,COUNTA(TH!$S$5:$S$38511))</definedName>
    <definedName name="Loai3">OFFSET(#REF!,,,COUNTA(#REF!))</definedName>
    <definedName name="Loai4">OFFSET(TH!#REF!,,,COUNTA(TH!#REF!))</definedName>
    <definedName name="Loai5">OFFSET(TH!#REF!,,,COUNTA(TH!#REF!))</definedName>
    <definedName name="Loai6">OFFSET(TH!$V$5,,,COUNTA(TH!$V$5:$V$38511))</definedName>
    <definedName name="Loai7">OFFSET(TH!$W$5,,,COUNTA(TH!$W$5:$W$38511))</definedName>
    <definedName name="Loai8">OFFSET(TH!#REF!,,,COUNTA(TH!#REF!))</definedName>
    <definedName name="Loai9">OFFSET(TH!#REF!,,,COUNTA(TH!#REF!))</definedName>
    <definedName name="MH">TH!$F$10:$F$201</definedName>
    <definedName name="NXT">#REF!</definedName>
    <definedName name="_xlnm.Print_Area" localSheetId="2">'111'!$A$1:$J$120</definedName>
    <definedName name="_xlnm.Print_Area" localSheetId="0">CDPS!$A$8:$H$72</definedName>
    <definedName name="_xlnm.Print_Area" localSheetId="4">'IN-NX'!$A$1:$I$36</definedName>
    <definedName name="_xlnm.Print_Area" localSheetId="3">'IN-TC'!$B$1:$O$28</definedName>
    <definedName name="_xlnm.Print_Titles" localSheetId="2">'111'!$10:$12</definedName>
    <definedName name="SL">TH!$I$10:$I$201</definedName>
    <definedName name="TH">TH!$M$10:$M$201</definedName>
    <definedName name="TM">TH!$A$10:$O$201</definedName>
  </definedNames>
  <calcPr calcId="144525"/>
</workbook>
</file>

<file path=xl/calcChain.xml><?xml version="1.0" encoding="utf-8"?>
<calcChain xmlns="http://schemas.openxmlformats.org/spreadsheetml/2006/main">
  <c r="C60" i="34" l="1"/>
  <c r="C61" i="34"/>
  <c r="C62" i="34"/>
  <c r="C63" i="34"/>
  <c r="C64" i="34"/>
  <c r="C65" i="34"/>
  <c r="C66" i="34"/>
  <c r="C67" i="34"/>
  <c r="I59" i="34"/>
  <c r="M59" i="34" s="1"/>
  <c r="C59" i="34"/>
  <c r="M58" i="34"/>
  <c r="C58" i="34"/>
  <c r="M57" i="34"/>
  <c r="C57" i="34"/>
  <c r="M56" i="34"/>
  <c r="C56" i="34"/>
  <c r="M55" i="34"/>
  <c r="C55" i="34"/>
  <c r="M54" i="34"/>
  <c r="C54" i="34"/>
  <c r="M53" i="34"/>
  <c r="C53" i="34"/>
  <c r="M52" i="34"/>
  <c r="C52" i="34"/>
  <c r="M51" i="34"/>
  <c r="C51" i="34"/>
  <c r="M50" i="34"/>
  <c r="C50" i="34"/>
  <c r="M49" i="34"/>
  <c r="C49" i="34"/>
  <c r="M48" i="34"/>
  <c r="C48" i="34"/>
  <c r="M47" i="34"/>
  <c r="C47" i="34"/>
  <c r="M46" i="34"/>
  <c r="C46" i="34"/>
  <c r="M45" i="34"/>
  <c r="C45" i="34"/>
  <c r="M44" i="34"/>
  <c r="C44" i="34"/>
  <c r="M43" i="34"/>
  <c r="C43" i="34"/>
  <c r="M42" i="34"/>
  <c r="C42" i="34"/>
  <c r="M41" i="34"/>
  <c r="C41" i="34"/>
  <c r="M40" i="34"/>
  <c r="C40" i="34"/>
  <c r="M39" i="34"/>
  <c r="C39" i="34"/>
  <c r="M38" i="34"/>
  <c r="C38" i="34"/>
  <c r="M37" i="34"/>
  <c r="C37" i="34"/>
  <c r="M36" i="34"/>
  <c r="C36" i="34"/>
  <c r="M35" i="34"/>
  <c r="C35" i="34"/>
  <c r="M34" i="34"/>
  <c r="C34" i="34"/>
  <c r="M33" i="34"/>
  <c r="C33" i="34"/>
  <c r="M32" i="34"/>
  <c r="M67" i="34" s="1"/>
  <c r="C32" i="34"/>
  <c r="M31" i="34"/>
  <c r="C31" i="34"/>
  <c r="M30" i="34"/>
  <c r="M65" i="34" s="1"/>
  <c r="C30" i="34"/>
  <c r="M29" i="34"/>
  <c r="C29" i="34"/>
  <c r="M28" i="34"/>
  <c r="M63" i="34" s="1"/>
  <c r="C28" i="34"/>
  <c r="M27" i="34"/>
  <c r="M62" i="34" s="1"/>
  <c r="C27" i="34"/>
  <c r="M26" i="34"/>
  <c r="M61" i="34" s="1"/>
  <c r="C26" i="34"/>
  <c r="M25" i="34"/>
  <c r="C25" i="34"/>
  <c r="M64" i="34" l="1"/>
  <c r="M60" i="34"/>
  <c r="M66" i="34"/>
  <c r="B68" i="34"/>
  <c r="B69" i="34"/>
  <c r="B70" i="34"/>
  <c r="B71" i="34"/>
  <c r="R71" i="34" s="1"/>
  <c r="B72" i="34"/>
  <c r="B73" i="34"/>
  <c r="B74" i="34"/>
  <c r="B75" i="34"/>
  <c r="P75" i="34" s="1"/>
  <c r="B76" i="34"/>
  <c r="B77" i="34"/>
  <c r="B78" i="34"/>
  <c r="B79" i="34"/>
  <c r="P79" i="34" s="1"/>
  <c r="B80" i="34"/>
  <c r="S15" i="34"/>
  <c r="T15" i="34"/>
  <c r="U15" i="34"/>
  <c r="S16" i="34"/>
  <c r="T16" i="34"/>
  <c r="U16" i="34"/>
  <c r="S17" i="34"/>
  <c r="T17" i="34"/>
  <c r="U17" i="34"/>
  <c r="S18" i="34"/>
  <c r="T18" i="34"/>
  <c r="U18" i="34"/>
  <c r="S19" i="34"/>
  <c r="T19" i="34"/>
  <c r="U19" i="34"/>
  <c r="S20" i="34"/>
  <c r="T20" i="34"/>
  <c r="U20" i="34"/>
  <c r="S21" i="34"/>
  <c r="T21" i="34"/>
  <c r="U21" i="34"/>
  <c r="S22" i="34"/>
  <c r="T22" i="34"/>
  <c r="U22" i="34"/>
  <c r="S23" i="34"/>
  <c r="T23" i="34"/>
  <c r="U23" i="34"/>
  <c r="S24" i="34"/>
  <c r="T24" i="34"/>
  <c r="U24" i="34"/>
  <c r="S25" i="34"/>
  <c r="T25" i="34"/>
  <c r="U25" i="34"/>
  <c r="S26" i="34"/>
  <c r="T26" i="34"/>
  <c r="U26" i="34"/>
  <c r="S27" i="34"/>
  <c r="T27" i="34"/>
  <c r="U27" i="34"/>
  <c r="S28" i="34"/>
  <c r="T28" i="34"/>
  <c r="U28" i="34"/>
  <c r="S29" i="34"/>
  <c r="T29" i="34"/>
  <c r="U29" i="34"/>
  <c r="S30" i="34"/>
  <c r="T30" i="34"/>
  <c r="U30" i="34"/>
  <c r="S31" i="34"/>
  <c r="T31" i="34"/>
  <c r="U31" i="34"/>
  <c r="S32" i="34"/>
  <c r="T32" i="34"/>
  <c r="U32" i="34"/>
  <c r="S33" i="34"/>
  <c r="T33" i="34"/>
  <c r="U33" i="34"/>
  <c r="S34" i="34"/>
  <c r="T34" i="34"/>
  <c r="U34" i="34"/>
  <c r="S35" i="34"/>
  <c r="T35" i="34"/>
  <c r="U35" i="34"/>
  <c r="S36" i="34"/>
  <c r="T36" i="34"/>
  <c r="U36" i="34"/>
  <c r="S37" i="34"/>
  <c r="T37" i="34"/>
  <c r="U37" i="34"/>
  <c r="S38" i="34"/>
  <c r="T38" i="34"/>
  <c r="U38" i="34"/>
  <c r="S39" i="34"/>
  <c r="T39" i="34"/>
  <c r="U39" i="34"/>
  <c r="S40" i="34"/>
  <c r="T40" i="34"/>
  <c r="U40" i="34"/>
  <c r="S41" i="34"/>
  <c r="T41" i="34"/>
  <c r="U41" i="34"/>
  <c r="S42" i="34"/>
  <c r="T42" i="34"/>
  <c r="U42" i="34"/>
  <c r="S43" i="34"/>
  <c r="T43" i="34"/>
  <c r="U43" i="34"/>
  <c r="S44" i="34"/>
  <c r="T44" i="34"/>
  <c r="U44" i="34"/>
  <c r="S45" i="34"/>
  <c r="T45" i="34"/>
  <c r="U45" i="34"/>
  <c r="S46" i="34"/>
  <c r="T46" i="34"/>
  <c r="U46" i="34"/>
  <c r="S47" i="34"/>
  <c r="T47" i="34"/>
  <c r="U47" i="34"/>
  <c r="S48" i="34"/>
  <c r="T48" i="34"/>
  <c r="U48" i="34"/>
  <c r="S49" i="34"/>
  <c r="T49" i="34"/>
  <c r="U49" i="34"/>
  <c r="S50" i="34"/>
  <c r="T50" i="34"/>
  <c r="U50" i="34"/>
  <c r="S51" i="34"/>
  <c r="T51" i="34"/>
  <c r="U51" i="34"/>
  <c r="S52" i="34"/>
  <c r="T52" i="34"/>
  <c r="U52" i="34"/>
  <c r="S53" i="34"/>
  <c r="T53" i="34"/>
  <c r="U53" i="34"/>
  <c r="S54" i="34"/>
  <c r="T54" i="34"/>
  <c r="U54" i="34"/>
  <c r="S55" i="34"/>
  <c r="T55" i="34"/>
  <c r="U55" i="34"/>
  <c r="S56" i="34"/>
  <c r="T56" i="34"/>
  <c r="U56" i="34"/>
  <c r="S57" i="34"/>
  <c r="T57" i="34"/>
  <c r="U57" i="34"/>
  <c r="S58" i="34"/>
  <c r="T58" i="34"/>
  <c r="U58" i="34"/>
  <c r="S59" i="34"/>
  <c r="T59" i="34"/>
  <c r="U59" i="34"/>
  <c r="S60" i="34"/>
  <c r="T60" i="34"/>
  <c r="U60" i="34"/>
  <c r="S61" i="34"/>
  <c r="T61" i="34"/>
  <c r="U61" i="34"/>
  <c r="S62" i="34"/>
  <c r="T62" i="34"/>
  <c r="U62" i="34"/>
  <c r="S63" i="34"/>
  <c r="T63" i="34"/>
  <c r="U63" i="34"/>
  <c r="S64" i="34"/>
  <c r="T64" i="34"/>
  <c r="U64" i="34"/>
  <c r="S65" i="34"/>
  <c r="T65" i="34"/>
  <c r="U65" i="34"/>
  <c r="S66" i="34"/>
  <c r="T66" i="34"/>
  <c r="U66" i="34"/>
  <c r="S67" i="34"/>
  <c r="T67" i="34"/>
  <c r="U67" i="34"/>
  <c r="P68" i="34"/>
  <c r="Q68" i="34"/>
  <c r="R68" i="34"/>
  <c r="S68" i="34"/>
  <c r="T68" i="34"/>
  <c r="U68" i="34"/>
  <c r="P69" i="34"/>
  <c r="Q69" i="34"/>
  <c r="R69" i="34"/>
  <c r="S69" i="34"/>
  <c r="T69" i="34"/>
  <c r="U69" i="34"/>
  <c r="P70" i="34"/>
  <c r="Q70" i="34"/>
  <c r="R70" i="34"/>
  <c r="S70" i="34"/>
  <c r="T70" i="34"/>
  <c r="U70" i="34"/>
  <c r="S71" i="34"/>
  <c r="T71" i="34"/>
  <c r="U71" i="34"/>
  <c r="P72" i="34"/>
  <c r="Q72" i="34"/>
  <c r="R72" i="34"/>
  <c r="S72" i="34"/>
  <c r="T72" i="34"/>
  <c r="U72" i="34"/>
  <c r="P73" i="34"/>
  <c r="Q73" i="34"/>
  <c r="R73" i="34"/>
  <c r="S73" i="34"/>
  <c r="T73" i="34"/>
  <c r="U73" i="34"/>
  <c r="P74" i="34"/>
  <c r="Q74" i="34"/>
  <c r="R74" i="34"/>
  <c r="S74" i="34"/>
  <c r="T74" i="34"/>
  <c r="U74" i="34"/>
  <c r="S75" i="34"/>
  <c r="T75" i="34"/>
  <c r="U75" i="34"/>
  <c r="P76" i="34"/>
  <c r="Q76" i="34"/>
  <c r="R76" i="34"/>
  <c r="S76" i="34"/>
  <c r="T76" i="34"/>
  <c r="U76" i="34"/>
  <c r="P77" i="34"/>
  <c r="Q77" i="34"/>
  <c r="R77" i="34"/>
  <c r="S77" i="34"/>
  <c r="T77" i="34"/>
  <c r="U77" i="34"/>
  <c r="P78" i="34"/>
  <c r="Q78" i="34"/>
  <c r="R78" i="34"/>
  <c r="S78" i="34"/>
  <c r="T78" i="34"/>
  <c r="U78" i="34"/>
  <c r="Q79" i="34"/>
  <c r="R79" i="34"/>
  <c r="S79" i="34"/>
  <c r="T79" i="34"/>
  <c r="U79" i="34"/>
  <c r="P80" i="34"/>
  <c r="Q80" i="34"/>
  <c r="R80" i="34"/>
  <c r="S80" i="34"/>
  <c r="T80" i="34"/>
  <c r="U80" i="34"/>
  <c r="A68" i="34"/>
  <c r="A69" i="34"/>
  <c r="A70" i="34"/>
  <c r="A71" i="34"/>
  <c r="A72" i="34"/>
  <c r="A73" i="34"/>
  <c r="A74" i="34"/>
  <c r="A75" i="34"/>
  <c r="A76" i="34"/>
  <c r="Q71" i="34" l="1"/>
  <c r="R75" i="34"/>
  <c r="Q75" i="34"/>
  <c r="P71" i="34"/>
  <c r="B64" i="34" l="1"/>
  <c r="B67" i="34"/>
  <c r="B65" i="34"/>
  <c r="B63" i="34"/>
  <c r="B66" i="34"/>
  <c r="P63" i="34" l="1"/>
  <c r="Q63" i="34"/>
  <c r="R63" i="34"/>
  <c r="A63" i="34"/>
  <c r="Q67" i="34"/>
  <c r="R67" i="34"/>
  <c r="P67" i="34"/>
  <c r="A67" i="34"/>
  <c r="P66" i="34"/>
  <c r="Q66" i="34"/>
  <c r="R66" i="34"/>
  <c r="A66" i="34"/>
  <c r="Q65" i="34"/>
  <c r="R65" i="34"/>
  <c r="P65" i="34"/>
  <c r="A65" i="34"/>
  <c r="P64" i="34"/>
  <c r="Q64" i="34"/>
  <c r="R64" i="34"/>
  <c r="A64" i="34"/>
  <c r="B35" i="34"/>
  <c r="B36" i="34"/>
  <c r="P36" i="34" l="1"/>
  <c r="Q36" i="34"/>
  <c r="R36" i="34"/>
  <c r="A36" i="34"/>
  <c r="Q35" i="34"/>
  <c r="R35" i="34"/>
  <c r="P35" i="34"/>
  <c r="A35" i="34"/>
  <c r="S12" i="34"/>
  <c r="T12" i="34"/>
  <c r="U12" i="34"/>
  <c r="S13" i="34"/>
  <c r="T13" i="34"/>
  <c r="U13" i="34"/>
  <c r="S14" i="34"/>
  <c r="T14" i="34"/>
  <c r="U14" i="34"/>
  <c r="B34" i="34" l="1"/>
  <c r="B32" i="34"/>
  <c r="B31" i="34"/>
  <c r="Q31" i="34" l="1"/>
  <c r="R31" i="34"/>
  <c r="P31" i="34"/>
  <c r="A31" i="34"/>
  <c r="P32" i="34"/>
  <c r="Q32" i="34"/>
  <c r="R32" i="34"/>
  <c r="A32" i="34"/>
  <c r="P34" i="34"/>
  <c r="Q34" i="34"/>
  <c r="R34" i="34"/>
  <c r="A34" i="34"/>
  <c r="B33" i="34"/>
  <c r="Q33" i="34" l="1"/>
  <c r="R33" i="34"/>
  <c r="P33" i="34"/>
  <c r="A33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Q59" i="34" l="1"/>
  <c r="R59" i="34"/>
  <c r="P59" i="34"/>
  <c r="A59" i="34"/>
  <c r="Q47" i="34"/>
  <c r="R47" i="34"/>
  <c r="P47" i="34"/>
  <c r="A47" i="34"/>
  <c r="R62" i="34"/>
  <c r="P62" i="34"/>
  <c r="Q62" i="34"/>
  <c r="A62" i="34"/>
  <c r="P58" i="34"/>
  <c r="Q58" i="34"/>
  <c r="R58" i="34"/>
  <c r="A58" i="34"/>
  <c r="P54" i="34"/>
  <c r="Q54" i="34"/>
  <c r="R54" i="34"/>
  <c r="A54" i="34"/>
  <c r="P46" i="34"/>
  <c r="Q46" i="34"/>
  <c r="R46" i="34"/>
  <c r="A46" i="34"/>
  <c r="P42" i="34"/>
  <c r="Q42" i="34"/>
  <c r="R42" i="34"/>
  <c r="A42" i="34"/>
  <c r="P61" i="34"/>
  <c r="Q61" i="34"/>
  <c r="A61" i="34"/>
  <c r="R61" i="34"/>
  <c r="Q57" i="34"/>
  <c r="R57" i="34"/>
  <c r="P57" i="34"/>
  <c r="A57" i="34"/>
  <c r="Q53" i="34"/>
  <c r="R53" i="34"/>
  <c r="P53" i="34"/>
  <c r="A53" i="34"/>
  <c r="Q49" i="34"/>
  <c r="R49" i="34"/>
  <c r="P49" i="34"/>
  <c r="A49" i="34"/>
  <c r="Q45" i="34"/>
  <c r="R45" i="34"/>
  <c r="P45" i="34"/>
  <c r="A45" i="34"/>
  <c r="Q41" i="34"/>
  <c r="R41" i="34"/>
  <c r="P41" i="34"/>
  <c r="A41" i="34"/>
  <c r="P60" i="34"/>
  <c r="R60" i="34"/>
  <c r="Q60" i="34"/>
  <c r="A60" i="34"/>
  <c r="P56" i="34"/>
  <c r="Q56" i="34"/>
  <c r="R56" i="34"/>
  <c r="A56" i="34"/>
  <c r="P52" i="34"/>
  <c r="Q52" i="34"/>
  <c r="R52" i="34"/>
  <c r="A52" i="34"/>
  <c r="P48" i="34"/>
  <c r="Q48" i="34"/>
  <c r="R48" i="34"/>
  <c r="A48" i="34"/>
  <c r="P44" i="34"/>
  <c r="Q44" i="34"/>
  <c r="R44" i="34"/>
  <c r="A44" i="34"/>
  <c r="Q51" i="34"/>
  <c r="R51" i="34"/>
  <c r="P51" i="34"/>
  <c r="A51" i="34"/>
  <c r="Q43" i="34"/>
  <c r="R43" i="34"/>
  <c r="P43" i="34"/>
  <c r="A43" i="34"/>
  <c r="Q55" i="34"/>
  <c r="R55" i="34"/>
  <c r="P55" i="34"/>
  <c r="A55" i="34"/>
  <c r="P50" i="34"/>
  <c r="Q50" i="34"/>
  <c r="R50" i="34"/>
  <c r="A50" i="34"/>
  <c r="F64" i="15"/>
  <c r="E64" i="15"/>
  <c r="F67" i="15"/>
  <c r="E67" i="15"/>
  <c r="F66" i="15"/>
  <c r="E66" i="15"/>
  <c r="C24" i="34" l="1"/>
  <c r="C23" i="34"/>
  <c r="C22" i="34"/>
  <c r="B23" i="34" l="1"/>
  <c r="B22" i="34"/>
  <c r="B24" i="34"/>
  <c r="P24" i="34" l="1"/>
  <c r="Q24" i="34"/>
  <c r="R24" i="34"/>
  <c r="A24" i="34"/>
  <c r="P22" i="34"/>
  <c r="Q22" i="34"/>
  <c r="R22" i="34"/>
  <c r="A22" i="34"/>
  <c r="Q23" i="34"/>
  <c r="R23" i="34"/>
  <c r="P23" i="34"/>
  <c r="A23" i="34"/>
  <c r="B25" i="34" l="1"/>
  <c r="B26" i="34"/>
  <c r="B27" i="34"/>
  <c r="B28" i="34"/>
  <c r="B29" i="34"/>
  <c r="B30" i="34"/>
  <c r="P26" i="34" l="1"/>
  <c r="Q26" i="34"/>
  <c r="R26" i="34"/>
  <c r="A26" i="34"/>
  <c r="Q27" i="34"/>
  <c r="R27" i="34"/>
  <c r="P27" i="34"/>
  <c r="A27" i="34"/>
  <c r="P30" i="34"/>
  <c r="Q30" i="34"/>
  <c r="R30" i="34"/>
  <c r="A30" i="34"/>
  <c r="Q25" i="34"/>
  <c r="R25" i="34"/>
  <c r="P25" i="34"/>
  <c r="A25" i="34"/>
  <c r="Q29" i="34"/>
  <c r="R29" i="34"/>
  <c r="P29" i="34"/>
  <c r="A29" i="34"/>
  <c r="P28" i="34"/>
  <c r="Q28" i="34"/>
  <c r="R28" i="34"/>
  <c r="A28" i="34"/>
  <c r="A78" i="34"/>
  <c r="A77" i="34"/>
  <c r="A80" i="34"/>
  <c r="A79" i="34"/>
  <c r="T11" i="34" l="1"/>
  <c r="T10" i="34"/>
  <c r="U11" i="34"/>
  <c r="U10" i="34"/>
  <c r="S11" i="34"/>
  <c r="S10" i="34"/>
  <c r="M20" i="34" l="1"/>
  <c r="M18" i="34"/>
  <c r="M19" i="34"/>
  <c r="M16" i="34"/>
  <c r="M17" i="34"/>
  <c r="M11" i="34"/>
  <c r="M10" i="34" l="1"/>
  <c r="C11" i="34"/>
  <c r="C12" i="34"/>
  <c r="C13" i="34"/>
  <c r="C14" i="34"/>
  <c r="C15" i="34"/>
  <c r="C21" i="34"/>
  <c r="C16" i="34"/>
  <c r="C17" i="34"/>
  <c r="C18" i="34"/>
  <c r="C19" i="34"/>
  <c r="C20" i="34"/>
  <c r="C10" i="34"/>
  <c r="B20" i="34" l="1"/>
  <c r="B18" i="34"/>
  <c r="B17" i="34"/>
  <c r="B16" i="34"/>
  <c r="B19" i="34"/>
  <c r="P16" i="34" l="1"/>
  <c r="Q16" i="34"/>
  <c r="R16" i="34"/>
  <c r="A16" i="34"/>
  <c r="Q17" i="34"/>
  <c r="R17" i="34"/>
  <c r="P17" i="34"/>
  <c r="A17" i="34"/>
  <c r="P18" i="34"/>
  <c r="Q18" i="34"/>
  <c r="R18" i="34"/>
  <c r="A18" i="34"/>
  <c r="Q19" i="34"/>
  <c r="R19" i="34"/>
  <c r="P19" i="34"/>
  <c r="A19" i="34"/>
  <c r="P20" i="34"/>
  <c r="Q20" i="34"/>
  <c r="R20" i="34"/>
  <c r="A20" i="34"/>
  <c r="I111" i="42" l="1"/>
  <c r="D74" i="15" l="1"/>
  <c r="C74" i="15"/>
  <c r="C23" i="15"/>
  <c r="D23" i="15"/>
  <c r="C35" i="15"/>
  <c r="D35" i="15"/>
  <c r="D32" i="15"/>
  <c r="C32" i="15"/>
  <c r="C50" i="15"/>
  <c r="D50" i="15"/>
  <c r="C43" i="15"/>
  <c r="D43" i="15"/>
  <c r="D55" i="15" l="1"/>
  <c r="A27" i="56" l="1"/>
  <c r="A12" i="56"/>
  <c r="D7" i="56"/>
  <c r="C7" i="56"/>
  <c r="D5" i="56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B21" i="34"/>
  <c r="B15" i="34"/>
  <c r="B14" i="34"/>
  <c r="B13" i="34"/>
  <c r="B12" i="34"/>
  <c r="B11" i="34"/>
  <c r="A11" i="34" s="1"/>
  <c r="B10" i="34"/>
  <c r="A10" i="34" s="1"/>
  <c r="D53" i="15"/>
  <c r="C53" i="15"/>
  <c r="F29" i="56" l="1"/>
  <c r="W16" i="34"/>
  <c r="W20" i="34"/>
  <c r="W24" i="34"/>
  <c r="W28" i="34"/>
  <c r="W32" i="34"/>
  <c r="W36" i="34"/>
  <c r="W40" i="34"/>
  <c r="W44" i="34"/>
  <c r="W48" i="34"/>
  <c r="W52" i="34"/>
  <c r="W56" i="34"/>
  <c r="W60" i="34"/>
  <c r="W64" i="34"/>
  <c r="W74" i="34"/>
  <c r="W76" i="34"/>
  <c r="W17" i="34"/>
  <c r="W21" i="34"/>
  <c r="W25" i="34"/>
  <c r="W29" i="34"/>
  <c r="W33" i="34"/>
  <c r="W37" i="34"/>
  <c r="W41" i="34"/>
  <c r="W45" i="34"/>
  <c r="W49" i="34"/>
  <c r="W53" i="34"/>
  <c r="W57" i="34"/>
  <c r="W61" i="34"/>
  <c r="W65" i="34"/>
  <c r="W71" i="34"/>
  <c r="W75" i="34"/>
  <c r="W80" i="34"/>
  <c r="W18" i="34"/>
  <c r="W22" i="34"/>
  <c r="W26" i="34"/>
  <c r="W30" i="34"/>
  <c r="W34" i="34"/>
  <c r="W38" i="34"/>
  <c r="W42" i="34"/>
  <c r="W46" i="34"/>
  <c r="W50" i="34"/>
  <c r="W54" i="34"/>
  <c r="W58" i="34"/>
  <c r="W62" i="34"/>
  <c r="W66" i="34"/>
  <c r="W68" i="34"/>
  <c r="W72" i="34"/>
  <c r="W15" i="34"/>
  <c r="W19" i="34"/>
  <c r="W23" i="34"/>
  <c r="W27" i="34"/>
  <c r="W31" i="34"/>
  <c r="W35" i="34"/>
  <c r="W39" i="34"/>
  <c r="W43" i="34"/>
  <c r="W47" i="34"/>
  <c r="W51" i="34"/>
  <c r="W55" i="34"/>
  <c r="W59" i="34"/>
  <c r="W63" i="34"/>
  <c r="W67" i="34"/>
  <c r="W69" i="34"/>
  <c r="W73" i="34"/>
  <c r="W77" i="34"/>
  <c r="W70" i="34"/>
  <c r="W78" i="34"/>
  <c r="W79" i="34"/>
  <c r="Q21" i="34"/>
  <c r="R21" i="34"/>
  <c r="P21" i="34"/>
  <c r="A21" i="34"/>
  <c r="Q15" i="34"/>
  <c r="R15" i="34"/>
  <c r="P15" i="34"/>
  <c r="A15" i="34"/>
  <c r="A10" i="56"/>
  <c r="A12" i="34"/>
  <c r="P12" i="34"/>
  <c r="Q12" i="34"/>
  <c r="R12" i="34"/>
  <c r="A13" i="34"/>
  <c r="R13" i="34"/>
  <c r="P13" i="34"/>
  <c r="Q13" i="34"/>
  <c r="A14" i="34"/>
  <c r="Q14" i="34"/>
  <c r="R14" i="34"/>
  <c r="P14" i="34"/>
  <c r="W13" i="34"/>
  <c r="W12" i="34"/>
  <c r="W14" i="34"/>
  <c r="W10" i="34"/>
  <c r="W11" i="34"/>
  <c r="A11" i="56"/>
  <c r="D72" i="15"/>
  <c r="D75" i="15" s="1"/>
  <c r="C72" i="15"/>
  <c r="C75" i="15" s="1"/>
  <c r="F30" i="56"/>
  <c r="G2" i="56"/>
  <c r="F15" i="56"/>
  <c r="H30" i="56"/>
  <c r="M14" i="34"/>
  <c r="M12" i="34"/>
  <c r="M15" i="34"/>
  <c r="M13" i="34"/>
  <c r="R10" i="34"/>
  <c r="Q10" i="34"/>
  <c r="P10" i="34"/>
  <c r="R11" i="34"/>
  <c r="Q11" i="34"/>
  <c r="P11" i="34"/>
  <c r="F71" i="15" l="1" a="1"/>
  <c r="F71" i="15" s="1"/>
  <c r="M90" i="34"/>
  <c r="F57" i="15" a="1"/>
  <c r="F57" i="15" s="1"/>
  <c r="E57" i="15" a="1"/>
  <c r="E57" i="15" s="1"/>
  <c r="E40" i="15" l="1" a="1"/>
  <c r="E40" i="15" s="1"/>
  <c r="E41" i="15" a="1"/>
  <c r="E41" i="15" s="1"/>
  <c r="E49" i="15" a="1"/>
  <c r="E49" i="15" s="1"/>
  <c r="E51" i="15" a="1"/>
  <c r="E51" i="15" s="1"/>
  <c r="E13" i="15" a="1"/>
  <c r="E13" i="15" s="1"/>
  <c r="E15" i="15" a="1"/>
  <c r="E15" i="15" s="1"/>
  <c r="E46" i="15" a="1"/>
  <c r="E46" i="15" s="1"/>
  <c r="E28" i="15" a="1"/>
  <c r="E28" i="15" s="1"/>
  <c r="F34" i="15" a="1"/>
  <c r="F34" i="15" s="1"/>
  <c r="E71" i="15" a="1"/>
  <c r="E71" i="15" s="1"/>
  <c r="I71" i="15" s="1"/>
  <c r="F48" i="15" a="1"/>
  <c r="F48" i="15" s="1"/>
  <c r="E36" i="15" a="1"/>
  <c r="E36" i="15" s="1"/>
  <c r="E37" i="15" s="1"/>
  <c r="F59" i="15" a="1"/>
  <c r="F59" i="15" s="1"/>
  <c r="E65" i="15" a="1"/>
  <c r="E65" i="15" s="1"/>
  <c r="F46" i="15" a="1"/>
  <c r="F46" i="15" s="1"/>
  <c r="E59" i="15" a="1"/>
  <c r="E59" i="15" s="1"/>
  <c r="E33" i="15" a="1"/>
  <c r="E33" i="15" s="1"/>
  <c r="F10" i="15" a="1"/>
  <c r="F10" i="15" s="1"/>
  <c r="F13" i="15" a="1"/>
  <c r="F13" i="15" s="1"/>
  <c r="E69" i="15" a="1"/>
  <c r="E69" i="15" s="1"/>
  <c r="E34" i="15" a="1"/>
  <c r="E34" i="15" s="1"/>
  <c r="E12" i="15" a="1"/>
  <c r="E12" i="15" s="1"/>
  <c r="F33" i="15" a="1"/>
  <c r="F33" i="15" s="1"/>
  <c r="E22" i="15" a="1"/>
  <c r="E22" i="15" s="1"/>
  <c r="E10" i="15" a="1"/>
  <c r="E10" i="15" s="1"/>
  <c r="E11" i="15" s="1"/>
  <c r="F29" i="15" a="1"/>
  <c r="F29" i="15" s="1"/>
  <c r="F28" i="15" a="1"/>
  <c r="F28" i="15" s="1"/>
  <c r="E26" i="15" a="1"/>
  <c r="E26" i="15" s="1"/>
  <c r="F24" i="15" a="1"/>
  <c r="F24" i="15" s="1"/>
  <c r="F52" i="15" a="1"/>
  <c r="F52" i="15" s="1"/>
  <c r="F56" i="15" a="1"/>
  <c r="F56" i="15" s="1"/>
  <c r="F58" i="15" s="1"/>
  <c r="E31" i="15" a="1"/>
  <c r="E31" i="15" s="1"/>
  <c r="E32" i="15" s="1"/>
  <c r="E20" i="15" a="1"/>
  <c r="E20" i="15" s="1"/>
  <c r="F51" i="15" a="1"/>
  <c r="F51" i="15" s="1"/>
  <c r="F20" i="15" a="1"/>
  <c r="F20" i="15" s="1"/>
  <c r="E48" i="15" a="1"/>
  <c r="E48" i="15" s="1"/>
  <c r="E27" i="15" a="1"/>
  <c r="E27" i="15" s="1"/>
  <c r="F41" i="15" a="1"/>
  <c r="F41" i="15" s="1"/>
  <c r="F42" i="15" s="1"/>
  <c r="F27" i="15" a="1"/>
  <c r="F27" i="15" s="1"/>
  <c r="F31" i="15" a="1"/>
  <c r="F31" i="15" s="1"/>
  <c r="F54" i="15" a="1"/>
  <c r="F54" i="15" s="1"/>
  <c r="F55" i="15" s="1"/>
  <c r="E21" i="15" a="1"/>
  <c r="E21" i="15" s="1"/>
  <c r="F22" i="15" a="1"/>
  <c r="F22" i="15" s="1"/>
  <c r="E39" i="15" a="1"/>
  <c r="E39" i="15" s="1"/>
  <c r="F16" i="15" a="1"/>
  <c r="F16" i="15" s="1"/>
  <c r="E25" i="15" a="1"/>
  <c r="E25" i="15" s="1"/>
  <c r="F47" i="15" a="1"/>
  <c r="F47" i="15" s="1"/>
  <c r="E16" i="15" a="1"/>
  <c r="E16" i="15" s="1"/>
  <c r="E17" i="15" s="1"/>
  <c r="E60" i="15" a="1"/>
  <c r="E60" i="15" s="1"/>
  <c r="F25" i="15" a="1"/>
  <c r="F25" i="15" s="1"/>
  <c r="F18" i="15" a="1"/>
  <c r="F18" i="15" s="1"/>
  <c r="F19" i="15" s="1"/>
  <c r="F40" i="15" a="1"/>
  <c r="F40" i="15" s="1"/>
  <c r="F44" i="15" a="1"/>
  <c r="F44" i="15" s="1"/>
  <c r="F45" i="15" s="1"/>
  <c r="E68" i="15" a="1"/>
  <c r="E68" i="15" s="1"/>
  <c r="E29" i="15" a="1"/>
  <c r="E29" i="15" s="1"/>
  <c r="F60" i="15" a="1"/>
  <c r="F60" i="15" s="1"/>
  <c r="F38" i="15" a="1"/>
  <c r="F38" i="15" s="1"/>
  <c r="F21" i="15" a="1"/>
  <c r="F21" i="15" s="1"/>
  <c r="F15" i="15" a="1"/>
  <c r="F15" i="15" s="1"/>
  <c r="F68" i="15" a="1"/>
  <c r="F68" i="15" s="1"/>
  <c r="F39" i="15" a="1"/>
  <c r="F39" i="15" s="1"/>
  <c r="E44" i="15" a="1"/>
  <c r="E44" i="15" s="1"/>
  <c r="E45" i="15" s="1"/>
  <c r="E54" i="15" a="1"/>
  <c r="E54" i="15" s="1"/>
  <c r="E47" i="15" a="1"/>
  <c r="E47" i="15" s="1"/>
  <c r="F36" i="15" a="1"/>
  <c r="F36" i="15" s="1"/>
  <c r="F65" i="15" a="1"/>
  <c r="F65" i="15" s="1"/>
  <c r="F26" i="15" a="1"/>
  <c r="F26" i="15" s="1"/>
  <c r="F63" i="15" a="1"/>
  <c r="F63" i="15" s="1"/>
  <c r="F12" i="15" a="1"/>
  <c r="F12" i="15" s="1"/>
  <c r="F69" i="15" a="1"/>
  <c r="F69" i="15" s="1"/>
  <c r="H57" i="15"/>
  <c r="E52" i="15" a="1"/>
  <c r="E52" i="15" s="1"/>
  <c r="E63" i="15" a="1"/>
  <c r="E63" i="15" s="1"/>
  <c r="G57" i="15"/>
  <c r="F49" i="15" a="1"/>
  <c r="F49" i="15" s="1"/>
  <c r="E56" i="15" a="1"/>
  <c r="E56" i="15" s="1"/>
  <c r="E38" i="15" a="1"/>
  <c r="E38" i="15" s="1"/>
  <c r="E18" i="15" a="1"/>
  <c r="E18" i="15" s="1"/>
  <c r="E24" i="15" a="1"/>
  <c r="E24" i="15" s="1"/>
  <c r="H51" i="15" l="1"/>
  <c r="G24" i="15"/>
  <c r="I70" i="15"/>
  <c r="I66" i="15"/>
  <c r="G56" i="15"/>
  <c r="G58" i="15" s="1"/>
  <c r="I67" i="15"/>
  <c r="E35" i="15"/>
  <c r="G12" i="15"/>
  <c r="H28" i="15"/>
  <c r="G40" i="15"/>
  <c r="F61" i="15"/>
  <c r="F62" i="15" s="1"/>
  <c r="G46" i="15"/>
  <c r="G15" i="15"/>
  <c r="G48" i="15"/>
  <c r="G31" i="15"/>
  <c r="G32" i="15" s="1"/>
  <c r="H22" i="15"/>
  <c r="H46" i="15"/>
  <c r="H38" i="15"/>
  <c r="H40" i="15"/>
  <c r="G41" i="15"/>
  <c r="G42" i="15" s="1"/>
  <c r="G21" i="15"/>
  <c r="H13" i="15"/>
  <c r="H25" i="15"/>
  <c r="H27" i="15"/>
  <c r="G20" i="15"/>
  <c r="G33" i="15"/>
  <c r="I59" i="15"/>
  <c r="H34" i="15"/>
  <c r="H21" i="15"/>
  <c r="G52" i="15"/>
  <c r="I64" i="15"/>
  <c r="I65" i="15"/>
  <c r="G10" i="15"/>
  <c r="G11" i="15" s="1"/>
  <c r="G51" i="15"/>
  <c r="F35" i="15"/>
  <c r="F53" i="15"/>
  <c r="G28" i="15"/>
  <c r="G34" i="15"/>
  <c r="H31" i="15"/>
  <c r="H32" i="15" s="1"/>
  <c r="E14" i="15"/>
  <c r="F11" i="15"/>
  <c r="E23" i="15"/>
  <c r="H49" i="15"/>
  <c r="H41" i="15"/>
  <c r="H42" i="15" s="1"/>
  <c r="E42" i="15"/>
  <c r="E43" i="15" s="1"/>
  <c r="F23" i="15"/>
  <c r="G13" i="15"/>
  <c r="H10" i="15"/>
  <c r="H11" i="15" s="1"/>
  <c r="G27" i="15"/>
  <c r="G16" i="15"/>
  <c r="G17" i="15" s="1"/>
  <c r="H44" i="15"/>
  <c r="H16" i="15"/>
  <c r="H17" i="15" s="1"/>
  <c r="F32" i="15"/>
  <c r="I69" i="15"/>
  <c r="E30" i="15"/>
  <c r="F17" i="15"/>
  <c r="G22" i="15"/>
  <c r="F30" i="15"/>
  <c r="G26" i="15"/>
  <c r="H33" i="15"/>
  <c r="G44" i="15"/>
  <c r="F43" i="15"/>
  <c r="H15" i="15"/>
  <c r="H47" i="15"/>
  <c r="G25" i="15"/>
  <c r="F14" i="15"/>
  <c r="H12" i="15"/>
  <c r="H29" i="15"/>
  <c r="E61" i="15"/>
  <c r="H20" i="15"/>
  <c r="G54" i="15"/>
  <c r="G47" i="15"/>
  <c r="E50" i="15"/>
  <c r="H54" i="15"/>
  <c r="E55" i="15"/>
  <c r="G55" i="15" s="1"/>
  <c r="H36" i="15"/>
  <c r="I68" i="15"/>
  <c r="G39" i="15"/>
  <c r="H39" i="15"/>
  <c r="G29" i="15"/>
  <c r="I63" i="15"/>
  <c r="H48" i="15"/>
  <c r="H45" i="15"/>
  <c r="I60" i="15"/>
  <c r="F50" i="15"/>
  <c r="F37" i="15"/>
  <c r="H37" i="15" s="1"/>
  <c r="H56" i="15"/>
  <c r="H58" i="15" s="1"/>
  <c r="H26" i="15"/>
  <c r="G36" i="15"/>
  <c r="E53" i="15"/>
  <c r="H52" i="15"/>
  <c r="E19" i="15"/>
  <c r="G19" i="15" s="1"/>
  <c r="G18" i="15"/>
  <c r="H18" i="15"/>
  <c r="G49" i="15"/>
  <c r="H24" i="15"/>
  <c r="G38" i="15"/>
  <c r="G45" i="15"/>
  <c r="E58" i="15"/>
  <c r="H53" i="15" l="1"/>
  <c r="G14" i="15"/>
  <c r="F72" i="15"/>
  <c r="I61" i="15"/>
  <c r="G53" i="15"/>
  <c r="H30" i="15"/>
  <c r="G43" i="15"/>
  <c r="H14" i="15"/>
  <c r="G30" i="15"/>
  <c r="G35" i="15"/>
  <c r="H23" i="15"/>
  <c r="G37" i="15"/>
  <c r="E62" i="15"/>
  <c r="I62" i="15" s="1"/>
  <c r="H35" i="15"/>
  <c r="H43" i="15"/>
  <c r="G50" i="15"/>
  <c r="H55" i="15"/>
  <c r="G23" i="15"/>
  <c r="H50" i="15"/>
  <c r="H19" i="15"/>
  <c r="G72" i="15" l="1"/>
  <c r="H72" i="15"/>
  <c r="E72" i="15"/>
  <c r="H74" i="15" l="1"/>
  <c r="B39" i="34" l="1"/>
  <c r="B40" i="34"/>
  <c r="B38" i="34"/>
  <c r="Q39" i="34" l="1"/>
  <c r="R39" i="34"/>
  <c r="P39" i="34"/>
  <c r="A39" i="34"/>
  <c r="P38" i="34"/>
  <c r="Q38" i="34"/>
  <c r="R38" i="34"/>
  <c r="A38" i="34"/>
  <c r="P40" i="34"/>
  <c r="Q40" i="34"/>
  <c r="R40" i="34"/>
  <c r="A40" i="34"/>
  <c r="B37" i="34"/>
  <c r="Q37" i="34" l="1"/>
  <c r="R37" i="34"/>
  <c r="P37" i="34"/>
  <c r="A37" i="34"/>
  <c r="B19" i="56"/>
  <c r="D19" i="56" s="1"/>
  <c r="F19" i="56"/>
  <c r="B21" i="56"/>
  <c r="D21" i="56" s="1"/>
  <c r="F20" i="56"/>
  <c r="G20" i="56"/>
  <c r="B20" i="56"/>
  <c r="D20" i="56" s="1"/>
  <c r="G21" i="56"/>
  <c r="B22" i="56"/>
  <c r="D22" i="56" s="1"/>
  <c r="F21" i="56"/>
  <c r="H21" i="56" s="1"/>
  <c r="F22" i="56"/>
  <c r="G19" i="56"/>
  <c r="G22" i="56"/>
  <c r="D13" i="39"/>
  <c r="G17" i="56"/>
  <c r="G8" i="56"/>
  <c r="A9" i="56"/>
  <c r="G7" i="56"/>
  <c r="B18" i="56"/>
  <c r="D18" i="56" s="1"/>
  <c r="G18" i="56"/>
  <c r="F18" i="56"/>
  <c r="F17" i="56"/>
  <c r="D6" i="56"/>
  <c r="F28" i="56" s="1"/>
  <c r="B17" i="56"/>
  <c r="D17" i="56" s="1"/>
  <c r="C14" i="39"/>
  <c r="H18" i="56" l="1"/>
  <c r="H20" i="56"/>
  <c r="H22" i="56"/>
  <c r="H19" i="56"/>
  <c r="C10" i="39"/>
  <c r="H5" i="39"/>
  <c r="M16" i="39" s="1"/>
  <c r="M8" i="39"/>
  <c r="C12" i="39"/>
  <c r="C15" i="39"/>
  <c r="I13" i="42"/>
  <c r="H17" i="56"/>
  <c r="D69" i="42"/>
  <c r="H81" i="42"/>
  <c r="C48" i="42"/>
  <c r="A102" i="42"/>
  <c r="B78" i="42"/>
  <c r="A90" i="42"/>
  <c r="F63" i="42"/>
  <c r="A54" i="42"/>
  <c r="C18" i="42"/>
  <c r="D103" i="42"/>
  <c r="A37" i="42"/>
  <c r="D48" i="42"/>
  <c r="C60" i="42"/>
  <c r="D77" i="42"/>
  <c r="H87" i="42"/>
  <c r="H41" i="42"/>
  <c r="H43" i="42"/>
  <c r="C24" i="42"/>
  <c r="H51" i="42"/>
  <c r="D44" i="42"/>
  <c r="B76" i="42"/>
  <c r="F96" i="42"/>
  <c r="A34" i="42"/>
  <c r="F86" i="42"/>
  <c r="D29" i="42"/>
  <c r="D72" i="42"/>
  <c r="D23" i="42"/>
  <c r="H103" i="42"/>
  <c r="G81" i="42"/>
  <c r="D68" i="42"/>
  <c r="H70" i="42"/>
  <c r="H97" i="42"/>
  <c r="G23" i="42"/>
  <c r="H77" i="42"/>
  <c r="G52" i="42"/>
  <c r="H78" i="42"/>
  <c r="A77" i="42"/>
  <c r="G78" i="42"/>
  <c r="H45" i="42"/>
  <c r="D58" i="42"/>
  <c r="C37" i="42"/>
  <c r="H29" i="42"/>
  <c r="D65" i="42"/>
  <c r="B58" i="42"/>
  <c r="A16" i="42"/>
  <c r="C103" i="42"/>
  <c r="C90" i="42"/>
  <c r="B31" i="42"/>
  <c r="D93" i="42"/>
  <c r="F93" i="42"/>
  <c r="B102" i="42"/>
  <c r="F18" i="42"/>
  <c r="B40" i="42"/>
  <c r="H15" i="42"/>
  <c r="C82" i="42"/>
  <c r="A97" i="42"/>
  <c r="G94" i="42"/>
  <c r="H59" i="42"/>
  <c r="H21" i="42"/>
  <c r="H52" i="42"/>
  <c r="C45" i="42"/>
  <c r="H102" i="42"/>
  <c r="F55" i="42"/>
  <c r="A40" i="42"/>
  <c r="F47" i="42"/>
  <c r="G49" i="42"/>
  <c r="F91" i="42"/>
  <c r="F56" i="42"/>
  <c r="C57" i="42"/>
  <c r="A63" i="42"/>
  <c r="C72" i="42"/>
  <c r="D16" i="42"/>
  <c r="C26" i="42"/>
  <c r="D32" i="42"/>
  <c r="G86" i="42"/>
  <c r="B47" i="42"/>
  <c r="H73" i="42"/>
  <c r="H33" i="42"/>
  <c r="G42" i="42"/>
  <c r="F104" i="42"/>
  <c r="A28" i="42"/>
  <c r="F71" i="42"/>
  <c r="G59" i="42"/>
  <c r="C31" i="42"/>
  <c r="H74" i="42"/>
  <c r="F54" i="42"/>
  <c r="C71" i="42"/>
  <c r="A68" i="42"/>
  <c r="A96" i="42"/>
  <c r="H89" i="42"/>
  <c r="G77" i="42"/>
  <c r="H40" i="42"/>
  <c r="F58" i="42"/>
  <c r="D19" i="42"/>
  <c r="A66" i="42"/>
  <c r="G73" i="42"/>
  <c r="A47" i="42"/>
  <c r="F17" i="42"/>
  <c r="C20" i="42"/>
  <c r="C61" i="42"/>
  <c r="G67" i="42"/>
  <c r="H63" i="42"/>
  <c r="D45" i="42"/>
  <c r="B52" i="42"/>
  <c r="C73" i="42"/>
  <c r="D95" i="42"/>
  <c r="C101" i="42"/>
  <c r="B93" i="42"/>
  <c r="D102" i="42"/>
  <c r="A32" i="42"/>
  <c r="G60" i="42"/>
  <c r="G47" i="42"/>
  <c r="G79" i="42"/>
  <c r="H18" i="42"/>
  <c r="A15" i="42"/>
  <c r="C46" i="42"/>
  <c r="D64" i="42"/>
  <c r="C79" i="42"/>
  <c r="F73" i="42"/>
  <c r="H35" i="42"/>
  <c r="B101" i="42"/>
  <c r="F37" i="42"/>
  <c r="H61" i="42"/>
  <c r="D97" i="42"/>
  <c r="B81" i="42"/>
  <c r="H66" i="42"/>
  <c r="F44" i="42"/>
  <c r="H17" i="42"/>
  <c r="A52" i="42"/>
  <c r="F74" i="42"/>
  <c r="D39" i="42"/>
  <c r="B104" i="42"/>
  <c r="A19" i="42"/>
  <c r="D101" i="42"/>
  <c r="B61" i="42"/>
  <c r="C85" i="42"/>
  <c r="H98" i="42"/>
  <c r="F89" i="42"/>
  <c r="D40" i="42"/>
  <c r="F94" i="42"/>
  <c r="A101" i="42"/>
  <c r="F34" i="42"/>
  <c r="D100" i="42"/>
  <c r="F50" i="42"/>
  <c r="F26" i="42"/>
  <c r="H25" i="42"/>
  <c r="H36" i="42"/>
  <c r="H23" i="42"/>
  <c r="D71" i="42"/>
  <c r="H82" i="42"/>
  <c r="F62" i="42"/>
  <c r="H22" i="42"/>
  <c r="B16" i="42"/>
  <c r="H69" i="42"/>
  <c r="F83" i="42"/>
  <c r="C89" i="42"/>
  <c r="F60" i="42"/>
  <c r="D53" i="42"/>
  <c r="H65" i="42"/>
  <c r="C14" i="42"/>
  <c r="C58" i="42"/>
  <c r="G15" i="42"/>
  <c r="A72" i="42"/>
  <c r="B98" i="42"/>
  <c r="F20" i="42"/>
  <c r="D90" i="42"/>
  <c r="H31" i="42"/>
  <c r="H84" i="42"/>
  <c r="A92" i="42"/>
  <c r="F80" i="42"/>
  <c r="D33" i="42"/>
  <c r="C29" i="42"/>
  <c r="B21" i="42"/>
  <c r="A69" i="42"/>
  <c r="B26" i="42"/>
  <c r="A27" i="42"/>
  <c r="G63" i="42"/>
  <c r="D78" i="42"/>
  <c r="D59" i="42"/>
  <c r="D94" i="42"/>
  <c r="C43" i="42"/>
  <c r="D57" i="42"/>
  <c r="B49" i="42"/>
  <c r="G26" i="42"/>
  <c r="G39" i="42"/>
  <c r="B48" i="42"/>
  <c r="G54" i="42"/>
  <c r="C102" i="42"/>
  <c r="B14" i="42"/>
  <c r="D36" i="42"/>
  <c r="G68" i="42"/>
  <c r="A42" i="42"/>
  <c r="A84" i="42"/>
  <c r="C99" i="42"/>
  <c r="D47" i="42"/>
  <c r="F78" i="42"/>
  <c r="H28" i="42"/>
  <c r="D96" i="42"/>
  <c r="H53" i="42"/>
  <c r="B15" i="42"/>
  <c r="C40" i="42"/>
  <c r="H95" i="42"/>
  <c r="G69" i="42"/>
  <c r="B24" i="42"/>
  <c r="H86" i="42"/>
  <c r="F81" i="42"/>
  <c r="D56" i="42"/>
  <c r="B68" i="42"/>
  <c r="H49" i="42"/>
  <c r="D85" i="42"/>
  <c r="G101" i="42"/>
  <c r="G31" i="42"/>
  <c r="F102" i="42"/>
  <c r="B90" i="42"/>
  <c r="C32" i="42"/>
  <c r="B91" i="42"/>
  <c r="B39" i="42"/>
  <c r="H90" i="42"/>
  <c r="A93" i="42"/>
  <c r="A55" i="42"/>
  <c r="B37" i="42"/>
  <c r="H85" i="42"/>
  <c r="B74" i="42"/>
  <c r="G36" i="42"/>
  <c r="A85" i="42"/>
  <c r="B92" i="42"/>
  <c r="H57" i="42"/>
  <c r="H68" i="42"/>
  <c r="H47" i="42"/>
  <c r="D55" i="42"/>
  <c r="D76" i="42"/>
  <c r="G100" i="42"/>
  <c r="A104" i="42"/>
  <c r="F68" i="42"/>
  <c r="D24" i="42"/>
  <c r="G41" i="42"/>
  <c r="C94" i="42"/>
  <c r="H42" i="42"/>
  <c r="F57" i="42"/>
  <c r="D74" i="42"/>
  <c r="H93" i="42"/>
  <c r="G84" i="42"/>
  <c r="B79" i="42"/>
  <c r="D37" i="42"/>
  <c r="B82" i="42"/>
  <c r="H67" i="42"/>
  <c r="D79" i="42"/>
  <c r="H55" i="42"/>
  <c r="B32" i="42"/>
  <c r="A76" i="42"/>
  <c r="C66" i="42"/>
  <c r="C104" i="42"/>
  <c r="F82" i="42"/>
  <c r="C23" i="42"/>
  <c r="D80" i="42"/>
  <c r="A60" i="42"/>
  <c r="H58" i="42"/>
  <c r="F92" i="42"/>
  <c r="H83" i="42"/>
  <c r="D50" i="42"/>
  <c r="C35" i="42"/>
  <c r="C93" i="42"/>
  <c r="H26" i="42"/>
  <c r="F25" i="42"/>
  <c r="A39" i="42"/>
  <c r="F76" i="42"/>
  <c r="C88" i="42"/>
  <c r="C38" i="42"/>
  <c r="H50" i="42"/>
  <c r="G99" i="42"/>
  <c r="A86" i="42"/>
  <c r="B71" i="42"/>
  <c r="G62" i="42"/>
  <c r="F70" i="42"/>
  <c r="H71" i="42"/>
  <c r="D98" i="42"/>
  <c r="H19" i="42"/>
  <c r="H54" i="42"/>
  <c r="A51" i="42"/>
  <c r="F42" i="42"/>
  <c r="A103" i="42"/>
  <c r="F79" i="42"/>
  <c r="F39" i="42"/>
  <c r="D21" i="42"/>
  <c r="B94" i="42"/>
  <c r="D61" i="42"/>
  <c r="A71" i="42"/>
  <c r="D88" i="42"/>
  <c r="C76" i="42"/>
  <c r="H37" i="42"/>
  <c r="F21" i="42"/>
  <c r="G102" i="42"/>
  <c r="A24" i="42"/>
  <c r="D89" i="42"/>
  <c r="G76" i="42"/>
  <c r="B57" i="42"/>
  <c r="C97" i="42"/>
  <c r="D26" i="42"/>
  <c r="A100" i="42"/>
  <c r="H39" i="42"/>
  <c r="D42" i="42"/>
  <c r="F99" i="42"/>
  <c r="C95" i="42"/>
  <c r="A35" i="42"/>
  <c r="C56" i="42"/>
  <c r="F100" i="42"/>
  <c r="A87" i="42"/>
  <c r="H99" i="42"/>
  <c r="H100" i="42"/>
  <c r="F98" i="42"/>
  <c r="H75" i="42"/>
  <c r="G21" i="42"/>
  <c r="F97" i="42"/>
  <c r="G103" i="42"/>
  <c r="G57" i="42"/>
  <c r="H27" i="42"/>
  <c r="C65" i="42"/>
  <c r="D66" i="42"/>
  <c r="F103" i="42"/>
  <c r="D104" i="42"/>
  <c r="F29" i="42"/>
  <c r="F101" i="42"/>
  <c r="A48" i="42"/>
  <c r="H91" i="42"/>
  <c r="C19" i="42"/>
  <c r="C53" i="42"/>
  <c r="B103" i="42"/>
  <c r="C16" i="42"/>
  <c r="H79" i="42"/>
  <c r="G18" i="42"/>
  <c r="B34" i="42"/>
  <c r="F64" i="42"/>
  <c r="G104" i="42"/>
  <c r="H34" i="42"/>
  <c r="B99" i="42"/>
  <c r="C81" i="42"/>
  <c r="D82" i="42"/>
  <c r="H104" i="42"/>
  <c r="G51" i="42"/>
  <c r="B59" i="42"/>
  <c r="H101" i="42"/>
  <c r="G91" i="42"/>
  <c r="F45" i="42"/>
  <c r="G44" i="42"/>
  <c r="H38" i="42"/>
  <c r="C77" i="42"/>
  <c r="C64" i="42"/>
  <c r="B72" i="42"/>
  <c r="G24" i="42"/>
  <c r="B70" i="42"/>
  <c r="H80" i="42"/>
  <c r="H72" i="42"/>
  <c r="D43" i="42"/>
  <c r="C30" i="42"/>
  <c r="D92" i="42"/>
  <c r="H30" i="42"/>
  <c r="D17" i="42"/>
  <c r="C59" i="42"/>
  <c r="B73" i="42"/>
  <c r="B88" i="42"/>
  <c r="A89" i="42"/>
  <c r="A81" i="42"/>
  <c r="C62" i="42"/>
  <c r="F14" i="42"/>
  <c r="F48" i="42"/>
  <c r="H20" i="42"/>
  <c r="B64" i="42"/>
  <c r="G83" i="42"/>
  <c r="G90" i="42"/>
  <c r="A79" i="42"/>
  <c r="B89" i="42"/>
  <c r="D35" i="42"/>
  <c r="H16" i="42"/>
  <c r="D51" i="42"/>
  <c r="D22" i="42"/>
  <c r="G29" i="42"/>
  <c r="A99" i="42"/>
  <c r="F66" i="42"/>
  <c r="A56" i="42"/>
  <c r="C51" i="42"/>
  <c r="G48" i="42"/>
  <c r="C54" i="42"/>
  <c r="F67" i="42"/>
  <c r="F59" i="42"/>
  <c r="G85" i="42"/>
  <c r="G89" i="42"/>
  <c r="C34" i="42"/>
  <c r="A21" i="42"/>
  <c r="D20" i="42"/>
  <c r="B43" i="42"/>
  <c r="D87" i="42"/>
  <c r="G34" i="42"/>
  <c r="G19" i="42"/>
  <c r="B95" i="42"/>
  <c r="G65" i="42"/>
  <c r="D70" i="42"/>
  <c r="G17" i="42"/>
  <c r="D75" i="42"/>
  <c r="A17" i="42"/>
  <c r="H88" i="42"/>
  <c r="D27" i="42"/>
  <c r="D62" i="42"/>
  <c r="H32" i="42"/>
  <c r="B17" i="42"/>
  <c r="G87" i="42"/>
  <c r="B33" i="42"/>
  <c r="A23" i="42"/>
  <c r="A25" i="42"/>
  <c r="C63" i="42"/>
  <c r="C78" i="42"/>
  <c r="C70" i="42"/>
  <c r="G88" i="42"/>
  <c r="A46" i="42"/>
  <c r="A38" i="42"/>
  <c r="B83" i="42"/>
  <c r="C74" i="42"/>
  <c r="F87" i="42"/>
  <c r="B77" i="42"/>
  <c r="A58" i="42"/>
  <c r="A43" i="42"/>
  <c r="F51" i="42"/>
  <c r="H76" i="42"/>
  <c r="D15" i="42"/>
  <c r="E104" i="42"/>
  <c r="I104" i="42" s="1"/>
  <c r="B20" i="42"/>
  <c r="B85" i="42"/>
  <c r="C47" i="42"/>
  <c r="B69" i="42"/>
  <c r="C42" i="42"/>
  <c r="F23" i="42"/>
  <c r="A98" i="42"/>
  <c r="F31" i="42"/>
  <c r="H94" i="42"/>
  <c r="D81" i="42"/>
  <c r="D41" i="42"/>
  <c r="A91" i="42"/>
  <c r="B23" i="42"/>
  <c r="A45" i="42"/>
  <c r="C55" i="42"/>
  <c r="C87" i="42"/>
  <c r="B50" i="42"/>
  <c r="G71" i="42"/>
  <c r="B19" i="42"/>
  <c r="G22" i="42"/>
  <c r="B36" i="42"/>
  <c r="G38" i="42"/>
  <c r="H96" i="42"/>
  <c r="G40" i="42"/>
  <c r="B18" i="42"/>
  <c r="B42" i="42"/>
  <c r="D83" i="42"/>
  <c r="D54" i="42"/>
  <c r="F43" i="42"/>
  <c r="D28" i="42"/>
  <c r="D52" i="42"/>
  <c r="C44" i="42"/>
  <c r="G32" i="42"/>
  <c r="F65" i="42"/>
  <c r="C100" i="42"/>
  <c r="C92" i="42"/>
  <c r="A73" i="42"/>
  <c r="F24" i="42"/>
  <c r="F16" i="42"/>
  <c r="A30" i="42"/>
  <c r="C52" i="42"/>
  <c r="F84" i="42"/>
  <c r="C36" i="42"/>
  <c r="F49" i="42"/>
  <c r="G55" i="42"/>
  <c r="C21" i="42"/>
  <c r="B29" i="42"/>
  <c r="B44" i="42"/>
  <c r="G46" i="42"/>
  <c r="B87" i="42"/>
  <c r="D46" i="42"/>
  <c r="C41" i="42"/>
  <c r="B62" i="42"/>
  <c r="B54" i="42"/>
  <c r="H64" i="42"/>
  <c r="A53" i="42"/>
  <c r="D49" i="42"/>
  <c r="D73" i="42"/>
  <c r="D60" i="42"/>
  <c r="A29" i="42"/>
  <c r="C80" i="42"/>
  <c r="B56" i="42"/>
  <c r="F53" i="42"/>
  <c r="G50" i="42"/>
  <c r="A70" i="42"/>
  <c r="G74" i="42"/>
  <c r="C27" i="42"/>
  <c r="F40" i="42"/>
  <c r="G93" i="42"/>
  <c r="B22" i="42"/>
  <c r="A14" i="42"/>
  <c r="A110" i="42" s="1"/>
  <c r="F22" i="42"/>
  <c r="C25" i="42"/>
  <c r="B25" i="42"/>
  <c r="G37" i="42"/>
  <c r="C96" i="42"/>
  <c r="F88" i="42"/>
  <c r="A64" i="42"/>
  <c r="G97" i="42"/>
  <c r="B63" i="42"/>
  <c r="A26" i="42"/>
  <c r="A50" i="42"/>
  <c r="F36" i="42"/>
  <c r="F19" i="42"/>
  <c r="D34" i="42"/>
  <c r="D18" i="42"/>
  <c r="C84" i="42"/>
  <c r="D99" i="42"/>
  <c r="G66" i="42"/>
  <c r="G58" i="42"/>
  <c r="A22" i="42"/>
  <c r="D25" i="42"/>
  <c r="A20" i="42"/>
  <c r="B41" i="42"/>
  <c r="G43" i="42"/>
  <c r="F33" i="42"/>
  <c r="B35" i="42"/>
  <c r="D31" i="42"/>
  <c r="C28" i="42"/>
  <c r="A31" i="42"/>
  <c r="G30" i="42"/>
  <c r="C22" i="42"/>
  <c r="B84" i="42"/>
  <c r="B86" i="42"/>
  <c r="C49" i="42"/>
  <c r="B53" i="42"/>
  <c r="G45" i="42"/>
  <c r="G20" i="42"/>
  <c r="G28" i="42"/>
  <c r="H62" i="42"/>
  <c r="A59" i="42"/>
  <c r="A83" i="42"/>
  <c r="A75" i="42"/>
  <c r="G82" i="42"/>
  <c r="B46" i="42"/>
  <c r="F30" i="42"/>
  <c r="B65" i="42"/>
  <c r="B80" i="42"/>
  <c r="F32" i="42"/>
  <c r="H46" i="42"/>
  <c r="G27" i="42"/>
  <c r="G53" i="42"/>
  <c r="A94" i="42"/>
  <c r="B38" i="42"/>
  <c r="C86" i="42"/>
  <c r="F52" i="42"/>
  <c r="F41" i="42"/>
  <c r="B55" i="42"/>
  <c r="A33" i="42"/>
  <c r="B67" i="42"/>
  <c r="F28" i="42"/>
  <c r="F15" i="42"/>
  <c r="G25" i="42"/>
  <c r="C69" i="42"/>
  <c r="A95" i="42"/>
  <c r="F90" i="42"/>
  <c r="C50" i="42"/>
  <c r="D84" i="42"/>
  <c r="F69" i="42"/>
  <c r="G98" i="42"/>
  <c r="F85" i="42"/>
  <c r="G80" i="42"/>
  <c r="A57" i="42"/>
  <c r="G96" i="42"/>
  <c r="G56" i="42"/>
  <c r="G95" i="42"/>
  <c r="B51" i="42"/>
  <c r="A61" i="42"/>
  <c r="G75" i="42"/>
  <c r="C17" i="42"/>
  <c r="A49" i="42"/>
  <c r="H60" i="42"/>
  <c r="H92" i="42"/>
  <c r="C15" i="42"/>
  <c r="G92" i="42"/>
  <c r="C75" i="42"/>
  <c r="B66" i="42"/>
  <c r="A78" i="42"/>
  <c r="C83" i="42"/>
  <c r="F61" i="42"/>
  <c r="C98" i="42"/>
  <c r="A67" i="42"/>
  <c r="B27" i="42"/>
  <c r="A65" i="42"/>
  <c r="G72" i="42"/>
  <c r="G64" i="42"/>
  <c r="F38" i="42"/>
  <c r="G61" i="42"/>
  <c r="B97" i="42"/>
  <c r="C33" i="42"/>
  <c r="A36" i="42"/>
  <c r="G35" i="42"/>
  <c r="A41" i="42"/>
  <c r="C91" i="42"/>
  <c r="A74" i="42"/>
  <c r="F95" i="42"/>
  <c r="B96" i="42"/>
  <c r="A82" i="42"/>
  <c r="B60" i="42"/>
  <c r="G70" i="42"/>
  <c r="A18" i="42"/>
  <c r="H56" i="42"/>
  <c r="D38" i="42"/>
  <c r="D30" i="42"/>
  <c r="A80" i="42"/>
  <c r="G16" i="42"/>
  <c r="A88" i="42"/>
  <c r="F72" i="42"/>
  <c r="A62" i="42"/>
  <c r="F77" i="42"/>
  <c r="F27" i="42"/>
  <c r="F75" i="42"/>
  <c r="B28" i="42"/>
  <c r="D86" i="42"/>
  <c r="B30" i="42"/>
  <c r="G33" i="42"/>
  <c r="A44" i="42"/>
  <c r="F46" i="42"/>
  <c r="B75" i="42"/>
  <c r="F35" i="42"/>
  <c r="B45" i="42"/>
  <c r="D63" i="42"/>
  <c r="H44" i="42"/>
  <c r="C67" i="42"/>
  <c r="D67" i="42"/>
  <c r="D91" i="42"/>
  <c r="C68" i="42"/>
  <c r="B100" i="42"/>
  <c r="C39" i="42"/>
  <c r="H24" i="42"/>
  <c r="H48" i="42"/>
  <c r="E78" i="42"/>
  <c r="I78" i="42" s="1"/>
  <c r="E46" i="42"/>
  <c r="I46" i="42" s="1"/>
  <c r="H14" i="42"/>
  <c r="E56" i="42"/>
  <c r="I56" i="42" s="1"/>
  <c r="E97" i="42"/>
  <c r="I97" i="42" s="1"/>
  <c r="E65" i="42"/>
  <c r="I65" i="42" s="1"/>
  <c r="E33" i="42"/>
  <c r="I33" i="42" s="1"/>
  <c r="E99" i="42"/>
  <c r="I99" i="42" s="1"/>
  <c r="E67" i="42"/>
  <c r="I67" i="42" s="1"/>
  <c r="E35" i="42"/>
  <c r="I35" i="42" s="1"/>
  <c r="E68" i="42"/>
  <c r="I68" i="42" s="1"/>
  <c r="D14" i="42"/>
  <c r="E74" i="42"/>
  <c r="I74" i="42" s="1"/>
  <c r="E42" i="42"/>
  <c r="I42" i="42" s="1"/>
  <c r="E96" i="42"/>
  <c r="I96" i="42" s="1"/>
  <c r="E48" i="42"/>
  <c r="I48" i="42" s="1"/>
  <c r="E93" i="42"/>
  <c r="I93" i="42" s="1"/>
  <c r="E61" i="42"/>
  <c r="I61" i="42" s="1"/>
  <c r="E29" i="42"/>
  <c r="I29" i="42" s="1"/>
  <c r="E95" i="42"/>
  <c r="I95" i="42" s="1"/>
  <c r="E63" i="42"/>
  <c r="I63" i="42" s="1"/>
  <c r="E31" i="42"/>
  <c r="I31" i="42" s="1"/>
  <c r="E60" i="42"/>
  <c r="I60" i="42" s="1"/>
  <c r="E28" i="42"/>
  <c r="I28" i="42" s="1"/>
  <c r="E89" i="42"/>
  <c r="I89" i="42" s="1"/>
  <c r="E75" i="42"/>
  <c r="I75" i="42" s="1"/>
  <c r="E100" i="42"/>
  <c r="I100" i="42" s="1"/>
  <c r="E82" i="42"/>
  <c r="I82" i="42" s="1"/>
  <c r="E18" i="42"/>
  <c r="I18" i="42" s="1"/>
  <c r="E101" i="42"/>
  <c r="I101" i="42" s="1"/>
  <c r="E37" i="42"/>
  <c r="I37" i="42" s="1"/>
  <c r="E71" i="42"/>
  <c r="I71" i="42" s="1"/>
  <c r="E76" i="42"/>
  <c r="I76" i="42" s="1"/>
  <c r="E94" i="42"/>
  <c r="I94" i="42" s="1"/>
  <c r="E62" i="42"/>
  <c r="I62" i="42" s="1"/>
  <c r="E30" i="42"/>
  <c r="I30" i="42" s="1"/>
  <c r="E84" i="42"/>
  <c r="I84" i="42" s="1"/>
  <c r="E24" i="42"/>
  <c r="I24" i="42" s="1"/>
  <c r="E81" i="42"/>
  <c r="I81" i="42" s="1"/>
  <c r="E49" i="42"/>
  <c r="I49" i="42" s="1"/>
  <c r="E17" i="42"/>
  <c r="I17" i="42" s="1"/>
  <c r="E83" i="42"/>
  <c r="I83" i="42" s="1"/>
  <c r="E51" i="42"/>
  <c r="I51" i="42" s="1"/>
  <c r="E19" i="42"/>
  <c r="I19" i="42" s="1"/>
  <c r="E36" i="42"/>
  <c r="I36" i="42" s="1"/>
  <c r="E90" i="42"/>
  <c r="I90" i="42" s="1"/>
  <c r="E58" i="42"/>
  <c r="I58" i="42" s="1"/>
  <c r="E26" i="42"/>
  <c r="I26" i="42" s="1"/>
  <c r="E80" i="42"/>
  <c r="I80" i="42" s="1"/>
  <c r="E16" i="42"/>
  <c r="I16" i="42" s="1"/>
  <c r="E77" i="42"/>
  <c r="I77" i="42" s="1"/>
  <c r="E45" i="42"/>
  <c r="I45" i="42" s="1"/>
  <c r="E14" i="42"/>
  <c r="E79" i="42"/>
  <c r="I79" i="42" s="1"/>
  <c r="E47" i="42"/>
  <c r="I47" i="42" s="1"/>
  <c r="E15" i="42"/>
  <c r="G14" i="42"/>
  <c r="E57" i="42"/>
  <c r="I57" i="42" s="1"/>
  <c r="E91" i="42"/>
  <c r="I91" i="42" s="1"/>
  <c r="E27" i="42"/>
  <c r="I27" i="42" s="1"/>
  <c r="E98" i="42"/>
  <c r="I98" i="42" s="1"/>
  <c r="E34" i="42"/>
  <c r="I34" i="42" s="1"/>
  <c r="E32" i="42"/>
  <c r="I32" i="42" s="1"/>
  <c r="E69" i="42"/>
  <c r="I69" i="42" s="1"/>
  <c r="E103" i="42"/>
  <c r="I103" i="42" s="1"/>
  <c r="E39" i="42"/>
  <c r="I39" i="42" s="1"/>
  <c r="E41" i="42"/>
  <c r="I41" i="42" s="1"/>
  <c r="E59" i="42"/>
  <c r="I59" i="42" s="1"/>
  <c r="E52" i="42"/>
  <c r="I52" i="42" s="1"/>
  <c r="E66" i="42"/>
  <c r="I66" i="42" s="1"/>
  <c r="E88" i="42"/>
  <c r="I88" i="42" s="1"/>
  <c r="E85" i="42"/>
  <c r="I85" i="42" s="1"/>
  <c r="E21" i="42"/>
  <c r="I21" i="42" s="1"/>
  <c r="E55" i="42"/>
  <c r="I55" i="42" s="1"/>
  <c r="E44" i="42"/>
  <c r="I44" i="42" s="1"/>
  <c r="E102" i="42"/>
  <c r="I102" i="42" s="1"/>
  <c r="E86" i="42"/>
  <c r="I86" i="42" s="1"/>
  <c r="E70" i="42"/>
  <c r="I70" i="42" s="1"/>
  <c r="E54" i="42"/>
  <c r="I54" i="42" s="1"/>
  <c r="E38" i="42"/>
  <c r="I38" i="42" s="1"/>
  <c r="E22" i="42"/>
  <c r="I22" i="42" s="1"/>
  <c r="E92" i="42"/>
  <c r="I92" i="42" s="1"/>
  <c r="E72" i="42"/>
  <c r="I72" i="42" s="1"/>
  <c r="E40" i="42"/>
  <c r="I40" i="42" s="1"/>
  <c r="E73" i="42"/>
  <c r="I73" i="42" s="1"/>
  <c r="E25" i="42"/>
  <c r="I25" i="42" s="1"/>
  <c r="E43" i="42"/>
  <c r="I43" i="42" s="1"/>
  <c r="E20" i="42"/>
  <c r="I20" i="42" s="1"/>
  <c r="E50" i="42"/>
  <c r="I50" i="42" s="1"/>
  <c r="E64" i="42"/>
  <c r="I64" i="42" s="1"/>
  <c r="E53" i="42"/>
  <c r="I53" i="42" s="1"/>
  <c r="E87" i="42"/>
  <c r="I87" i="42" s="1"/>
  <c r="E23" i="42"/>
  <c r="I23" i="42" s="1"/>
  <c r="A17" i="56"/>
  <c r="A18" i="56" s="1"/>
  <c r="A19" i="56" s="1"/>
  <c r="A20" i="56" s="1"/>
  <c r="A21" i="56" s="1"/>
  <c r="A22" i="56" s="1"/>
  <c r="H24" i="56" l="1"/>
  <c r="I14" i="42"/>
  <c r="I15" i="42" s="1"/>
  <c r="E121" i="42"/>
  <c r="G106" i="42"/>
  <c r="H106" i="42"/>
  <c r="A26" i="56"/>
  <c r="I107" i="42" l="1"/>
</calcChain>
</file>

<file path=xl/sharedStrings.xml><?xml version="1.0" encoding="utf-8"?>
<sst xmlns="http://schemas.openxmlformats.org/spreadsheetml/2006/main" count="538" uniqueCount="295">
  <si>
    <t>Diễn giải</t>
  </si>
  <si>
    <t>Chứng từ</t>
  </si>
  <si>
    <t>A</t>
  </si>
  <si>
    <t>B</t>
  </si>
  <si>
    <t>C</t>
  </si>
  <si>
    <t>D</t>
  </si>
  <si>
    <t>E</t>
  </si>
  <si>
    <t>331</t>
  </si>
  <si>
    <t>1331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</si>
  <si>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</si>
  <si>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</si>
  <si>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</si>
  <si>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</si>
  <si>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</si>
  <si>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</si>
  <si>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</si>
  <si>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</si>
  <si>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</si>
  <si>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</si>
  <si>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</si>
  <si>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</si>
  <si>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</si>
  <si>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</si>
  <si>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</si>
  <si>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Ngày tháng</t>
  </si>
  <si>
    <t>STT</t>
  </si>
  <si>
    <t>341</t>
  </si>
  <si>
    <t>515</t>
  </si>
  <si>
    <t>Khách Hàng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</si>
  <si>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</si>
  <si>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</si>
  <si>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</si>
  <si>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</si>
  <si>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</si>
  <si>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</si>
  <si>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</si>
  <si>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</si>
  <si>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</si>
  <si>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</si>
  <si>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</si>
  <si>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</si>
  <si>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</si>
  <si>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</si>
  <si>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</si>
  <si>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</si>
  <si>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</si>
  <si>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</si>
  <si>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</si>
  <si>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</si>
  <si>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</si>
  <si>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</si>
  <si>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</si>
  <si>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</si>
  <si>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</si>
  <si>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</si>
  <si>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</si>
  <si>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</si>
  <si>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</si>
  <si>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</si>
  <si>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</si>
  <si>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</si>
  <si>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</si>
  <si>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</si>
  <si>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</si>
  <si>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</si>
  <si>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</si>
  <si>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</si>
  <si>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</si>
  <si>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</si>
  <si>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</si>
  <si>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</si>
  <si>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</si>
  <si>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</si>
  <si>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</si>
  <si>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</si>
  <si>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</si>
  <si>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</si>
  <si>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</si>
  <si>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</si>
  <si>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</si>
  <si>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</si>
  <si>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</si>
  <si>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</si>
  <si>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</si>
  <si>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</si>
  <si>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</si>
  <si>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</si>
  <si>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</si>
  <si>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</si>
  <si>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</si>
  <si>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</si>
  <si>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</si>
  <si>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</si>
  <si>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</si>
  <si>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</si>
  <si>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</si>
  <si>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</si>
  <si>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</si>
  <si>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</si>
  <si>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</si>
  <si>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</si>
  <si>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</si>
  <si>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</si>
  <si>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</si>
  <si>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</si>
  <si>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</si>
  <si>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</si>
  <si>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</si>
  <si>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</si>
  <si>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</si>
  <si>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</si>
  <si>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</si>
  <si>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</si>
  <si>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</si>
  <si>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</si>
  <si>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</si>
  <si>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</si>
  <si>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</si>
  <si>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</si>
  <si>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</si>
  <si>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</si>
  <si>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</si>
  <si>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</si>
  <si>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</si>
  <si>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</si>
  <si>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</si>
  <si>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</si>
  <si>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</si>
  <si>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</si>
  <si>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</si>
  <si>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</si>
  <si>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</si>
  <si>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</si>
  <si>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</si>
  <si>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</si>
  <si>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</si>
  <si>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</si>
  <si>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</si>
  <si>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</si>
  <si>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</si>
  <si>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</si>
  <si>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K/C Thu nhập sau thuế</t>
  </si>
  <si>
    <t>NK</t>
  </si>
  <si>
    <t>241</t>
  </si>
  <si>
    <t>Võ Uyên Phương</t>
  </si>
  <si>
    <t>- Sổ này có 04 trang, đánh từ trang 01 đến trang 04</t>
  </si>
  <si>
    <t>Ngày 22/12/2014 của Bộ Tài chính)</t>
  </si>
  <si>
    <t>- Sổ này có 01 trang, đánh từ trang 01 đến trang 01</t>
  </si>
  <si>
    <t>- Sổ này có 02 trang, đánh từ trang 01 đến trang 02</t>
  </si>
  <si>
    <t>3412</t>
  </si>
  <si>
    <t>Vay dài hạn</t>
  </si>
  <si>
    <t>Vay ngắn hạn</t>
  </si>
  <si>
    <t>Số tiền phát sinh (VND)</t>
  </si>
  <si>
    <t>Số tiền phát sinh (USD)</t>
  </si>
  <si>
    <t>1122</t>
  </si>
  <si>
    <t xml:space="preserve"> Tiền Gữi Ngoại Tệ </t>
  </si>
  <si>
    <t>Tỷ giá</t>
  </si>
  <si>
    <t>Số tiền (USD)</t>
  </si>
  <si>
    <t>141</t>
  </si>
  <si>
    <t xml:space="preserve"> Tạm ứng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</si>
  <si>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</si>
  <si>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</si>
  <si>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</si>
  <si>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</si>
  <si>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</si>
  <si>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</si>
  <si>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</si>
  <si>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</si>
  <si>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</si>
  <si>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</si>
  <si>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</si>
  <si>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</si>
  <si>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</si>
  <si>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</si>
  <si>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</si>
  <si>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</si>
  <si>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</si>
  <si>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</si>
  <si>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</si>
  <si>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</si>
  <si>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</si>
  <si>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</si>
  <si>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5112N</t>
  </si>
  <si>
    <t xml:space="preserve"> Doanh Thu Bán Thành Phẩm Nội Địa </t>
  </si>
  <si>
    <t>5112X</t>
  </si>
  <si>
    <t xml:space="preserve"> Doanh Thu Bán Thành Phẩm hàng XK </t>
  </si>
  <si>
    <t>5112</t>
  </si>
  <si>
    <t xml:space="preserve"> Doanh Thu Bán Các Thành Phẩm </t>
  </si>
  <si>
    <t>511</t>
  </si>
  <si>
    <t xml:space="preserve"> Doanh thu bán hàng và cung cấp dịch vụ </t>
  </si>
  <si>
    <t xml:space="preserve">(Ban hành theo Thông tư số 200/2014/TT-BTC </t>
  </si>
  <si>
    <t>Đơn vị tính</t>
  </si>
  <si>
    <t>Lê Thị Diệu</t>
  </si>
  <si>
    <t>Lê Thị Thiện Em</t>
  </si>
  <si>
    <t>Trần Văn An</t>
  </si>
  <si>
    <t>Nguyễn Thanh Bình</t>
  </si>
  <si>
    <t>Nguyễn Văn Hạnh</t>
  </si>
  <si>
    <t>Trần Thị Thu Hiếu</t>
  </si>
  <si>
    <t>Nguyễn Văn Nhân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</si>
  <si>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</si>
  <si>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</si>
  <si>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</si>
  <si>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</si>
  <si>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</si>
  <si>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</si>
  <si>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</si>
  <si>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</si>
  <si>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   (Ký, họ tên)                         (Ký, họ tên)                    (Ký, họ tên)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</si>
  <si>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</si>
  <si>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</si>
  <si>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</si>
  <si>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</si>
  <si>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</si>
  <si>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</si>
  <si>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</si>
  <si>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</si>
  <si>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</si>
  <si>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</si>
  <si>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</si>
  <si>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</si>
  <si>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</si>
  <si>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</si>
  <si>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</si>
  <si>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</si>
  <si>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</si>
  <si>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</si>
  <si>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</si>
  <si>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</si>
  <si>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</si>
  <si>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</si>
  <si>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</si>
  <si>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</si>
  <si>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</si>
  <si>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</si>
  <si>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K/C Thuế GTGT đầu ra</t>
  </si>
  <si>
    <t>Kết chuyển giá vốn thành phẩm</t>
  </si>
  <si>
    <t>K/C chi phí bán hàng</t>
  </si>
  <si>
    <t>Kết chuyển doanh thu thành phẩm hàng Nội Địa</t>
  </si>
  <si>
    <t>K/C doanh thu thành phẩm hàng Xuất Khẩu</t>
  </si>
  <si>
    <t>33311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</si>
  <si>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</si>
  <si>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</si>
  <si>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</si>
  <si>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</si>
  <si>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</si>
  <si>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Nguyễn Thị Hội</t>
  </si>
  <si>
    <t>Cá cơm NL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</si>
  <si>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</si>
  <si>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</si>
  <si>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</si>
  <si>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</si>
  <si>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</si>
  <si>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</si>
  <si>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</si>
  <si>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</si>
  <si>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</si>
  <si>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</si>
  <si>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</si>
  <si>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</si>
  <si>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</si>
  <si>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</si>
  <si>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</si>
  <si>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</si>
  <si>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</si>
  <si>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</si>
  <si>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</si>
  <si>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</si>
  <si>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</si>
  <si>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</si>
  <si>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</si>
  <si>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Thanh toán tiền - Cá cơm NL</t>
  </si>
  <si>
    <t>C01</t>
  </si>
  <si>
    <t>C02</t>
  </si>
  <si>
    <t>C03</t>
  </si>
  <si>
    <t>C04</t>
  </si>
  <si>
    <t>C05</t>
  </si>
  <si>
    <t>C06</t>
  </si>
  <si>
    <t>NNL</t>
  </si>
  <si>
    <t xml:space="preserve">       Người lập phiếu                 Kế toán trưởng                    Thủ kho</t>
  </si>
  <si>
    <t>Địa chỉ: Số 20 Lô E, KCN Long Đức, TP. Trà Vinh, Tỉnh Trà Vinh</t>
  </si>
  <si>
    <t xml:space="preserve">Cá cơm trắng NL </t>
  </si>
  <si>
    <t>NL/N24</t>
  </si>
  <si>
    <t>NL/N25</t>
  </si>
  <si>
    <t>NL/N26</t>
  </si>
  <si>
    <t>NL/N27</t>
  </si>
  <si>
    <t>NL/N28</t>
  </si>
  <si>
    <t>NL/N29</t>
  </si>
  <si>
    <t>NL/N30</t>
  </si>
  <si>
    <t>NL/N31</t>
  </si>
  <si>
    <t>NL/N32</t>
  </si>
  <si>
    <t>NL/N33</t>
  </si>
  <si>
    <t>NL/N34</t>
  </si>
  <si>
    <t>NL/N35</t>
  </si>
  <si>
    <t>C07</t>
  </si>
  <si>
    <t>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</si>
</sst>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7" formatCode="_(* #,##0.0_);_(* \(#,##0.0\);_(* &quot;-&quot;?_);_(@_)"/>
  </numFmts>
  <fonts count="6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0"/>
      <name val="Times New Roman"/>
      <family val="1"/>
    </font>
    <font>
      <i/>
      <sz val="12"/>
      <name val="Times New Roman"/>
      <family val="1"/>
    </font>
    <font>
      <sz val="10"/>
      <name val="VNI-Helve"/>
    </font>
    <font>
      <sz val="11"/>
      <color rgb="FF0000FF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2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10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5" fillId="0" borderId="11" applyNumberFormat="0" applyFill="0" applyAlignment="0" applyProtection="0"/>
    <xf numFmtId="170" fontId="26" fillId="0" borderId="12"/>
    <xf numFmtId="0" fontId="16" fillId="23" borderId="0" applyNumberFormat="0" applyBorder="0" applyAlignment="0" applyProtection="0"/>
    <xf numFmtId="0" fontId="3" fillId="0" borderId="0"/>
    <xf numFmtId="0" fontId="3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7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0" fontId="25" fillId="0" borderId="0"/>
    <xf numFmtId="43" fontId="36" fillId="0" borderId="0" applyFont="0" applyFill="0" applyBorder="0" applyAlignment="0" applyProtection="0"/>
    <xf numFmtId="0" fontId="22" fillId="21" borderId="2">
      <alignment horizontal="centerContinuous" vertical="center" wrapText="1"/>
    </xf>
    <xf numFmtId="0" fontId="23" fillId="0" borderId="0"/>
    <xf numFmtId="0" fontId="36" fillId="0" borderId="0"/>
    <xf numFmtId="0" fontId="42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6" fillId="0" borderId="0"/>
  </cellStyleXfs>
  <cellXfs count="272">
    <xf numFmtId="0" fontId="0" fillId="0" borderId="0" xfId="0"/>
    <xf numFmtId="164" fontId="35" fillId="0" borderId="0" xfId="53" applyNumberFormat="1" applyFont="1" applyAlignment="1">
      <alignment vertical="center" wrapText="1"/>
    </xf>
    <xf numFmtId="164" fontId="32" fillId="0" borderId="0" xfId="53" applyNumberFormat="1" applyFont="1" applyAlignment="1">
      <alignment horizontal="center" vertical="center"/>
    </xf>
    <xf numFmtId="0" fontId="32" fillId="0" borderId="0" xfId="52" applyFont="1" applyAlignment="1">
      <alignment horizontal="left" vertical="center"/>
    </xf>
    <xf numFmtId="164" fontId="35" fillId="0" borderId="0" xfId="53" applyNumberFormat="1" applyFont="1" applyAlignment="1">
      <alignment horizontal="center" vertical="center" wrapText="1"/>
    </xf>
    <xf numFmtId="0" fontId="22" fillId="0" borderId="0" xfId="71" applyFont="1"/>
    <xf numFmtId="164" fontId="25" fillId="0" borderId="0" xfId="72" applyNumberFormat="1" applyFont="1"/>
    <xf numFmtId="0" fontId="25" fillId="0" borderId="0" xfId="71"/>
    <xf numFmtId="0" fontId="27" fillId="0" borderId="0" xfId="56">
      <alignment horizontal="centerContinuous"/>
    </xf>
    <xf numFmtId="164" fontId="27" fillId="0" borderId="0" xfId="72" applyNumberFormat="1" applyFont="1" applyAlignment="1">
      <alignment horizontal="centerContinuous"/>
    </xf>
    <xf numFmtId="0" fontId="27" fillId="0" borderId="0" xfId="56" applyFont="1">
      <alignment horizontal="centerContinuous"/>
    </xf>
    <xf numFmtId="0" fontId="22" fillId="21" borderId="17" xfId="73" applyBorder="1">
      <alignment horizontal="centerContinuous" vertical="center" wrapText="1"/>
    </xf>
    <xf numFmtId="164" fontId="22" fillId="21" borderId="2" xfId="72" applyNumberFormat="1" applyFont="1" applyFill="1" applyBorder="1" applyAlignment="1">
      <alignment horizontal="centerContinuous" vertical="center" wrapText="1"/>
    </xf>
    <xf numFmtId="0" fontId="22" fillId="21" borderId="2" xfId="73">
      <alignment horizontal="centerContinuous" vertical="center" wrapText="1"/>
    </xf>
    <xf numFmtId="0" fontId="22" fillId="21" borderId="18" xfId="73" applyBorder="1">
      <alignment horizontal="centerContinuous" vertical="center" wrapText="1"/>
    </xf>
    <xf numFmtId="164" fontId="39" fillId="0" borderId="23" xfId="72" quotePrefix="1" applyNumberFormat="1" applyFont="1" applyBorder="1" applyAlignment="1">
      <alignment horizontal="center"/>
    </xf>
    <xf numFmtId="164" fontId="40" fillId="0" borderId="23" xfId="72" applyNumberFormat="1" applyFont="1" applyBorder="1" applyAlignment="1">
      <alignment horizontal="center"/>
    </xf>
    <xf numFmtId="164" fontId="39" fillId="0" borderId="23" xfId="72" applyNumberFormat="1" applyFont="1" applyBorder="1"/>
    <xf numFmtId="164" fontId="39" fillId="0" borderId="25" xfId="72" applyNumberFormat="1" applyFont="1" applyBorder="1"/>
    <xf numFmtId="164" fontId="25" fillId="0" borderId="0" xfId="72" applyNumberFormat="1" applyFont="1" applyFill="1"/>
    <xf numFmtId="164" fontId="22" fillId="0" borderId="10" xfId="72" applyNumberFormat="1" applyFont="1" applyBorder="1" applyAlignment="1">
      <alignment horizontal="left"/>
    </xf>
    <xf numFmtId="164" fontId="38" fillId="0" borderId="10" xfId="72" applyNumberFormat="1" applyFont="1" applyBorder="1" applyAlignment="1">
      <alignment horizontal="left"/>
    </xf>
    <xf numFmtId="164" fontId="22" fillId="0" borderId="10" xfId="72" applyNumberFormat="1" applyFont="1" applyBorder="1"/>
    <xf numFmtId="164" fontId="39" fillId="0" borderId="23" xfId="72" applyNumberFormat="1" applyFont="1" applyBorder="1" applyAlignment="1">
      <alignment horizontal="center"/>
    </xf>
    <xf numFmtId="164" fontId="22" fillId="0" borderId="10" xfId="72" quotePrefix="1" applyNumberFormat="1" applyFont="1" applyBorder="1" applyAlignment="1">
      <alignment horizontal="left"/>
    </xf>
    <xf numFmtId="164" fontId="25" fillId="0" borderId="26" xfId="72" applyNumberFormat="1" applyFont="1" applyBorder="1"/>
    <xf numFmtId="164" fontId="25" fillId="0" borderId="26" xfId="72" quotePrefix="1" applyNumberFormat="1" applyFont="1" applyBorder="1" applyAlignment="1">
      <alignment horizontal="right"/>
    </xf>
    <xf numFmtId="164" fontId="34" fillId="0" borderId="26" xfId="72" applyNumberFormat="1" applyFont="1" applyBorder="1" applyAlignment="1">
      <alignment horizontal="right"/>
    </xf>
    <xf numFmtId="164" fontId="22" fillId="0" borderId="2" xfId="72" applyNumberFormat="1" applyFont="1" applyBorder="1"/>
    <xf numFmtId="3" fontId="25" fillId="0" borderId="0" xfId="71" applyNumberFormat="1"/>
    <xf numFmtId="164" fontId="25" fillId="0" borderId="0" xfId="71" applyNumberFormat="1"/>
    <xf numFmtId="0" fontId="25" fillId="0" borderId="0" xfId="71" applyBorder="1"/>
    <xf numFmtId="164" fontId="22" fillId="0" borderId="26" xfId="72" applyNumberFormat="1" applyFont="1" applyBorder="1"/>
    <xf numFmtId="164" fontId="22" fillId="0" borderId="27" xfId="72" applyNumberFormat="1" applyFont="1" applyBorder="1"/>
    <xf numFmtId="0" fontId="38" fillId="0" borderId="0" xfId="75" applyFont="1" applyFill="1" applyBorder="1" applyAlignment="1" applyProtection="1">
      <alignment horizontal="left" vertical="center"/>
      <protection hidden="1"/>
    </xf>
    <xf numFmtId="0" fontId="34" fillId="0" borderId="0" xfId="75" applyFont="1" applyFill="1" applyBorder="1" applyAlignment="1" applyProtection="1">
      <alignment horizontal="justify" vertical="center"/>
      <protection hidden="1"/>
    </xf>
    <xf numFmtId="0" fontId="32" fillId="0" borderId="0" xfId="75" applyFont="1" applyFill="1" applyBorder="1" applyAlignment="1" applyProtection="1">
      <alignment vertical="center"/>
      <protection hidden="1"/>
    </xf>
    <xf numFmtId="0" fontId="43" fillId="0" borderId="0" xfId="75" applyFont="1" applyFill="1" applyBorder="1" applyAlignment="1" applyProtection="1">
      <alignment vertical="center"/>
      <protection hidden="1"/>
    </xf>
    <xf numFmtId="0" fontId="44" fillId="0" borderId="0" xfId="75" applyFont="1" applyFill="1" applyBorder="1" applyAlignment="1" applyProtection="1">
      <alignment horizontal="center" vertical="center"/>
      <protection hidden="1"/>
    </xf>
    <xf numFmtId="0" fontId="44" fillId="0" borderId="0" xfId="75" applyFont="1" applyFill="1" applyBorder="1" applyAlignment="1" applyProtection="1">
      <alignment vertical="center"/>
      <protection hidden="1"/>
    </xf>
    <xf numFmtId="0" fontId="32" fillId="0" borderId="0" xfId="77" applyNumberFormat="1" applyFont="1" applyFill="1" applyBorder="1" applyAlignment="1" applyProtection="1">
      <alignment horizontal="center" vertical="center"/>
      <protection hidden="1"/>
    </xf>
    <xf numFmtId="0" fontId="46" fillId="0" borderId="0" xfId="75" applyFont="1" applyFill="1" applyBorder="1" applyAlignment="1" applyProtection="1">
      <alignment vertical="center"/>
      <protection hidden="1"/>
    </xf>
    <xf numFmtId="0" fontId="47" fillId="0" borderId="0" xfId="75" applyFont="1" applyFill="1" applyBorder="1" applyAlignment="1" applyProtection="1">
      <alignment vertical="center"/>
      <protection hidden="1"/>
    </xf>
    <xf numFmtId="14" fontId="32" fillId="0" borderId="0" xfId="75" applyNumberFormat="1" applyFont="1" applyFill="1" applyBorder="1" applyAlignment="1" applyProtection="1">
      <alignment vertical="center"/>
      <protection hidden="1"/>
    </xf>
    <xf numFmtId="0" fontId="34" fillId="0" borderId="0" xfId="75" applyFont="1" applyFill="1" applyBorder="1" applyAlignment="1" applyProtection="1">
      <alignment vertical="center"/>
      <protection hidden="1"/>
    </xf>
    <xf numFmtId="0" fontId="34" fillId="0" borderId="0" xfId="75" applyFont="1" applyFill="1" applyBorder="1" applyAlignment="1" applyProtection="1">
      <alignment horizontal="left" vertical="center"/>
      <protection hidden="1"/>
    </xf>
    <xf numFmtId="0" fontId="34" fillId="0" borderId="0" xfId="78" applyFont="1" applyAlignment="1" applyProtection="1">
      <alignment horizontal="center" vertical="center"/>
      <protection hidden="1"/>
    </xf>
    <xf numFmtId="0" fontId="48" fillId="0" borderId="0" xfId="75" applyFont="1" applyFill="1" applyBorder="1" applyAlignment="1" applyProtection="1">
      <alignment vertical="center"/>
      <protection hidden="1"/>
    </xf>
    <xf numFmtId="0" fontId="49" fillId="0" borderId="0" xfId="75" applyFont="1" applyFill="1" applyBorder="1" applyAlignment="1" applyProtection="1">
      <alignment vertical="center"/>
      <protection hidden="1"/>
    </xf>
    <xf numFmtId="0" fontId="38" fillId="0" borderId="0" xfId="78" applyFont="1" applyAlignment="1" applyProtection="1">
      <alignment horizontal="center" vertical="center"/>
      <protection hidden="1"/>
    </xf>
    <xf numFmtId="0" fontId="33" fillId="0" borderId="0" xfId="75" applyFont="1" applyFill="1" applyBorder="1" applyAlignment="1" applyProtection="1">
      <alignment vertical="center"/>
      <protection hidden="1"/>
    </xf>
    <xf numFmtId="10" fontId="32" fillId="0" borderId="0" xfId="77" applyNumberFormat="1" applyFont="1" applyFill="1" applyBorder="1" applyAlignment="1" applyProtection="1">
      <alignment vertical="center"/>
      <protection hidden="1"/>
    </xf>
    <xf numFmtId="171" fontId="50" fillId="0" borderId="0" xfId="75" applyNumberFormat="1" applyFont="1" applyFill="1" applyBorder="1" applyAlignment="1" applyProtection="1">
      <alignment vertical="center"/>
      <protection hidden="1"/>
    </xf>
    <xf numFmtId="0" fontId="43" fillId="0" borderId="0" xfId="75" applyFont="1" applyFill="1" applyBorder="1" applyAlignment="1" applyProtection="1">
      <alignment horizontal="center" vertical="center"/>
      <protection hidden="1"/>
    </xf>
    <xf numFmtId="0" fontId="48" fillId="0" borderId="0" xfId="75" applyFont="1" applyFill="1" applyBorder="1" applyAlignment="1" applyProtection="1">
      <alignment horizontal="center" vertical="center"/>
      <protection hidden="1"/>
    </xf>
    <xf numFmtId="10" fontId="52" fillId="0" borderId="0" xfId="79" applyNumberFormat="1" applyFont="1" applyFill="1" applyBorder="1" applyAlignment="1" applyProtection="1">
      <alignment horizontal="center" vertical="center"/>
      <protection hidden="1"/>
    </xf>
    <xf numFmtId="0" fontId="32" fillId="0" borderId="0" xfId="75" applyFont="1" applyFill="1" applyBorder="1" applyAlignment="1" applyProtection="1">
      <alignment vertical="center"/>
      <protection locked="0" hidden="1"/>
    </xf>
    <xf numFmtId="0" fontId="33" fillId="0" borderId="0" xfId="78" applyFont="1" applyAlignment="1" applyProtection="1">
      <alignment horizontal="center" vertical="center"/>
      <protection hidden="1"/>
    </xf>
    <xf numFmtId="0" fontId="53" fillId="0" borderId="0" xfId="75" applyFont="1" applyFill="1" applyBorder="1" applyAlignment="1" applyProtection="1">
      <alignment horizontal="left" vertical="center"/>
      <protection hidden="1"/>
    </xf>
    <xf numFmtId="0" fontId="53" fillId="0" borderId="0" xfId="75" applyFont="1" applyFill="1" applyBorder="1" applyAlignment="1" applyProtection="1">
      <alignment horizontal="justify" vertical="center"/>
      <protection hidden="1"/>
    </xf>
    <xf numFmtId="0" fontId="53" fillId="0" borderId="0" xfId="75" applyFont="1" applyFill="1" applyBorder="1" applyAlignment="1" applyProtection="1">
      <alignment vertical="center"/>
      <protection hidden="1"/>
    </xf>
    <xf numFmtId="171" fontId="54" fillId="0" borderId="0" xfId="75" applyNumberFormat="1" applyFont="1" applyFill="1" applyBorder="1" applyAlignment="1" applyProtection="1">
      <alignment vertical="center"/>
      <protection hidden="1"/>
    </xf>
    <xf numFmtId="0" fontId="37" fillId="0" borderId="0" xfId="75" applyFont="1" applyFill="1" applyBorder="1" applyAlignment="1" applyProtection="1">
      <alignment vertical="center"/>
      <protection hidden="1"/>
    </xf>
    <xf numFmtId="164" fontId="53" fillId="0" borderId="0" xfId="72" applyNumberFormat="1" applyFont="1" applyFill="1" applyBorder="1" applyAlignment="1" applyProtection="1">
      <alignment vertical="center"/>
      <protection hidden="1"/>
    </xf>
    <xf numFmtId="10" fontId="53" fillId="0" borderId="0" xfId="77" applyNumberFormat="1" applyFont="1" applyFill="1" applyBorder="1" applyAlignment="1" applyProtection="1">
      <alignment vertical="center"/>
      <protection hidden="1"/>
    </xf>
    <xf numFmtId="49" fontId="55" fillId="0" borderId="0" xfId="75" applyNumberFormat="1" applyFont="1" applyFill="1" applyBorder="1" applyAlignment="1" applyProtection="1">
      <alignment vertical="center"/>
      <protection hidden="1"/>
    </xf>
    <xf numFmtId="0" fontId="37" fillId="0" borderId="0" xfId="75" applyFont="1" applyFill="1" applyBorder="1" applyAlignment="1" applyProtection="1">
      <alignment horizontal="left" vertical="center"/>
      <protection hidden="1"/>
    </xf>
    <xf numFmtId="0" fontId="55" fillId="0" borderId="0" xfId="75" applyNumberFormat="1" applyFont="1" applyFill="1" applyBorder="1" applyAlignment="1" applyProtection="1">
      <alignment vertical="center"/>
      <protection hidden="1"/>
    </xf>
    <xf numFmtId="0" fontId="55" fillId="0" borderId="0" xfId="75" applyFont="1" applyFill="1" applyBorder="1" applyAlignment="1" applyProtection="1">
      <alignment horizontal="left" vertical="center"/>
      <protection hidden="1"/>
    </xf>
    <xf numFmtId="0" fontId="55" fillId="0" borderId="0" xfId="75" applyNumberFormat="1" applyFont="1" applyFill="1" applyBorder="1" applyAlignment="1" applyProtection="1">
      <alignment horizontal="left" vertical="center"/>
      <protection hidden="1"/>
    </xf>
    <xf numFmtId="10" fontId="53" fillId="0" borderId="0" xfId="77" applyNumberFormat="1" applyFont="1" applyFill="1" applyBorder="1" applyAlignment="1" applyProtection="1">
      <alignment horizontal="centerContinuous" vertical="center"/>
      <protection hidden="1"/>
    </xf>
    <xf numFmtId="0" fontId="32" fillId="0" borderId="0" xfId="75" applyFont="1" applyFill="1" applyBorder="1" applyAlignment="1" applyProtection="1">
      <alignment horizontal="left" vertical="center"/>
      <protection hidden="1"/>
    </xf>
    <xf numFmtId="10" fontId="32" fillId="0" borderId="0" xfId="75" applyNumberFormat="1" applyFont="1" applyFill="1" applyBorder="1" applyAlignment="1" applyProtection="1">
      <alignment vertical="center"/>
      <protection hidden="1"/>
    </xf>
    <xf numFmtId="164" fontId="35" fillId="0" borderId="0" xfId="72" applyNumberFormat="1" applyFont="1" applyFill="1" applyBorder="1" applyAlignment="1" applyProtection="1">
      <alignment vertical="center"/>
      <protection hidden="1"/>
    </xf>
    <xf numFmtId="37" fontId="32" fillId="0" borderId="0" xfId="77" applyNumberFormat="1" applyFont="1" applyFill="1" applyBorder="1" applyAlignment="1" applyProtection="1">
      <alignment vertical="center"/>
      <protection hidden="1"/>
    </xf>
    <xf numFmtId="172" fontId="50" fillId="0" borderId="0" xfId="75" applyNumberFormat="1" applyFont="1" applyFill="1" applyBorder="1" applyAlignment="1" applyProtection="1">
      <alignment vertical="center"/>
      <protection hidden="1"/>
    </xf>
    <xf numFmtId="0" fontId="35" fillId="0" borderId="0" xfId="75" applyFont="1" applyFill="1" applyBorder="1" applyAlignment="1" applyProtection="1">
      <alignment horizontal="center" vertical="center"/>
      <protection hidden="1"/>
    </xf>
    <xf numFmtId="0" fontId="35" fillId="0" borderId="0" xfId="75" applyFont="1" applyFill="1" applyBorder="1" applyAlignment="1" applyProtection="1">
      <alignment vertical="center"/>
      <protection hidden="1"/>
    </xf>
    <xf numFmtId="172" fontId="35" fillId="0" borderId="0" xfId="75" applyNumberFormat="1" applyFont="1" applyFill="1" applyBorder="1" applyAlignment="1" applyProtection="1">
      <alignment horizontal="center" vertical="center"/>
      <protection hidden="1"/>
    </xf>
    <xf numFmtId="172" fontId="35" fillId="0" borderId="0" xfId="75" applyNumberFormat="1" applyFont="1" applyFill="1" applyBorder="1" applyAlignment="1" applyProtection="1">
      <alignment vertical="center"/>
      <protection hidden="1"/>
    </xf>
    <xf numFmtId="0" fontId="32" fillId="0" borderId="0" xfId="75" applyFont="1" applyFill="1" applyBorder="1" applyAlignment="1" applyProtection="1">
      <alignment horizontal="center" vertical="center"/>
      <protection hidden="1"/>
    </xf>
    <xf numFmtId="0" fontId="36" fillId="0" borderId="0" xfId="75"/>
    <xf numFmtId="0" fontId="38" fillId="0" borderId="0" xfId="75" applyFont="1" applyFill="1" applyBorder="1" applyAlignment="1" applyProtection="1">
      <alignment vertical="center"/>
      <protection locked="0" hidden="1"/>
    </xf>
    <xf numFmtId="172" fontId="54" fillId="0" borderId="0" xfId="75" applyNumberFormat="1" applyFont="1" applyFill="1" applyBorder="1" applyAlignment="1" applyProtection="1">
      <alignment horizontal="center" vertical="center"/>
      <protection hidden="1"/>
    </xf>
    <xf numFmtId="1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horizontal="center" vertical="center" wrapText="1"/>
    </xf>
    <xf numFmtId="164" fontId="32" fillId="0" borderId="0" xfId="75" applyNumberFormat="1" applyFont="1" applyAlignment="1">
      <alignment vertical="center"/>
    </xf>
    <xf numFmtId="164" fontId="32" fillId="0" borderId="0" xfId="75" applyNumberFormat="1" applyFont="1" applyAlignment="1">
      <alignment horizontal="left" vertical="center"/>
    </xf>
    <xf numFmtId="164" fontId="32" fillId="0" borderId="2" xfId="75" applyNumberFormat="1" applyFont="1" applyBorder="1" applyAlignment="1">
      <alignment horizontal="center" vertical="center" wrapText="1"/>
    </xf>
    <xf numFmtId="164" fontId="34" fillId="0" borderId="0" xfId="75" applyNumberFormat="1" applyFont="1" applyAlignment="1">
      <alignment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5" fillId="0" borderId="0" xfId="75" applyNumberFormat="1" applyFont="1" applyAlignment="1">
      <alignment vertical="center"/>
    </xf>
    <xf numFmtId="164" fontId="35" fillId="0" borderId="21" xfId="75" applyNumberFormat="1" applyFont="1" applyBorder="1" applyAlignment="1">
      <alignment vertical="center" wrapText="1"/>
    </xf>
    <xf numFmtId="49" fontId="35" fillId="0" borderId="21" xfId="75" applyNumberFormat="1" applyFont="1" applyBorder="1" applyAlignment="1">
      <alignment vertical="center" wrapText="1"/>
    </xf>
    <xf numFmtId="164" fontId="35" fillId="0" borderId="21" xfId="75" applyNumberFormat="1" applyFont="1" applyBorder="1" applyAlignment="1">
      <alignment horizontal="left" vertical="center" wrapText="1"/>
    </xf>
    <xf numFmtId="14" fontId="32" fillId="0" borderId="16" xfId="75" applyNumberFormat="1" applyFont="1" applyBorder="1" applyAlignment="1">
      <alignment horizontal="center" vertical="center" wrapText="1"/>
    </xf>
    <xf numFmtId="164" fontId="32" fillId="0" borderId="16" xfId="75" applyNumberFormat="1" applyFont="1" applyBorder="1" applyAlignment="1">
      <alignment horizontal="center" vertical="center" wrapText="1"/>
    </xf>
    <xf numFmtId="164" fontId="32" fillId="0" borderId="16" xfId="75" applyNumberFormat="1" applyFont="1" applyBorder="1" applyAlignment="1">
      <alignment horizontal="center" vertical="center"/>
    </xf>
    <xf numFmtId="164" fontId="32" fillId="0" borderId="16" xfId="75" applyNumberFormat="1" applyFont="1" applyBorder="1" applyAlignment="1">
      <alignment horizontal="left" vertical="center" wrapText="1"/>
    </xf>
    <xf numFmtId="164" fontId="32" fillId="0" borderId="16" xfId="75" quotePrefix="1" applyNumberFormat="1" applyFont="1" applyBorder="1" applyAlignment="1">
      <alignment horizontal="center" vertical="center" wrapText="1"/>
    </xf>
    <xf numFmtId="164" fontId="32" fillId="0" borderId="16" xfId="72" applyNumberFormat="1" applyFont="1" applyBorder="1" applyAlignment="1">
      <alignment horizontal="left" vertical="center" wrapText="1"/>
    </xf>
    <xf numFmtId="164" fontId="32" fillId="0" borderId="16" xfId="75" applyNumberFormat="1" applyFont="1" applyBorder="1" applyAlignment="1">
      <alignment vertical="center" wrapText="1"/>
    </xf>
    <xf numFmtId="14" fontId="32" fillId="0" borderId="16" xfId="75" applyNumberFormat="1" applyFont="1" applyBorder="1" applyAlignment="1">
      <alignment vertical="center" wrapText="1"/>
    </xf>
    <xf numFmtId="49" fontId="57" fillId="0" borderId="16" xfId="72" applyNumberFormat="1" applyFont="1" applyBorder="1" applyAlignment="1">
      <alignment horizontal="center"/>
    </xf>
    <xf numFmtId="164" fontId="35" fillId="0" borderId="16" xfId="75" applyNumberFormat="1" applyFont="1" applyBorder="1" applyAlignment="1">
      <alignment vertical="center" wrapText="1"/>
    </xf>
    <xf numFmtId="164" fontId="35" fillId="0" borderId="16" xfId="75" applyNumberFormat="1" applyFont="1" applyBorder="1" applyAlignment="1">
      <alignment horizontal="center" vertical="center" wrapText="1"/>
    </xf>
    <xf numFmtId="164" fontId="35" fillId="0" borderId="19" xfId="75" applyNumberFormat="1" applyFont="1" applyBorder="1" applyAlignment="1">
      <alignment vertical="center" wrapText="1"/>
    </xf>
    <xf numFmtId="164" fontId="35" fillId="0" borderId="19" xfId="75" applyNumberFormat="1" applyFont="1" applyBorder="1" applyAlignment="1">
      <alignment horizontal="center" vertical="center" wrapText="1"/>
    </xf>
    <xf numFmtId="164" fontId="32" fillId="0" borderId="19" xfId="75" applyNumberFormat="1" applyFont="1" applyBorder="1" applyAlignment="1">
      <alignment vertical="center" wrapText="1"/>
    </xf>
    <xf numFmtId="164" fontId="32" fillId="0" borderId="0" xfId="75" quotePrefix="1" applyNumberFormat="1" applyFont="1" applyAlignment="1">
      <alignment vertical="center"/>
    </xf>
    <xf numFmtId="0" fontId="35" fillId="0" borderId="0" xfId="53" applyFont="1" applyAlignment="1">
      <alignment horizontal="center" vertical="center"/>
    </xf>
    <xf numFmtId="0" fontId="32" fillId="0" borderId="0" xfId="53" applyFont="1" applyAlignment="1">
      <alignment horizontal="center" vertical="center"/>
    </xf>
    <xf numFmtId="0" fontId="35" fillId="0" borderId="0" xfId="75" applyFont="1" applyFill="1" applyBorder="1" applyAlignment="1" applyProtection="1">
      <alignment horizontal="left" vertical="center"/>
      <protection hidden="1"/>
    </xf>
    <xf numFmtId="164" fontId="35" fillId="0" borderId="0" xfId="75" applyNumberFormat="1" applyFont="1" applyAlignment="1">
      <alignment horizontal="center" vertical="center"/>
    </xf>
    <xf numFmtId="164" fontId="35" fillId="0" borderId="21" xfId="72" applyNumberFormat="1" applyFont="1" applyBorder="1" applyAlignment="1">
      <alignment horizontal="right" vertical="center" wrapText="1"/>
    </xf>
    <xf numFmtId="164" fontId="58" fillId="25" borderId="31" xfId="75" applyNumberFormat="1" applyFont="1" applyFill="1" applyBorder="1" applyAlignment="1">
      <alignment vertical="center"/>
    </xf>
    <xf numFmtId="0" fontId="33" fillId="0" borderId="0" xfId="85" quotePrefix="1" applyFont="1" applyAlignment="1">
      <alignment horizontal="left" vertical="center"/>
    </xf>
    <xf numFmtId="164" fontId="32" fillId="0" borderId="16" xfId="75" applyNumberFormat="1" applyFont="1" applyFill="1" applyBorder="1" applyAlignment="1">
      <alignment vertical="center"/>
    </xf>
    <xf numFmtId="0" fontId="33" fillId="0" borderId="0" xfId="53" applyFont="1" applyAlignment="1">
      <alignment horizontal="center" vertical="center"/>
    </xf>
    <xf numFmtId="0" fontId="46" fillId="0" borderId="0" xfId="75" applyFont="1" applyFill="1" applyBorder="1" applyAlignment="1" applyProtection="1">
      <alignment horizontal="center" vertical="center"/>
      <protection hidden="1"/>
    </xf>
    <xf numFmtId="0" fontId="38" fillId="0" borderId="0" xfId="75" applyFont="1" applyFill="1" applyBorder="1" applyAlignment="1" applyProtection="1">
      <alignment horizontal="center" vertical="center"/>
      <protection hidden="1"/>
    </xf>
    <xf numFmtId="0" fontId="50" fillId="0" borderId="0" xfId="75" applyFont="1" applyFill="1" applyBorder="1" applyAlignment="1" applyProtection="1">
      <alignment horizontal="center" vertical="center"/>
      <protection hidden="1"/>
    </xf>
    <xf numFmtId="0" fontId="60" fillId="0" borderId="0" xfId="0" applyFont="1" applyAlignment="1">
      <alignment horizontal="center"/>
    </xf>
    <xf numFmtId="164" fontId="60" fillId="0" borderId="0" xfId="75" applyNumberFormat="1" applyFont="1" applyAlignment="1">
      <alignment horizontal="center" vertical="center"/>
    </xf>
    <xf numFmtId="164" fontId="32" fillId="0" borderId="16" xfId="75" applyNumberFormat="1" applyFont="1" applyBorder="1" applyAlignment="1">
      <alignment horizontal="left" vertical="center"/>
    </xf>
    <xf numFmtId="164" fontId="32" fillId="0" borderId="16" xfId="75" applyNumberFormat="1" applyFont="1" applyBorder="1" applyAlignment="1">
      <alignment vertical="center"/>
    </xf>
    <xf numFmtId="164" fontId="33" fillId="0" borderId="0" xfId="75" quotePrefix="1" applyNumberFormat="1" applyFont="1" applyAlignment="1">
      <alignment vertical="center"/>
    </xf>
    <xf numFmtId="164" fontId="25" fillId="0" borderId="25" xfId="72" quotePrefix="1" applyNumberFormat="1" applyFont="1" applyBorder="1" applyAlignment="1">
      <alignment horizontal="right"/>
    </xf>
    <xf numFmtId="164" fontId="34" fillId="0" borderId="25" xfId="72" applyNumberFormat="1" applyFont="1" applyBorder="1" applyAlignment="1">
      <alignment horizontal="center"/>
    </xf>
    <xf numFmtId="164" fontId="25" fillId="0" borderId="25" xfId="72" applyNumberFormat="1" applyFont="1" applyBorder="1"/>
    <xf numFmtId="164" fontId="25" fillId="0" borderId="23" xfId="72" quotePrefix="1" applyNumberFormat="1" applyFont="1" applyBorder="1" applyAlignment="1">
      <alignment horizontal="right"/>
    </xf>
    <xf numFmtId="164" fontId="34" fillId="0" borderId="23" xfId="72" applyNumberFormat="1" applyFont="1" applyBorder="1" applyAlignment="1">
      <alignment horizontal="center"/>
    </xf>
    <xf numFmtId="164" fontId="25" fillId="0" borderId="23" xfId="72" applyNumberFormat="1" applyFont="1" applyBorder="1"/>
    <xf numFmtId="164" fontId="25" fillId="0" borderId="10" xfId="72" applyNumberFormat="1" applyFont="1" applyBorder="1" applyAlignment="1">
      <alignment horizontal="right"/>
    </xf>
    <xf numFmtId="164" fontId="34" fillId="0" borderId="10" xfId="72" applyNumberFormat="1" applyFont="1" applyBorder="1" applyAlignment="1">
      <alignment horizontal="right"/>
    </xf>
    <xf numFmtId="164" fontId="25" fillId="0" borderId="10" xfId="72" applyNumberFormat="1" applyFont="1" applyBorder="1"/>
    <xf numFmtId="164" fontId="39" fillId="0" borderId="26" xfId="72" applyNumberFormat="1" applyFont="1" applyBorder="1"/>
    <xf numFmtId="0" fontId="34" fillId="0" borderId="0" xfId="78" applyFont="1" applyAlignment="1" applyProtection="1">
      <alignment vertical="center"/>
      <protection hidden="1"/>
    </xf>
    <xf numFmtId="0" fontId="34" fillId="0" borderId="0" xfId="78" applyFont="1" applyFill="1" applyBorder="1" applyAlignment="1" applyProtection="1">
      <alignment vertical="center"/>
      <protection hidden="1"/>
    </xf>
    <xf numFmtId="0" fontId="38" fillId="0" borderId="0" xfId="78" applyFont="1" applyAlignment="1" applyProtection="1">
      <alignment vertical="center"/>
      <protection hidden="1"/>
    </xf>
    <xf numFmtId="0" fontId="34" fillId="0" borderId="0" xfId="78" applyFont="1" applyBorder="1" applyAlignment="1" applyProtection="1">
      <alignment vertical="center"/>
      <protection hidden="1"/>
    </xf>
    <xf numFmtId="0" fontId="43" fillId="0" borderId="0" xfId="78" applyFont="1" applyAlignment="1" applyProtection="1">
      <alignment horizontal="center" vertical="center"/>
      <protection hidden="1"/>
    </xf>
    <xf numFmtId="0" fontId="34" fillId="21" borderId="2" xfId="78" applyFont="1" applyFill="1" applyBorder="1" applyAlignment="1" applyProtection="1">
      <alignment vertical="center"/>
      <protection locked="0" hidden="1"/>
    </xf>
    <xf numFmtId="0" fontId="34" fillId="0" borderId="0" xfId="78" applyFont="1" applyAlignment="1" applyProtection="1">
      <alignment vertical="center"/>
      <protection locked="0" hidden="1"/>
    </xf>
    <xf numFmtId="0" fontId="34" fillId="28" borderId="2" xfId="78" applyFont="1" applyFill="1" applyBorder="1" applyAlignment="1" applyProtection="1">
      <alignment vertical="center"/>
      <protection locked="0" hidden="1"/>
    </xf>
    <xf numFmtId="0" fontId="34" fillId="0" borderId="0" xfId="78" applyFont="1" applyFill="1" applyBorder="1" applyAlignment="1" applyProtection="1">
      <alignment vertical="center"/>
      <protection locked="0" hidden="1"/>
    </xf>
    <xf numFmtId="0" fontId="34" fillId="29" borderId="2" xfId="78" applyNumberFormat="1" applyFont="1" applyFill="1" applyBorder="1" applyAlignment="1" applyProtection="1">
      <alignment vertical="center"/>
      <protection locked="0" hidden="1"/>
    </xf>
    <xf numFmtId="0" fontId="33" fillId="0" borderId="0" xfId="78" applyFont="1" applyAlignment="1" applyProtection="1">
      <alignment vertical="center"/>
      <protection hidden="1"/>
    </xf>
    <xf numFmtId="14" fontId="33" fillId="0" borderId="0" xfId="78" applyNumberFormat="1" applyFont="1" applyAlignment="1" applyProtection="1">
      <alignment horizontal="center" vertical="center"/>
      <protection hidden="1"/>
    </xf>
    <xf numFmtId="14" fontId="33" fillId="0" borderId="0" xfId="78" applyNumberFormat="1" applyFont="1" applyAlignment="1" applyProtection="1">
      <alignment vertical="center"/>
      <protection hidden="1"/>
    </xf>
    <xf numFmtId="0" fontId="33" fillId="0" borderId="0" xfId="78" applyFont="1" applyBorder="1" applyAlignment="1" applyProtection="1">
      <alignment vertical="center"/>
      <protection hidden="1"/>
    </xf>
    <xf numFmtId="0" fontId="33" fillId="0" borderId="0" xfId="78" applyFont="1" applyFill="1" applyBorder="1" applyAlignment="1" applyProtection="1">
      <alignment vertical="center"/>
      <protection hidden="1"/>
    </xf>
    <xf numFmtId="0" fontId="33" fillId="0" borderId="0" xfId="78" applyFont="1" applyAlignment="1" applyProtection="1">
      <alignment horizontal="right" vertical="center"/>
      <protection hidden="1"/>
    </xf>
    <xf numFmtId="0" fontId="33" fillId="0" borderId="0" xfId="78" applyFont="1" applyAlignment="1" applyProtection="1">
      <alignment horizontal="left" vertical="center"/>
      <protection hidden="1"/>
    </xf>
    <xf numFmtId="0" fontId="33" fillId="0" borderId="0" xfId="78" applyFont="1" applyFill="1" applyAlignment="1" applyProtection="1">
      <alignment vertical="center"/>
      <protection hidden="1"/>
    </xf>
    <xf numFmtId="0" fontId="33" fillId="0" borderId="17" xfId="78" applyFont="1" applyBorder="1" applyAlignment="1" applyProtection="1">
      <alignment horizontal="center" vertical="center" wrapText="1"/>
      <protection hidden="1"/>
    </xf>
    <xf numFmtId="0" fontId="41" fillId="30" borderId="17" xfId="78" applyFont="1" applyFill="1" applyBorder="1" applyAlignment="1" applyProtection="1">
      <alignment horizontal="center" vertical="center"/>
      <protection hidden="1"/>
    </xf>
    <xf numFmtId="0" fontId="41" fillId="0" borderId="0" xfId="78" applyFont="1" applyAlignment="1" applyProtection="1">
      <alignment horizontal="center" vertical="center"/>
      <protection hidden="1"/>
    </xf>
    <xf numFmtId="0" fontId="33" fillId="0" borderId="0" xfId="78" applyFont="1" applyBorder="1" applyAlignment="1" applyProtection="1">
      <alignment horizontal="center" vertical="center"/>
      <protection hidden="1"/>
    </xf>
    <xf numFmtId="164" fontId="33" fillId="0" borderId="0" xfId="29" applyNumberFormat="1" applyFont="1" applyBorder="1" applyAlignment="1" applyProtection="1">
      <alignment vertical="center"/>
      <protection hidden="1"/>
    </xf>
    <xf numFmtId="0" fontId="37" fillId="0" borderId="0" xfId="78" applyFont="1" applyAlignment="1" applyProtection="1">
      <alignment horizontal="left" vertical="center"/>
      <protection hidden="1"/>
    </xf>
    <xf numFmtId="0" fontId="37" fillId="0" borderId="0" xfId="78" applyFont="1" applyAlignment="1" applyProtection="1">
      <alignment vertical="center"/>
      <protection hidden="1"/>
    </xf>
    <xf numFmtId="0" fontId="37" fillId="0" borderId="0" xfId="78" applyFont="1" applyAlignment="1" applyProtection="1">
      <alignment horizontal="center" vertical="center"/>
      <protection hidden="1"/>
    </xf>
    <xf numFmtId="0" fontId="59" fillId="0" borderId="0" xfId="78" applyFont="1" applyAlignment="1" applyProtection="1">
      <alignment horizontal="left" vertical="center"/>
      <protection hidden="1"/>
    </xf>
    <xf numFmtId="0" fontId="59" fillId="0" borderId="0" xfId="78" applyFont="1" applyAlignment="1" applyProtection="1">
      <alignment horizontal="center" vertical="center"/>
      <protection hidden="1"/>
    </xf>
    <xf numFmtId="0" fontId="38" fillId="0" borderId="0" xfId="78" applyFont="1" applyFill="1" applyBorder="1" applyAlignment="1" applyProtection="1">
      <alignment horizontal="center" vertical="center"/>
      <protection hidden="1"/>
    </xf>
    <xf numFmtId="0" fontId="35" fillId="0" borderId="0" xfId="75" applyFont="1" applyFill="1" applyBorder="1" applyAlignment="1" applyProtection="1">
      <alignment vertical="center"/>
      <protection locked="0" hidden="1"/>
    </xf>
    <xf numFmtId="0" fontId="35" fillId="26" borderId="31" xfId="75" applyFont="1" applyFill="1" applyBorder="1" applyAlignment="1" applyProtection="1">
      <alignment vertical="center"/>
      <protection locked="0" hidden="1"/>
    </xf>
    <xf numFmtId="0" fontId="35" fillId="27" borderId="31" xfId="75" applyNumberFormat="1" applyFont="1" applyFill="1" applyBorder="1" applyAlignment="1" applyProtection="1">
      <alignment vertical="center"/>
      <protection locked="0" hidden="1"/>
    </xf>
    <xf numFmtId="0" fontId="32" fillId="0" borderId="16" xfId="0" applyFont="1" applyBorder="1" applyAlignment="1">
      <alignment vertical="center"/>
    </xf>
    <xf numFmtId="0" fontId="32" fillId="0" borderId="16" xfId="0" applyFont="1" applyBorder="1"/>
    <xf numFmtId="0" fontId="48" fillId="0" borderId="16" xfId="93" applyNumberFormat="1" applyFont="1" applyBorder="1" applyAlignment="1" applyProtection="1">
      <alignment horizontal="center" vertical="center"/>
      <protection hidden="1"/>
    </xf>
    <xf numFmtId="0" fontId="48" fillId="0" borderId="16" xfId="0" applyFont="1" applyFill="1" applyBorder="1" applyAlignment="1" applyProtection="1">
      <alignment horizontal="left"/>
      <protection hidden="1"/>
    </xf>
    <xf numFmtId="0" fontId="48" fillId="0" borderId="16" xfId="78" applyFont="1" applyBorder="1" applyAlignment="1" applyProtection="1">
      <alignment vertical="center"/>
      <protection hidden="1"/>
    </xf>
    <xf numFmtId="0" fontId="48" fillId="0" borderId="16" xfId="78" applyFont="1" applyBorder="1" applyAlignment="1" applyProtection="1">
      <alignment horizontal="center" vertical="center"/>
      <protection hidden="1"/>
    </xf>
    <xf numFmtId="164" fontId="48" fillId="0" borderId="16" xfId="29" applyNumberFormat="1" applyFont="1" applyBorder="1" applyAlignment="1" applyProtection="1">
      <alignment vertical="center"/>
      <protection hidden="1"/>
    </xf>
    <xf numFmtId="173" fontId="48" fillId="0" borderId="16" xfId="29" applyNumberFormat="1" applyFont="1" applyFill="1" applyBorder="1" applyAlignment="1" applyProtection="1">
      <alignment horizontal="center"/>
      <protection hidden="1"/>
    </xf>
    <xf numFmtId="164" fontId="48" fillId="0" borderId="16" xfId="29" applyNumberFormat="1" applyFont="1" applyFill="1" applyBorder="1" applyAlignment="1" applyProtection="1">
      <alignment horizontal="left"/>
      <protection hidden="1"/>
    </xf>
    <xf numFmtId="0" fontId="48" fillId="0" borderId="19" xfId="93" applyNumberFormat="1" applyFont="1" applyBorder="1" applyAlignment="1" applyProtection="1">
      <alignment horizontal="center" vertical="center"/>
      <protection hidden="1"/>
    </xf>
    <xf numFmtId="0" fontId="48" fillId="0" borderId="19" xfId="0" applyFont="1" applyFill="1" applyBorder="1" applyAlignment="1" applyProtection="1">
      <alignment horizontal="left"/>
      <protection hidden="1"/>
    </xf>
    <xf numFmtId="0" fontId="48" fillId="0" borderId="19" xfId="78" applyFont="1" applyBorder="1" applyAlignment="1" applyProtection="1">
      <alignment vertical="center"/>
      <protection hidden="1"/>
    </xf>
    <xf numFmtId="0" fontId="48" fillId="0" borderId="19" xfId="78" applyFont="1" applyBorder="1" applyAlignment="1" applyProtection="1">
      <alignment horizontal="center" vertical="center"/>
      <protection hidden="1"/>
    </xf>
    <xf numFmtId="164" fontId="48" fillId="0" borderId="19" xfId="29" applyNumberFormat="1" applyFont="1" applyBorder="1" applyAlignment="1" applyProtection="1">
      <alignment vertical="center"/>
      <protection hidden="1"/>
    </xf>
    <xf numFmtId="164" fontId="48" fillId="0" borderId="19" xfId="29" applyNumberFormat="1" applyFont="1" applyFill="1" applyBorder="1" applyAlignment="1" applyProtection="1">
      <alignment horizontal="center"/>
      <protection hidden="1"/>
    </xf>
    <xf numFmtId="164" fontId="48" fillId="0" borderId="19" xfId="29" applyNumberFormat="1" applyFont="1" applyFill="1" applyBorder="1" applyAlignment="1" applyProtection="1">
      <alignment horizontal="left"/>
      <protection hidden="1"/>
    </xf>
    <xf numFmtId="0" fontId="48" fillId="0" borderId="2" xfId="78" applyFont="1" applyBorder="1" applyAlignment="1" applyProtection="1">
      <alignment vertical="center"/>
      <protection hidden="1"/>
    </xf>
    <xf numFmtId="164" fontId="48" fillId="0" borderId="2" xfId="29" applyNumberFormat="1" applyFont="1" applyBorder="1" applyAlignment="1" applyProtection="1">
      <alignment vertical="center"/>
      <protection hidden="1"/>
    </xf>
    <xf numFmtId="0" fontId="35" fillId="0" borderId="0" xfId="74" applyFont="1" applyFill="1" applyAlignment="1">
      <alignment horizontal="center" vertical="center"/>
    </xf>
    <xf numFmtId="16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horizontal="center" vertical="center" wrapText="1"/>
    </xf>
    <xf numFmtId="164" fontId="32" fillId="0" borderId="2" xfId="75" applyNumberFormat="1" applyFont="1" applyBorder="1" applyAlignment="1">
      <alignment horizontal="center" vertical="center" wrapText="1"/>
    </xf>
    <xf numFmtId="164" fontId="32" fillId="0" borderId="17" xfId="75" applyNumberFormat="1" applyFont="1" applyBorder="1" applyAlignment="1">
      <alignment horizontal="center" vertical="center" wrapText="1"/>
    </xf>
    <xf numFmtId="164" fontId="32" fillId="0" borderId="18" xfId="75" applyNumberFormat="1" applyFont="1" applyBorder="1" applyAlignment="1">
      <alignment horizontal="center" vertical="center" wrapText="1"/>
    </xf>
    <xf numFmtId="164" fontId="21" fillId="0" borderId="0" xfId="75" applyNumberFormat="1" applyFont="1" applyAlignment="1">
      <alignment horizontal="center" vertical="center"/>
    </xf>
    <xf numFmtId="164" fontId="32" fillId="0" borderId="0" xfId="75" applyNumberFormat="1" applyFont="1" applyAlignment="1">
      <alignment horizontal="center" vertical="center"/>
    </xf>
    <xf numFmtId="164" fontId="35" fillId="0" borderId="0" xfId="75" applyNumberFormat="1" applyFont="1" applyAlignment="1">
      <alignment horizontal="center" vertical="center"/>
    </xf>
    <xf numFmtId="0" fontId="33" fillId="0" borderId="2" xfId="78" applyFont="1" applyBorder="1" applyAlignment="1" applyProtection="1">
      <alignment horizontal="center" vertical="center" wrapText="1"/>
      <protection hidden="1"/>
    </xf>
    <xf numFmtId="0" fontId="33" fillId="0" borderId="17" xfId="78" applyFont="1" applyBorder="1" applyAlignment="1" applyProtection="1">
      <alignment horizontal="center" vertical="center"/>
      <protection hidden="1"/>
    </xf>
    <xf numFmtId="0" fontId="48" fillId="0" borderId="2" xfId="78" applyFont="1" applyBorder="1" applyAlignment="1" applyProtection="1">
      <alignment horizontal="center" vertical="center"/>
      <protection hidden="1"/>
    </xf>
    <xf numFmtId="0" fontId="33" fillId="0" borderId="2" xfId="78" applyFont="1" applyBorder="1" applyAlignment="1" applyProtection="1">
      <alignment horizontal="center" vertical="center"/>
      <protection hidden="1"/>
    </xf>
    <xf numFmtId="173" fontId="32" fillId="0" borderId="16" xfId="80" applyNumberFormat="1" applyFont="1" applyBorder="1" applyAlignment="1">
      <alignment horizontal="left" vertical="center"/>
    </xf>
    <xf numFmtId="173" fontId="32" fillId="0" borderId="16" xfId="80" applyNumberFormat="1" applyFont="1" applyBorder="1" applyAlignment="1">
      <alignment horizontal="center" vertical="center"/>
    </xf>
    <xf numFmtId="173" fontId="32" fillId="0" borderId="16" xfId="80" applyNumberFormat="1" applyFont="1" applyBorder="1" applyAlignment="1">
      <alignment vertical="center"/>
    </xf>
    <xf numFmtId="177" fontId="32" fillId="0" borderId="16" xfId="80" applyNumberFormat="1" applyFont="1" applyBorder="1" applyAlignment="1">
      <alignment horizontal="center" vertical="center"/>
    </xf>
    <xf numFmtId="0" fontId="32" fillId="0" borderId="0" xfId="0" applyFont="1" applyFill="1" applyAlignment="1">
      <alignment horizontal="center"/>
    </xf>
    <xf numFmtId="0" fontId="32" fillId="0" borderId="0" xfId="74" applyFont="1" applyFill="1" applyAlignment="1">
      <alignment horizontal="left" vertical="center"/>
    </xf>
    <xf numFmtId="0" fontId="35" fillId="0" borderId="0" xfId="74" applyFont="1" applyFill="1" applyAlignment="1">
      <alignment horizontal="center" vertical="center" wrapText="1"/>
    </xf>
    <xf numFmtId="0" fontId="35" fillId="0" borderId="0" xfId="74" applyFont="1" applyFill="1" applyAlignment="1">
      <alignment vertical="center" wrapText="1"/>
    </xf>
    <xf numFmtId="0" fontId="35" fillId="0" borderId="0" xfId="74" applyFont="1" applyFill="1" applyAlignment="1">
      <alignment horizontal="left" vertical="center"/>
    </xf>
    <xf numFmtId="49" fontId="35" fillId="0" borderId="0" xfId="74" applyNumberFormat="1" applyFont="1" applyFill="1" applyAlignment="1">
      <alignment vertical="center"/>
    </xf>
    <xf numFmtId="0" fontId="32" fillId="0" borderId="0" xfId="74" applyFont="1" applyFill="1" applyAlignment="1">
      <alignment horizontal="center" vertical="center"/>
    </xf>
    <xf numFmtId="1" fontId="32" fillId="0" borderId="0" xfId="74" applyNumberFormat="1" applyFont="1" applyFill="1" applyAlignment="1">
      <alignment horizontal="center" vertical="center"/>
    </xf>
    <xf numFmtId="0" fontId="57" fillId="0" borderId="0" xfId="0" applyFont="1" applyFill="1"/>
    <xf numFmtId="49" fontId="35" fillId="0" borderId="0" xfId="74" applyNumberFormat="1" applyFont="1" applyFill="1" applyAlignment="1">
      <alignment horizontal="center" vertical="center"/>
    </xf>
    <xf numFmtId="0" fontId="32" fillId="0" borderId="0" xfId="74" applyFont="1" applyFill="1" applyAlignment="1">
      <alignment horizontal="center" vertical="center" wrapText="1"/>
    </xf>
    <xf numFmtId="1" fontId="32" fillId="0" borderId="0" xfId="74" applyNumberFormat="1" applyFont="1" applyFill="1" applyAlignment="1">
      <alignment horizontal="center" vertical="center" wrapText="1"/>
    </xf>
    <xf numFmtId="49" fontId="32" fillId="0" borderId="0" xfId="74" applyNumberFormat="1" applyFont="1" applyFill="1" applyAlignment="1">
      <alignment horizontal="center" vertical="center"/>
    </xf>
    <xf numFmtId="14" fontId="32" fillId="0" borderId="17" xfId="0" applyNumberFormat="1" applyFont="1" applyFill="1" applyBorder="1" applyAlignment="1">
      <alignment horizontal="center" vertical="center"/>
    </xf>
    <xf numFmtId="0" fontId="32" fillId="0" borderId="17" xfId="74" applyFont="1" applyFill="1" applyBorder="1" applyAlignment="1">
      <alignment horizontal="center" vertical="center"/>
    </xf>
    <xf numFmtId="0" fontId="32" fillId="0" borderId="2" xfId="74" applyFont="1" applyFill="1" applyBorder="1" applyAlignment="1">
      <alignment horizontal="center" vertical="center" wrapText="1"/>
    </xf>
    <xf numFmtId="0" fontId="32" fillId="0" borderId="5" xfId="74" applyFont="1" applyFill="1" applyBorder="1" applyAlignment="1">
      <alignment horizontal="center" vertical="center" wrapText="1"/>
    </xf>
    <xf numFmtId="0" fontId="32" fillId="0" borderId="20" xfId="74" applyFont="1" applyFill="1" applyBorder="1" applyAlignment="1">
      <alignment horizontal="center" vertical="center" wrapText="1"/>
    </xf>
    <xf numFmtId="0" fontId="32" fillId="0" borderId="17" xfId="74" applyFont="1" applyFill="1" applyBorder="1" applyAlignment="1">
      <alignment horizontal="left" vertical="center"/>
    </xf>
    <xf numFmtId="49" fontId="32" fillId="0" borderId="2" xfId="74" applyNumberFormat="1" applyFont="1" applyFill="1" applyBorder="1" applyAlignment="1">
      <alignment horizontal="center" vertical="center"/>
    </xf>
    <xf numFmtId="49" fontId="32" fillId="0" borderId="24" xfId="74" applyNumberFormat="1" applyFont="1" applyFill="1" applyBorder="1" applyAlignment="1">
      <alignment horizontal="center" vertical="center"/>
    </xf>
    <xf numFmtId="49" fontId="32" fillId="0" borderId="20" xfId="74" applyNumberFormat="1" applyFont="1" applyFill="1" applyBorder="1" applyAlignment="1">
      <alignment horizontal="center" vertical="center"/>
    </xf>
    <xf numFmtId="0" fontId="32" fillId="0" borderId="2" xfId="74" applyNumberFormat="1" applyFont="1" applyFill="1" applyBorder="1" applyAlignment="1">
      <alignment horizontal="center" vertical="center" wrapText="1"/>
    </xf>
    <xf numFmtId="0" fontId="32" fillId="0" borderId="28" xfId="74" quotePrefix="1" applyNumberFormat="1" applyFont="1" applyFill="1" applyBorder="1" applyAlignment="1">
      <alignment horizontal="center" vertical="center" wrapText="1"/>
    </xf>
    <xf numFmtId="0" fontId="32" fillId="0" borderId="30" xfId="74" quotePrefix="1" applyNumberFormat="1" applyFont="1" applyFill="1" applyBorder="1" applyAlignment="1">
      <alignment horizontal="center" vertical="center" wrapText="1"/>
    </xf>
    <xf numFmtId="0" fontId="32" fillId="0" borderId="29" xfId="74" quotePrefix="1" applyNumberFormat="1" applyFont="1" applyFill="1" applyBorder="1" applyAlignment="1">
      <alignment horizontal="center" vertical="center" wrapText="1"/>
    </xf>
    <xf numFmtId="49" fontId="32" fillId="0" borderId="17" xfId="74" applyNumberFormat="1" applyFont="1" applyFill="1" applyBorder="1" applyAlignment="1">
      <alignment horizontal="center" vertical="center" wrapText="1"/>
    </xf>
    <xf numFmtId="14" fontId="32" fillId="0" borderId="18" xfId="0" applyNumberFormat="1" applyFont="1" applyFill="1" applyBorder="1" applyAlignment="1">
      <alignment horizontal="center" vertical="center"/>
    </xf>
    <xf numFmtId="0" fontId="32" fillId="0" borderId="18" xfId="74" applyFont="1" applyFill="1" applyBorder="1" applyAlignment="1">
      <alignment horizontal="center" vertical="center"/>
    </xf>
    <xf numFmtId="0" fontId="32" fillId="0" borderId="20" xfId="74" applyFont="1" applyFill="1" applyBorder="1" applyAlignment="1">
      <alignment horizontal="center" vertical="center" wrapText="1"/>
    </xf>
    <xf numFmtId="0" fontId="32" fillId="0" borderId="2" xfId="74" applyFont="1" applyFill="1" applyBorder="1" applyAlignment="1">
      <alignment horizontal="center" vertical="center" wrapText="1"/>
    </xf>
    <xf numFmtId="0" fontId="32" fillId="0" borderId="18" xfId="74" applyFont="1" applyFill="1" applyBorder="1" applyAlignment="1">
      <alignment horizontal="left" vertical="center"/>
    </xf>
    <xf numFmtId="49" fontId="32" fillId="0" borderId="2" xfId="74" applyNumberFormat="1" applyFont="1" applyFill="1" applyBorder="1" applyAlignment="1">
      <alignment horizontal="center" vertical="center"/>
    </xf>
    <xf numFmtId="0" fontId="32" fillId="0" borderId="2" xfId="74" applyNumberFormat="1" applyFont="1" applyFill="1" applyBorder="1" applyAlignment="1">
      <alignment horizontal="center" vertical="center" wrapText="1"/>
    </xf>
    <xf numFmtId="0" fontId="32" fillId="0" borderId="32" xfId="74" quotePrefix="1" applyNumberFormat="1" applyFont="1" applyFill="1" applyBorder="1" applyAlignment="1">
      <alignment horizontal="center" vertical="center" wrapText="1"/>
    </xf>
    <xf numFmtId="0" fontId="32" fillId="0" borderId="22" xfId="74" quotePrefix="1" applyNumberFormat="1" applyFont="1" applyFill="1" applyBorder="1" applyAlignment="1">
      <alignment horizontal="center" vertical="center" wrapText="1"/>
    </xf>
    <xf numFmtId="0" fontId="32" fillId="0" borderId="33" xfId="74" quotePrefix="1" applyNumberFormat="1" applyFont="1" applyFill="1" applyBorder="1" applyAlignment="1">
      <alignment horizontal="center" vertical="center" wrapText="1"/>
    </xf>
    <xf numFmtId="49" fontId="32" fillId="0" borderId="18" xfId="74" applyNumberFormat="1" applyFont="1" applyFill="1" applyBorder="1" applyAlignment="1">
      <alignment horizontal="center" vertical="center" wrapText="1"/>
    </xf>
    <xf numFmtId="0" fontId="32" fillId="0" borderId="17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left"/>
    </xf>
    <xf numFmtId="0" fontId="32" fillId="0" borderId="2" xfId="0" applyFont="1" applyFill="1" applyBorder="1" applyAlignment="1">
      <alignment horizontal="center" wrapText="1"/>
    </xf>
    <xf numFmtId="0" fontId="32" fillId="0" borderId="16" xfId="0" applyFont="1" applyFill="1" applyBorder="1" applyAlignment="1">
      <alignment horizontal="center"/>
    </xf>
    <xf numFmtId="0" fontId="32" fillId="0" borderId="16" xfId="75" applyNumberFormat="1" applyFont="1" applyFill="1" applyBorder="1" applyAlignment="1">
      <alignment horizontal="center" vertical="center"/>
    </xf>
    <xf numFmtId="14" fontId="62" fillId="0" borderId="16" xfId="74" applyNumberFormat="1" applyFont="1" applyFill="1" applyBorder="1" applyAlignment="1">
      <alignment horizontal="center" vertical="center"/>
    </xf>
    <xf numFmtId="164" fontId="62" fillId="0" borderId="16" xfId="74" applyNumberFormat="1" applyFont="1" applyFill="1" applyBorder="1" applyAlignment="1">
      <alignment horizontal="left" vertical="center"/>
    </xf>
    <xf numFmtId="49" fontId="62" fillId="0" borderId="16" xfId="74" applyNumberFormat="1" applyFont="1" applyFill="1" applyBorder="1" applyAlignment="1">
      <alignment horizontal="left" vertical="center"/>
    </xf>
    <xf numFmtId="164" fontId="62" fillId="0" borderId="16" xfId="29" applyNumberFormat="1" applyFont="1" applyFill="1" applyBorder="1" applyAlignment="1">
      <alignment horizontal="left" vertical="center"/>
    </xf>
    <xf numFmtId="43" fontId="62" fillId="0" borderId="16" xfId="29" applyFont="1" applyFill="1" applyBorder="1" applyAlignment="1">
      <alignment horizontal="left" vertical="center"/>
    </xf>
    <xf numFmtId="164" fontId="62" fillId="0" borderId="16" xfId="75" applyNumberFormat="1" applyFont="1" applyFill="1" applyBorder="1" applyAlignment="1">
      <alignment vertical="center"/>
    </xf>
    <xf numFmtId="0" fontId="62" fillId="0" borderId="16" xfId="74" quotePrefix="1" applyNumberFormat="1" applyFont="1" applyFill="1" applyBorder="1" applyAlignment="1">
      <alignment horizontal="center" vertical="center"/>
    </xf>
    <xf numFmtId="0" fontId="57" fillId="0" borderId="0" xfId="0" applyFont="1" applyFill="1" applyAlignment="1"/>
    <xf numFmtId="1" fontId="62" fillId="0" borderId="16" xfId="74" quotePrefix="1" applyNumberFormat="1" applyFont="1" applyFill="1" applyBorder="1" applyAlignment="1">
      <alignment horizontal="center" vertical="center"/>
    </xf>
    <xf numFmtId="49" fontId="62" fillId="0" borderId="16" xfId="74" quotePrefix="1" applyNumberFormat="1" applyFont="1" applyFill="1" applyBorder="1" applyAlignment="1">
      <alignment horizontal="left" vertical="center"/>
    </xf>
    <xf numFmtId="164" fontId="62" fillId="0" borderId="16" xfId="29" quotePrefix="1" applyNumberFormat="1" applyFont="1" applyFill="1" applyBorder="1" applyAlignment="1">
      <alignment horizontal="left" vertical="center"/>
    </xf>
    <xf numFmtId="43" fontId="62" fillId="0" borderId="16" xfId="29" quotePrefix="1" applyFont="1" applyFill="1" applyBorder="1" applyAlignment="1">
      <alignment horizontal="left" vertical="center"/>
    </xf>
    <xf numFmtId="14" fontId="32" fillId="0" borderId="16" xfId="88" applyNumberFormat="1" applyFont="1" applyFill="1" applyBorder="1" applyAlignment="1">
      <alignment horizontal="center" vertical="center"/>
    </xf>
    <xf numFmtId="164" fontId="32" fillId="0" borderId="16" xfId="88" applyNumberFormat="1" applyFont="1" applyFill="1" applyBorder="1" applyAlignment="1">
      <alignment horizontal="left" vertical="center"/>
    </xf>
    <xf numFmtId="43" fontId="32" fillId="0" borderId="16" xfId="29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horizontal="left" vertical="center"/>
    </xf>
    <xf numFmtId="0" fontId="32" fillId="0" borderId="16" xfId="88" quotePrefix="1" applyNumberFormat="1" applyFont="1" applyFill="1" applyBorder="1" applyAlignment="1">
      <alignment horizontal="center" vertical="center"/>
    </xf>
    <xf numFmtId="164" fontId="32" fillId="0" borderId="16" xfId="88" quotePrefix="1" applyNumberFormat="1" applyFont="1" applyFill="1" applyBorder="1" applyAlignment="1">
      <alignment horizontal="left" vertical="center"/>
    </xf>
    <xf numFmtId="164" fontId="32" fillId="0" borderId="16" xfId="74" applyNumberFormat="1" applyFont="1" applyFill="1" applyBorder="1" applyAlignment="1">
      <alignment horizontal="left" vertical="center"/>
    </xf>
    <xf numFmtId="0" fontId="32" fillId="0" borderId="16" xfId="74" quotePrefix="1" applyNumberFormat="1" applyFont="1" applyFill="1" applyBorder="1" applyAlignment="1">
      <alignment horizontal="center" vertical="center"/>
    </xf>
    <xf numFmtId="164" fontId="32" fillId="0" borderId="16" xfId="74" quotePrefix="1" applyNumberFormat="1" applyFont="1" applyFill="1" applyBorder="1" applyAlignment="1">
      <alignment horizontal="left" vertical="center"/>
    </xf>
    <xf numFmtId="0" fontId="57" fillId="0" borderId="0" xfId="0" applyFont="1" applyFill="1" applyAlignment="1">
      <alignment horizontal="left"/>
    </xf>
    <xf numFmtId="49" fontId="57" fillId="0" borderId="0" xfId="0" applyNumberFormat="1" applyFont="1" applyFill="1" applyAlignment="1"/>
    <xf numFmtId="164" fontId="32" fillId="0" borderId="0" xfId="29" applyNumberFormat="1" applyFont="1" applyFill="1"/>
  </cellXfs>
  <cellStyles count="9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2"/>
    <cellStyle name="Comma 2 2" xfId="92"/>
    <cellStyle name="Comma 3" xfId="80"/>
    <cellStyle name="Comma 4" xfId="81"/>
    <cellStyle name="Comma 5" xfId="82"/>
    <cellStyle name="Comma 6" xfId="86"/>
    <cellStyle name="Comma 6 2" xfId="90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3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7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91"/>
    <cellStyle name="Normal 3" xfId="83"/>
    <cellStyle name="Normal 4" xfId="84"/>
    <cellStyle name="Normal 5" xfId="87"/>
    <cellStyle name="Normal 5 2" xfId="89"/>
    <cellStyle name="Normal_112 - 15" xfId="85"/>
    <cellStyle name="Normal_Bao cao" xfId="71"/>
    <cellStyle name="Normal_Copy of Ke-toan-mo-phong-mauso_ke_toan_NKC_excel-2" xfId="52"/>
    <cellStyle name="Normal_ketoanthucte_NhatKySoCai" xfId="53"/>
    <cellStyle name="Normal_ketoanthucte_NhatKySoCai 2" xfId="74"/>
    <cellStyle name="Normal_ketoanthucte_NhatKySoCai 2 2" xfId="88"/>
    <cellStyle name="Normal_NhatKy0403" xfId="77"/>
    <cellStyle name="Normal_PNKPXK" xfId="78"/>
    <cellStyle name="Normal_SS-NKSC" xfId="93"/>
    <cellStyle name="Note" xfId="54" builtinId="10" customBuiltin="1"/>
    <cellStyle name="Output" xfId="55" builtinId="21" customBuiltin="1"/>
    <cellStyle name="TD1" xfId="56"/>
    <cellStyle name="Title" xfId="57" builtinId="15" customBuiltin="1"/>
    <cellStyle name="Total" xfId="58" builtinId="25" customBuiltin="1"/>
    <cellStyle name="Tua de so" xfId="76"/>
    <cellStyle name="Warning Text" xfId="59" builtinId="11" customBuiltin="1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백분율_HOBONG" xfId="64"/>
    <cellStyle name="뷭?_BOOKSHIP" xfId="65"/>
    <cellStyle name="콤마 [0]_1202" xfId="66"/>
    <cellStyle name="콤마_1202" xfId="67"/>
    <cellStyle name="통화 [0]_1202" xfId="68"/>
    <cellStyle name="통화_1202" xfId="69"/>
    <cellStyle name="표준_(정보부문)월별인원계획" xfId="70"/>
  </cellStyles>
  <dxfs count="4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2.KE-TOAN\SO%20SACH%20-%20LA\SO%20SACH\2013%20-%202015\S&#7893;%20S&#225;ch\2015\NK-SC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2"/>
    </sheetNames>
    <sheetDataSet>
      <sheetData sheetId="0">
        <row r="69">
          <cell r="G69">
            <v>44151443527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76"/>
  <sheetViews>
    <sheetView topLeftCell="A8" workbookViewId="0">
      <pane xSplit="2" ySplit="2" topLeftCell="C22" activePane="bottomRight" state="frozen"/>
      <selection activeCell="D43" sqref="D43"/>
      <selection pane="topRight" activeCell="D43" sqref="D43"/>
      <selection pane="bottomLeft" activeCell="D43" sqref="D43"/>
      <selection pane="bottomRight" activeCell="C26" sqref="C26:G26"/>
    </sheetView>
  </sheetViews>
  <sheetFormatPr defaultColWidth="8" defaultRowHeight="13.5"/>
  <cols>
    <col min="1" max="1" width="7.42578125" style="7" customWidth="1"/>
    <col min="2" max="2" width="35" style="7" customWidth="1"/>
    <col min="3" max="3" width="14.5703125" style="6" customWidth="1"/>
    <col min="4" max="4" width="12.7109375" style="6" customWidth="1"/>
    <col min="5" max="5" width="15.140625" style="7" customWidth="1"/>
    <col min="6" max="6" width="16.28515625" style="7" customWidth="1"/>
    <col min="7" max="7" width="13.85546875" style="7" customWidth="1"/>
    <col min="8" max="8" width="14.7109375" style="7" customWidth="1"/>
    <col min="9" max="9" width="15.5703125" style="7" customWidth="1"/>
    <col min="10" max="10" width="15.42578125" style="7" customWidth="1"/>
    <col min="11" max="11" width="13.7109375" style="7" customWidth="1"/>
    <col min="12" max="16384" width="8" style="7"/>
  </cols>
  <sheetData>
    <row r="1" spans="1:12">
      <c r="A1" s="5" t="s">
        <v>29</v>
      </c>
      <c r="B1" s="5"/>
    </row>
    <row r="2" spans="1:12">
      <c r="A2" s="5" t="s">
        <v>30</v>
      </c>
      <c r="B2" s="5"/>
    </row>
    <row r="3" spans="1:12">
      <c r="A3" s="5" t="s">
        <v>31</v>
      </c>
      <c r="B3" s="5"/>
    </row>
    <row r="5" spans="1:12" ht="15.75">
      <c r="A5" s="8" t="s">
        <v>32</v>
      </c>
      <c r="B5" s="8"/>
      <c r="C5" s="9"/>
      <c r="D5" s="9"/>
      <c r="E5" s="8"/>
      <c r="F5" s="8"/>
      <c r="G5" s="8"/>
      <c r="H5" s="8"/>
    </row>
    <row r="6" spans="1:12" ht="15.75">
      <c r="A6" s="10" t="s">
        <v>33</v>
      </c>
      <c r="B6" s="8"/>
      <c r="C6" s="9"/>
      <c r="D6" s="9"/>
      <c r="E6" s="8"/>
      <c r="F6" s="8"/>
      <c r="G6" s="8"/>
      <c r="H6" s="8"/>
    </row>
    <row r="8" spans="1:12">
      <c r="A8" s="11"/>
      <c r="B8" s="11" t="s">
        <v>34</v>
      </c>
      <c r="C8" s="12" t="s">
        <v>35</v>
      </c>
      <c r="D8" s="12"/>
      <c r="E8" s="13" t="s">
        <v>36</v>
      </c>
      <c r="F8" s="13"/>
      <c r="G8" s="13" t="s">
        <v>37</v>
      </c>
      <c r="H8" s="13"/>
    </row>
    <row r="9" spans="1:12">
      <c r="A9" s="14" t="s">
        <v>38</v>
      </c>
      <c r="B9" s="14"/>
      <c r="C9" s="12" t="s">
        <v>39</v>
      </c>
      <c r="D9" s="12" t="s">
        <v>40</v>
      </c>
      <c r="E9" s="13" t="s">
        <v>39</v>
      </c>
      <c r="F9" s="13" t="s">
        <v>40</v>
      </c>
      <c r="G9" s="13" t="s">
        <v>39</v>
      </c>
      <c r="H9" s="13" t="s">
        <v>40</v>
      </c>
    </row>
    <row r="10" spans="1:12" s="6" customFormat="1">
      <c r="A10" s="15" t="s">
        <v>41</v>
      </c>
      <c r="B10" s="16" t="s">
        <v>42</v>
      </c>
      <c r="C10" s="17">
        <v>3705039095</v>
      </c>
      <c r="D10" s="17">
        <v>0</v>
      </c>
      <c r="E10" s="17">
        <f t="array" ref="E10">SUM(IF(A10=KHN,TH))</f>
        <v>0</v>
      </c>
      <c r="F10" s="17">
        <f t="array" ref="F10">SUM(IF(A10=KHC,TH))</f>
        <v>5802224000</v>
      </c>
      <c r="G10" s="18">
        <f>MAX(C10+E10-D10-F10,0)</f>
        <v>0</v>
      </c>
      <c r="H10" s="18">
        <f>MAX(D10+F10-E10-C10,0)</f>
        <v>2097184905</v>
      </c>
      <c r="K10" s="19"/>
      <c r="L10" s="19"/>
    </row>
    <row r="11" spans="1:12" s="6" customFormat="1">
      <c r="A11" s="20" t="s">
        <v>14</v>
      </c>
      <c r="B11" s="21" t="s">
        <v>43</v>
      </c>
      <c r="C11" s="22">
        <v>3705039095</v>
      </c>
      <c r="D11" s="22">
        <v>0</v>
      </c>
      <c r="E11" s="22">
        <f>E10</f>
        <v>0</v>
      </c>
      <c r="F11" s="22">
        <f>F10</f>
        <v>5802224000</v>
      </c>
      <c r="G11" s="22">
        <f>G10</f>
        <v>0</v>
      </c>
      <c r="H11" s="22">
        <f>H10</f>
        <v>2097184905</v>
      </c>
    </row>
    <row r="12" spans="1:12" s="6" customFormat="1">
      <c r="A12" s="23" t="s">
        <v>22</v>
      </c>
      <c r="B12" s="16" t="s">
        <v>44</v>
      </c>
      <c r="C12" s="17">
        <v>19829295</v>
      </c>
      <c r="D12" s="17">
        <v>0</v>
      </c>
      <c r="E12" s="17">
        <f t="array" ref="E12">SUM(IF(A12=KHN,TH))</f>
        <v>0</v>
      </c>
      <c r="F12" s="17">
        <f t="array" ref="F12">SUM(IF(A12=KHC,TH))</f>
        <v>0</v>
      </c>
      <c r="G12" s="18">
        <f>MAX(C12+E12-D12-F12,0)</f>
        <v>19829295</v>
      </c>
      <c r="H12" s="18">
        <f>MAX(D12+F12-E12-C12,0)</f>
        <v>0</v>
      </c>
      <c r="K12" s="19"/>
      <c r="L12" s="19"/>
    </row>
    <row r="13" spans="1:12" s="6" customFormat="1">
      <c r="A13" s="23" t="s">
        <v>154</v>
      </c>
      <c r="B13" s="16" t="s">
        <v>155</v>
      </c>
      <c r="C13" s="17">
        <v>2236796790</v>
      </c>
      <c r="D13" s="17">
        <v>0</v>
      </c>
      <c r="E13" s="17">
        <f t="array" ref="E13">SUM(IF(A13=KHN,TH))</f>
        <v>0</v>
      </c>
      <c r="F13" s="17">
        <f t="array" ref="F13">SUM(IF(A13=KHC,TH))</f>
        <v>0</v>
      </c>
      <c r="G13" s="18">
        <f>MAX(C13+E13-D13-F13,0)</f>
        <v>2236796790</v>
      </c>
      <c r="H13" s="18">
        <f>MAX(D13+F13-E13-C13,0)</f>
        <v>0</v>
      </c>
      <c r="K13" s="19"/>
      <c r="L13" s="19"/>
    </row>
    <row r="14" spans="1:12" s="6" customFormat="1">
      <c r="A14" s="20" t="s">
        <v>45</v>
      </c>
      <c r="B14" s="21" t="s">
        <v>46</v>
      </c>
      <c r="C14" s="22">
        <v>2256626085</v>
      </c>
      <c r="D14" s="22">
        <v>0</v>
      </c>
      <c r="E14" s="22">
        <f>E12+E13</f>
        <v>0</v>
      </c>
      <c r="F14" s="22">
        <f>F12+F13</f>
        <v>0</v>
      </c>
      <c r="G14" s="22">
        <f>G12+G13</f>
        <v>2256626085</v>
      </c>
      <c r="H14" s="22">
        <f>H12+H13</f>
        <v>0</v>
      </c>
    </row>
    <row r="15" spans="1:12" s="6" customFormat="1">
      <c r="A15" s="20" t="s">
        <v>209</v>
      </c>
      <c r="B15" s="21" t="s">
        <v>233</v>
      </c>
      <c r="C15" s="22">
        <v>3343381600</v>
      </c>
      <c r="D15" s="22">
        <v>0</v>
      </c>
      <c r="E15" s="32">
        <f t="array" ref="E15">SUM(IF(A15=KHN,TH))</f>
        <v>0</v>
      </c>
      <c r="F15" s="32">
        <f t="array" ref="F15">SUM(IF(A15=KHC,TH))</f>
        <v>0</v>
      </c>
      <c r="G15" s="22">
        <f>MAX(C15+E15-D15-F15,0)</f>
        <v>3343381600</v>
      </c>
      <c r="H15" s="22">
        <f>MAX(D15+F15-E15-C15,0)</f>
        <v>0</v>
      </c>
    </row>
    <row r="16" spans="1:12" s="6" customFormat="1">
      <c r="A16" s="23" t="s">
        <v>8</v>
      </c>
      <c r="B16" s="16" t="s">
        <v>47</v>
      </c>
      <c r="C16" s="17">
        <v>162420936</v>
      </c>
      <c r="D16" s="17">
        <v>0</v>
      </c>
      <c r="E16" s="17">
        <f t="array" ref="E16">SUM(IF(A16=KHN,TH))</f>
        <v>0</v>
      </c>
      <c r="F16" s="17">
        <f t="array" ref="F16">SUM(IF(A16=KHC,TH))</f>
        <v>0</v>
      </c>
      <c r="G16" s="18">
        <f>MAX(C16+E16-D16-F16,0)</f>
        <v>162420936</v>
      </c>
      <c r="H16" s="18">
        <f>MAX(D16+F16-E16-C16,0)</f>
        <v>0</v>
      </c>
    </row>
    <row r="17" spans="1:8" s="6" customFormat="1">
      <c r="A17" s="20" t="s">
        <v>48</v>
      </c>
      <c r="B17" s="21" t="s">
        <v>49</v>
      </c>
      <c r="C17" s="22">
        <v>162420936</v>
      </c>
      <c r="D17" s="22">
        <v>0</v>
      </c>
      <c r="E17" s="22">
        <f>E16</f>
        <v>0</v>
      </c>
      <c r="F17" s="22">
        <f>F16</f>
        <v>0</v>
      </c>
      <c r="G17" s="22">
        <f>G16</f>
        <v>162420936</v>
      </c>
      <c r="H17" s="22">
        <f>H16</f>
        <v>0</v>
      </c>
    </row>
    <row r="18" spans="1:8" s="6" customFormat="1">
      <c r="A18" s="23" t="s">
        <v>50</v>
      </c>
      <c r="B18" s="16" t="s">
        <v>51</v>
      </c>
      <c r="C18" s="17">
        <v>1500000000</v>
      </c>
      <c r="D18" s="17">
        <v>0</v>
      </c>
      <c r="E18" s="17">
        <f t="array" ref="E18">SUM(IF(A18=KHN,TH))</f>
        <v>0</v>
      </c>
      <c r="F18" s="17">
        <f t="array" ref="F18">SUM(IF(A18=KHC,TH))</f>
        <v>0</v>
      </c>
      <c r="G18" s="18">
        <f t="shared" ref="G18:G41" si="0">MAX(C18+E18-D18-F18,0)</f>
        <v>1500000000</v>
      </c>
      <c r="H18" s="18">
        <f t="shared" ref="H18:H41" si="1">MAX(D18+F18-E18-C18,0)</f>
        <v>0</v>
      </c>
    </row>
    <row r="19" spans="1:8" s="6" customFormat="1">
      <c r="A19" s="20" t="s">
        <v>52</v>
      </c>
      <c r="B19" s="21" t="s">
        <v>53</v>
      </c>
      <c r="C19" s="22">
        <v>1500000000</v>
      </c>
      <c r="D19" s="22">
        <v>0</v>
      </c>
      <c r="E19" s="22">
        <f>E18</f>
        <v>0</v>
      </c>
      <c r="F19" s="22">
        <f>F18</f>
        <v>0</v>
      </c>
      <c r="G19" s="22">
        <f t="shared" si="0"/>
        <v>1500000000</v>
      </c>
      <c r="H19" s="22">
        <f t="shared" si="1"/>
        <v>0</v>
      </c>
    </row>
    <row r="20" spans="1:8" s="6" customFormat="1">
      <c r="A20" s="20" t="s">
        <v>158</v>
      </c>
      <c r="B20" s="21" t="s">
        <v>159</v>
      </c>
      <c r="C20" s="22"/>
      <c r="D20" s="22">
        <v>0</v>
      </c>
      <c r="E20" s="32">
        <f t="array" ref="E20">SUM(IF(A20=KHN,TH))</f>
        <v>0</v>
      </c>
      <c r="F20" s="32">
        <f t="array" ref="F20">SUM(IF(A20=KHC,TH))</f>
        <v>0</v>
      </c>
      <c r="G20" s="22">
        <f t="shared" si="0"/>
        <v>0</v>
      </c>
      <c r="H20" s="22">
        <f t="shared" si="1"/>
        <v>0</v>
      </c>
    </row>
    <row r="21" spans="1:8" s="6" customFormat="1">
      <c r="A21" s="23" t="s">
        <v>160</v>
      </c>
      <c r="B21" s="16" t="s">
        <v>161</v>
      </c>
      <c r="C21" s="17">
        <v>2772400000</v>
      </c>
      <c r="D21" s="17">
        <v>0</v>
      </c>
      <c r="E21" s="17">
        <f t="array" ref="E21">SUM(IF(A21=KHN,TH))</f>
        <v>11282544000</v>
      </c>
      <c r="F21" s="17">
        <f t="array" ref="F21">SUM(IF(A21=KHC,TH))</f>
        <v>0</v>
      </c>
      <c r="G21" s="18">
        <f t="shared" si="0"/>
        <v>14054944000</v>
      </c>
      <c r="H21" s="18">
        <f t="shared" si="1"/>
        <v>0</v>
      </c>
    </row>
    <row r="22" spans="1:8" s="6" customFormat="1">
      <c r="A22" s="23" t="s">
        <v>162</v>
      </c>
      <c r="B22" s="16" t="s">
        <v>163</v>
      </c>
      <c r="C22" s="17">
        <v>526519887</v>
      </c>
      <c r="D22" s="17">
        <v>0</v>
      </c>
      <c r="E22" s="17">
        <f t="array" ref="E22">SUM(IF(A22=KHN,TH))</f>
        <v>0</v>
      </c>
      <c r="F22" s="17">
        <f t="array" ref="F22">SUM(IF(A22=KHC,TH))</f>
        <v>0</v>
      </c>
      <c r="G22" s="17">
        <f t="shared" si="0"/>
        <v>526519887</v>
      </c>
      <c r="H22" s="17">
        <f t="shared" si="1"/>
        <v>0</v>
      </c>
    </row>
    <row r="23" spans="1:8" s="6" customFormat="1">
      <c r="A23" s="20" t="s">
        <v>164</v>
      </c>
      <c r="B23" s="21" t="s">
        <v>165</v>
      </c>
      <c r="C23" s="22">
        <f>C21+C22</f>
        <v>3298919887</v>
      </c>
      <c r="D23" s="22">
        <f>D21+D22</f>
        <v>0</v>
      </c>
      <c r="E23" s="22">
        <f>E21+E22</f>
        <v>11282544000</v>
      </c>
      <c r="F23" s="22">
        <f>F21+F22</f>
        <v>0</v>
      </c>
      <c r="G23" s="22">
        <f t="shared" si="0"/>
        <v>14581463887</v>
      </c>
      <c r="H23" s="22">
        <f t="shared" si="1"/>
        <v>0</v>
      </c>
    </row>
    <row r="24" spans="1:8" s="6" customFormat="1">
      <c r="A24" s="20" t="s">
        <v>166</v>
      </c>
      <c r="B24" s="21" t="s">
        <v>167</v>
      </c>
      <c r="C24" s="22"/>
      <c r="D24" s="22">
        <v>0</v>
      </c>
      <c r="E24" s="32">
        <f t="array" ref="E24">SUM(IF(A24=KHN,TH))</f>
        <v>0</v>
      </c>
      <c r="F24" s="32">
        <f t="array" ref="F24">SUM(IF(A24=KHC,TH))</f>
        <v>0</v>
      </c>
      <c r="G24" s="22">
        <f t="shared" si="0"/>
        <v>0</v>
      </c>
      <c r="H24" s="22">
        <f t="shared" si="1"/>
        <v>0</v>
      </c>
    </row>
    <row r="25" spans="1:8" s="6" customFormat="1">
      <c r="A25" s="20" t="s">
        <v>168</v>
      </c>
      <c r="B25" s="21" t="s">
        <v>169</v>
      </c>
      <c r="C25" s="22"/>
      <c r="D25" s="22">
        <v>0</v>
      </c>
      <c r="E25" s="32">
        <f t="array" ref="E25">SUM(IF(A25=KHN,TH))</f>
        <v>0</v>
      </c>
      <c r="F25" s="32">
        <f t="array" ref="F25">SUM(IF(A25=KHC,TH))</f>
        <v>0</v>
      </c>
      <c r="G25" s="22">
        <f t="shared" si="0"/>
        <v>0</v>
      </c>
      <c r="H25" s="22">
        <f t="shared" si="1"/>
        <v>0</v>
      </c>
    </row>
    <row r="26" spans="1:8" s="6" customFormat="1">
      <c r="A26" s="20" t="s">
        <v>170</v>
      </c>
      <c r="B26" s="21" t="s">
        <v>171</v>
      </c>
      <c r="C26" s="22">
        <v>9386323824</v>
      </c>
      <c r="D26" s="22">
        <v>0</v>
      </c>
      <c r="E26" s="32">
        <f t="array" ref="E26">SUM(IF(A26=KHN,TH))</f>
        <v>0</v>
      </c>
      <c r="F26" s="32">
        <f t="array" ref="F26">SUM(IF(A26=KHC,TH))</f>
        <v>0</v>
      </c>
      <c r="G26" s="22">
        <f t="shared" si="0"/>
        <v>9386323824</v>
      </c>
      <c r="H26" s="22">
        <f t="shared" si="1"/>
        <v>0</v>
      </c>
    </row>
    <row r="27" spans="1:8" s="6" customFormat="1">
      <c r="A27" s="127" t="s">
        <v>172</v>
      </c>
      <c r="B27" s="128" t="s">
        <v>173</v>
      </c>
      <c r="C27" s="129">
        <v>7490743648</v>
      </c>
      <c r="D27" s="129">
        <v>0</v>
      </c>
      <c r="E27" s="17">
        <f t="array" ref="E27">SUM(IF(A27=KHN,TH))</f>
        <v>0</v>
      </c>
      <c r="F27" s="17">
        <f t="array" ref="F27">SUM(IF(A27=KHC,TH))</f>
        <v>0</v>
      </c>
      <c r="G27" s="129">
        <f t="shared" si="0"/>
        <v>7490743648</v>
      </c>
      <c r="H27" s="129">
        <f t="shared" si="1"/>
        <v>0</v>
      </c>
    </row>
    <row r="28" spans="1:8" s="6" customFormat="1">
      <c r="A28" s="130" t="s">
        <v>174</v>
      </c>
      <c r="B28" s="131" t="s">
        <v>175</v>
      </c>
      <c r="C28" s="132">
        <v>3807898863</v>
      </c>
      <c r="D28" s="132">
        <v>0</v>
      </c>
      <c r="E28" s="17">
        <f t="array" ref="E28">SUM(IF(A28=KHN,TH))</f>
        <v>0</v>
      </c>
      <c r="F28" s="17">
        <f t="array" ref="F28">SUM(IF(A28=KHC,TH))</f>
        <v>0</v>
      </c>
      <c r="G28" s="132">
        <f t="shared" si="0"/>
        <v>3807898863</v>
      </c>
      <c r="H28" s="132">
        <f t="shared" si="1"/>
        <v>0</v>
      </c>
    </row>
    <row r="29" spans="1:8" s="6" customFormat="1">
      <c r="A29" s="130" t="s">
        <v>176</v>
      </c>
      <c r="B29" s="131" t="s">
        <v>177</v>
      </c>
      <c r="C29" s="132">
        <v>3790918485</v>
      </c>
      <c r="D29" s="132">
        <v>0</v>
      </c>
      <c r="E29" s="17">
        <f t="array" ref="E29">SUM(IF(A29=KHN,TH))</f>
        <v>0</v>
      </c>
      <c r="F29" s="17">
        <f t="array" ref="F29">SUM(IF(A29=KHC,TH))</f>
        <v>0</v>
      </c>
      <c r="G29" s="132">
        <f t="shared" si="0"/>
        <v>3790918485</v>
      </c>
      <c r="H29" s="132">
        <f t="shared" si="1"/>
        <v>0</v>
      </c>
    </row>
    <row r="30" spans="1:8" s="6" customFormat="1">
      <c r="A30" s="20" t="s">
        <v>178</v>
      </c>
      <c r="B30" s="21" t="s">
        <v>179</v>
      </c>
      <c r="C30" s="22">
        <v>15089560996</v>
      </c>
      <c r="D30" s="22">
        <v>0</v>
      </c>
      <c r="E30" s="22">
        <f>SUM(E27:E29)</f>
        <v>0</v>
      </c>
      <c r="F30" s="22">
        <f>SUM(F27:F29)</f>
        <v>0</v>
      </c>
      <c r="G30" s="22">
        <f>SUM(G27:G29)</f>
        <v>15089560996</v>
      </c>
      <c r="H30" s="22">
        <f>SUM(H27:H29)</f>
        <v>0</v>
      </c>
    </row>
    <row r="31" spans="1:8" s="6" customFormat="1">
      <c r="A31" s="130" t="s">
        <v>225</v>
      </c>
      <c r="B31" s="131" t="s">
        <v>226</v>
      </c>
      <c r="C31" s="132">
        <v>5405781300</v>
      </c>
      <c r="D31" s="132">
        <v>0</v>
      </c>
      <c r="E31" s="17">
        <f t="array" ref="E31">SUM(IF(A31=KHN,TH))</f>
        <v>0</v>
      </c>
      <c r="F31" s="17">
        <f t="array" ref="F31">SUM(IF(A31=KHC,TH))</f>
        <v>0</v>
      </c>
      <c r="G31" s="132">
        <f>MAX(C31+E31-D31-F31,0)</f>
        <v>5405781300</v>
      </c>
      <c r="H31" s="132">
        <f>MAX(D31+F31-E31-C31,0)</f>
        <v>0</v>
      </c>
    </row>
    <row r="32" spans="1:8" s="6" customFormat="1">
      <c r="A32" s="24" t="s">
        <v>227</v>
      </c>
      <c r="B32" s="21" t="s">
        <v>228</v>
      </c>
      <c r="C32" s="22">
        <f t="shared" ref="C32:H32" si="2">C31</f>
        <v>5405781300</v>
      </c>
      <c r="D32" s="22">
        <f t="shared" si="2"/>
        <v>0</v>
      </c>
      <c r="E32" s="22">
        <f t="shared" si="2"/>
        <v>0</v>
      </c>
      <c r="F32" s="22">
        <f t="shared" si="2"/>
        <v>0</v>
      </c>
      <c r="G32" s="22">
        <f t="shared" si="2"/>
        <v>5405781300</v>
      </c>
      <c r="H32" s="22">
        <f t="shared" si="2"/>
        <v>0</v>
      </c>
    </row>
    <row r="33" spans="1:8" s="6" customFormat="1">
      <c r="A33" s="23" t="s">
        <v>211</v>
      </c>
      <c r="B33" s="16" t="s">
        <v>229</v>
      </c>
      <c r="C33" s="17">
        <v>0</v>
      </c>
      <c r="D33" s="17">
        <v>9132359256</v>
      </c>
      <c r="E33" s="17">
        <f t="array" ref="E33">SUM(IF(A33=KHN,TH))</f>
        <v>0</v>
      </c>
      <c r="F33" s="17">
        <f t="array" ref="F33">SUM(IF(A33=KHC,TH))</f>
        <v>0</v>
      </c>
      <c r="G33" s="17">
        <f>MAX(C33+E33-D33-F33,0)</f>
        <v>0</v>
      </c>
      <c r="H33" s="17">
        <f>MAX(D33+F33-E33-C33,0)</f>
        <v>9132359256</v>
      </c>
    </row>
    <row r="34" spans="1:8" s="6" customFormat="1">
      <c r="A34" s="15" t="s">
        <v>210</v>
      </c>
      <c r="B34" s="16" t="s">
        <v>230</v>
      </c>
      <c r="C34" s="17">
        <v>0</v>
      </c>
      <c r="D34" s="17">
        <v>600642360</v>
      </c>
      <c r="E34" s="17">
        <f t="array" ref="E34">SUM(IF(A34=KHN,TH))</f>
        <v>0</v>
      </c>
      <c r="F34" s="17">
        <f t="array" ref="F34">SUM(IF(A34=KHC,TH))</f>
        <v>0</v>
      </c>
      <c r="G34" s="17">
        <f>MAX(C34+E34-D34-F34,0)</f>
        <v>0</v>
      </c>
      <c r="H34" s="17">
        <f>MAX(D34+F34-E34-C34,0)</f>
        <v>600642360</v>
      </c>
    </row>
    <row r="35" spans="1:8" s="6" customFormat="1" ht="12.75" customHeight="1">
      <c r="A35" s="20" t="s">
        <v>231</v>
      </c>
      <c r="B35" s="21" t="s">
        <v>232</v>
      </c>
      <c r="C35" s="22">
        <f t="shared" ref="C35:H35" si="3">C33+C34</f>
        <v>0</v>
      </c>
      <c r="D35" s="22">
        <f t="shared" si="3"/>
        <v>9733001616</v>
      </c>
      <c r="E35" s="22">
        <f t="shared" si="3"/>
        <v>0</v>
      </c>
      <c r="F35" s="22">
        <f t="shared" si="3"/>
        <v>0</v>
      </c>
      <c r="G35" s="22">
        <f t="shared" si="3"/>
        <v>0</v>
      </c>
      <c r="H35" s="22">
        <f t="shared" si="3"/>
        <v>9733001616</v>
      </c>
    </row>
    <row r="36" spans="1:8" s="6" customFormat="1">
      <c r="A36" s="15" t="s">
        <v>138</v>
      </c>
      <c r="B36" s="16" t="s">
        <v>139</v>
      </c>
      <c r="C36" s="17"/>
      <c r="D36" s="17">
        <v>0</v>
      </c>
      <c r="E36" s="17">
        <f t="array" ref="E36">SUM(IF(A36=KHN,TH))</f>
        <v>0</v>
      </c>
      <c r="F36" s="17">
        <f t="array" ref="F36">SUM(IF(A36=KHC,TH))</f>
        <v>0</v>
      </c>
      <c r="G36" s="18">
        <f t="shared" si="0"/>
        <v>0</v>
      </c>
      <c r="H36" s="18">
        <f t="shared" si="1"/>
        <v>0</v>
      </c>
    </row>
    <row r="37" spans="1:8" s="6" customFormat="1">
      <c r="A37" s="24" t="s">
        <v>143</v>
      </c>
      <c r="B37" s="21" t="s">
        <v>140</v>
      </c>
      <c r="C37" s="22"/>
      <c r="D37" s="22">
        <v>0</v>
      </c>
      <c r="E37" s="22">
        <f>E36</f>
        <v>0</v>
      </c>
      <c r="F37" s="22">
        <f>F36</f>
        <v>0</v>
      </c>
      <c r="G37" s="22">
        <f t="shared" si="0"/>
        <v>0</v>
      </c>
      <c r="H37" s="22">
        <f t="shared" si="1"/>
        <v>0</v>
      </c>
    </row>
    <row r="38" spans="1:8" s="6" customFormat="1">
      <c r="A38" s="20" t="s">
        <v>7</v>
      </c>
      <c r="B38" s="21" t="s">
        <v>54</v>
      </c>
      <c r="C38" s="22">
        <v>0</v>
      </c>
      <c r="D38" s="22">
        <v>476953252</v>
      </c>
      <c r="E38" s="32">
        <f t="array" ref="E38">SUM(IF(A38=KHN,TH))</f>
        <v>5802224000</v>
      </c>
      <c r="F38" s="32">
        <f t="array" ref="F38">SUM(IF(A38=KHC,TH))</f>
        <v>11282544000</v>
      </c>
      <c r="G38" s="22">
        <f t="shared" si="0"/>
        <v>0</v>
      </c>
      <c r="H38" s="22">
        <f t="shared" si="1"/>
        <v>5957273252</v>
      </c>
    </row>
    <row r="39" spans="1:8" s="6" customFormat="1">
      <c r="A39" s="23" t="s">
        <v>55</v>
      </c>
      <c r="B39" s="16" t="s">
        <v>56</v>
      </c>
      <c r="C39" s="17">
        <v>0</v>
      </c>
      <c r="D39" s="17">
        <v>3313435</v>
      </c>
      <c r="E39" s="17">
        <f t="array" ref="E39">SUM(IF(A39=KHN,TH))</f>
        <v>0</v>
      </c>
      <c r="F39" s="17">
        <f t="array" ref="F39">SUM(IF(A39=KHC,TH))</f>
        <v>0</v>
      </c>
      <c r="G39" s="17">
        <f t="shared" si="0"/>
        <v>0</v>
      </c>
      <c r="H39" s="17">
        <f t="shared" si="1"/>
        <v>3313435</v>
      </c>
    </row>
    <row r="40" spans="1:8" s="6" customFormat="1">
      <c r="A40" s="23" t="s">
        <v>223</v>
      </c>
      <c r="B40" s="16" t="s">
        <v>224</v>
      </c>
      <c r="C40" s="17">
        <v>3389804</v>
      </c>
      <c r="D40" s="17">
        <v>0</v>
      </c>
      <c r="E40" s="17">
        <f t="array" ref="E40">SUM(IF(A40=KHN,TH))</f>
        <v>0</v>
      </c>
      <c r="F40" s="17">
        <f t="array" ref="F40">SUM(IF(A40=KHC,TH))</f>
        <v>0</v>
      </c>
      <c r="G40" s="17">
        <f t="shared" si="0"/>
        <v>3389804</v>
      </c>
      <c r="H40" s="17">
        <f t="shared" si="1"/>
        <v>0</v>
      </c>
    </row>
    <row r="41" spans="1:8" s="6" customFormat="1">
      <c r="A41" s="26" t="s">
        <v>57</v>
      </c>
      <c r="B41" s="27" t="s">
        <v>58</v>
      </c>
      <c r="C41" s="25">
        <v>0</v>
      </c>
      <c r="D41" s="25">
        <v>0</v>
      </c>
      <c r="E41" s="25">
        <f t="array" ref="E41">SUM(IF(A41=KHN,TH))</f>
        <v>0</v>
      </c>
      <c r="F41" s="25">
        <f t="array" ref="F41">SUM(IF(A41=KHC,TH))</f>
        <v>0</v>
      </c>
      <c r="G41" s="25">
        <f t="shared" si="0"/>
        <v>0</v>
      </c>
      <c r="H41" s="25">
        <f t="shared" si="1"/>
        <v>0</v>
      </c>
    </row>
    <row r="42" spans="1:8" s="6" customFormat="1">
      <c r="A42" s="23" t="s">
        <v>16</v>
      </c>
      <c r="B42" s="16" t="s">
        <v>59</v>
      </c>
      <c r="C42" s="17">
        <v>0</v>
      </c>
      <c r="D42" s="17">
        <v>0</v>
      </c>
      <c r="E42" s="17">
        <f>E41</f>
        <v>0</v>
      </c>
      <c r="F42" s="17">
        <f>F41</f>
        <v>0</v>
      </c>
      <c r="G42" s="17">
        <f>G41</f>
        <v>0</v>
      </c>
      <c r="H42" s="17">
        <f>H41</f>
        <v>0</v>
      </c>
    </row>
    <row r="43" spans="1:8" s="6" customFormat="1">
      <c r="A43" s="20" t="s">
        <v>60</v>
      </c>
      <c r="B43" s="21" t="s">
        <v>61</v>
      </c>
      <c r="C43" s="22">
        <f t="shared" ref="C43:H43" si="4">C39+C42+C40</f>
        <v>3389804</v>
      </c>
      <c r="D43" s="22">
        <f t="shared" si="4"/>
        <v>3313435</v>
      </c>
      <c r="E43" s="22">
        <f t="shared" si="4"/>
        <v>0</v>
      </c>
      <c r="F43" s="22">
        <f t="shared" si="4"/>
        <v>0</v>
      </c>
      <c r="G43" s="22">
        <f t="shared" si="4"/>
        <v>3389804</v>
      </c>
      <c r="H43" s="22">
        <f t="shared" si="4"/>
        <v>3313435</v>
      </c>
    </row>
    <row r="44" spans="1:8" s="6" customFormat="1">
      <c r="A44" s="23" t="s">
        <v>213</v>
      </c>
      <c r="B44" s="16" t="s">
        <v>220</v>
      </c>
      <c r="C44" s="17">
        <v>0</v>
      </c>
      <c r="D44" s="17">
        <v>0</v>
      </c>
      <c r="E44" s="17">
        <f t="array" ref="E44">SUM(IF(A44=KHN,TH))</f>
        <v>0</v>
      </c>
      <c r="F44" s="17">
        <f t="array" ref="F44">SUM(IF(A44=KHC,TH))</f>
        <v>0</v>
      </c>
      <c r="G44" s="17">
        <f t="shared" ref="G44:G49" si="5">MAX(C44+E44-D44-F44,0)</f>
        <v>0</v>
      </c>
      <c r="H44" s="17">
        <f t="shared" ref="H44:H49" si="6">MAX(D44+F44-E44-C44,0)</f>
        <v>0</v>
      </c>
    </row>
    <row r="45" spans="1:8" s="6" customFormat="1">
      <c r="A45" s="20" t="s">
        <v>221</v>
      </c>
      <c r="B45" s="21" t="s">
        <v>222</v>
      </c>
      <c r="C45" s="22">
        <v>0</v>
      </c>
      <c r="D45" s="22">
        <v>0</v>
      </c>
      <c r="E45" s="22">
        <f>E44</f>
        <v>0</v>
      </c>
      <c r="F45" s="22">
        <f>F44</f>
        <v>0</v>
      </c>
      <c r="G45" s="22">
        <f t="shared" si="5"/>
        <v>0</v>
      </c>
      <c r="H45" s="22">
        <f t="shared" si="6"/>
        <v>0</v>
      </c>
    </row>
    <row r="46" spans="1:8" s="6" customFormat="1" ht="12.75" customHeight="1">
      <c r="A46" s="15" t="s">
        <v>214</v>
      </c>
      <c r="B46" s="16" t="s">
        <v>217</v>
      </c>
      <c r="C46" s="17">
        <v>0</v>
      </c>
      <c r="D46" s="17">
        <v>40272309</v>
      </c>
      <c r="E46" s="17">
        <f t="array" ref="E46">SUM(IF(A46=KHN,TH))</f>
        <v>0</v>
      </c>
      <c r="F46" s="17">
        <f t="array" ref="F46">SUM(IF(A46=KHC,TH))</f>
        <v>0</v>
      </c>
      <c r="G46" s="17">
        <f t="shared" si="5"/>
        <v>0</v>
      </c>
      <c r="H46" s="17">
        <f t="shared" si="6"/>
        <v>40272309</v>
      </c>
    </row>
    <row r="47" spans="1:8" s="6" customFormat="1">
      <c r="A47" s="23" t="s">
        <v>215</v>
      </c>
      <c r="B47" s="16" t="s">
        <v>218</v>
      </c>
      <c r="C47" s="17">
        <v>0</v>
      </c>
      <c r="D47" s="17">
        <v>6403142</v>
      </c>
      <c r="E47" s="17">
        <f t="array" ref="E47">SUM(IF(A47=KHN,TH))</f>
        <v>0</v>
      </c>
      <c r="F47" s="17">
        <f t="array" ref="F47">SUM(IF(A47=KHC,TH))</f>
        <v>0</v>
      </c>
      <c r="G47" s="17">
        <f t="shared" si="5"/>
        <v>0</v>
      </c>
      <c r="H47" s="17">
        <f t="shared" si="6"/>
        <v>6403142</v>
      </c>
    </row>
    <row r="48" spans="1:8" s="6" customFormat="1">
      <c r="A48" s="15" t="s">
        <v>216</v>
      </c>
      <c r="B48" s="16" t="s">
        <v>219</v>
      </c>
      <c r="C48" s="17">
        <v>0</v>
      </c>
      <c r="D48" s="17">
        <v>2761373</v>
      </c>
      <c r="E48" s="17">
        <f t="array" ref="E48">SUM(IF(A48=KHN,TH))</f>
        <v>0</v>
      </c>
      <c r="F48" s="17">
        <f t="array" ref="F48">SUM(IF(A48=KHC,TH))</f>
        <v>0</v>
      </c>
      <c r="G48" s="17">
        <f t="shared" si="5"/>
        <v>0</v>
      </c>
      <c r="H48" s="17">
        <f t="shared" si="6"/>
        <v>2761373</v>
      </c>
    </row>
    <row r="49" spans="1:9" s="6" customFormat="1">
      <c r="A49" s="23" t="s">
        <v>15</v>
      </c>
      <c r="B49" s="16" t="s">
        <v>62</v>
      </c>
      <c r="C49" s="17">
        <v>0</v>
      </c>
      <c r="D49" s="17">
        <v>0</v>
      </c>
      <c r="E49" s="17">
        <f t="array" ref="E49">SUM(IF(A49=KHN,TH))</f>
        <v>0</v>
      </c>
      <c r="F49" s="17">
        <f t="array" ref="F49">SUM(IF(A49=KHC,TH))</f>
        <v>0</v>
      </c>
      <c r="G49" s="17">
        <f t="shared" si="5"/>
        <v>0</v>
      </c>
      <c r="H49" s="17">
        <f t="shared" si="6"/>
        <v>0</v>
      </c>
    </row>
    <row r="50" spans="1:9" s="6" customFormat="1">
      <c r="A50" s="20" t="s">
        <v>63</v>
      </c>
      <c r="B50" s="21" t="s">
        <v>64</v>
      </c>
      <c r="C50" s="22">
        <f t="shared" ref="C50:H50" si="7">SUM(C46:C49)</f>
        <v>0</v>
      </c>
      <c r="D50" s="22">
        <f t="shared" si="7"/>
        <v>49436824</v>
      </c>
      <c r="E50" s="22">
        <f t="shared" si="7"/>
        <v>0</v>
      </c>
      <c r="F50" s="22">
        <f t="shared" si="7"/>
        <v>0</v>
      </c>
      <c r="G50" s="22">
        <f t="shared" si="7"/>
        <v>0</v>
      </c>
      <c r="H50" s="22">
        <f t="shared" si="7"/>
        <v>49436824</v>
      </c>
    </row>
    <row r="51" spans="1:9" s="6" customFormat="1">
      <c r="A51" s="15" t="s">
        <v>65</v>
      </c>
      <c r="B51" s="16" t="s">
        <v>150</v>
      </c>
      <c r="C51" s="18">
        <v>0</v>
      </c>
      <c r="D51" s="18">
        <v>2169121879</v>
      </c>
      <c r="E51" s="18">
        <f t="array" ref="E51">SUM(IF(A51=KHN,TH))</f>
        <v>0</v>
      </c>
      <c r="F51" s="18">
        <f t="array" ref="F51">SUM(IF(A51=KHC,TH))</f>
        <v>0</v>
      </c>
      <c r="G51" s="18">
        <f>MAX(C51+E51-D51-F51,0)</f>
        <v>0</v>
      </c>
      <c r="H51" s="18">
        <f>MAX(D51+F51-E51-C51,0)</f>
        <v>2169121879</v>
      </c>
    </row>
    <row r="52" spans="1:9" s="6" customFormat="1">
      <c r="A52" s="15" t="s">
        <v>149</v>
      </c>
      <c r="B52" s="16" t="s">
        <v>151</v>
      </c>
      <c r="C52" s="17">
        <v>0</v>
      </c>
      <c r="D52" s="17">
        <v>21202920500</v>
      </c>
      <c r="E52" s="17">
        <f t="array" ref="E52">SUM(IF(A52=KHN,TH))</f>
        <v>0</v>
      </c>
      <c r="F52" s="17">
        <f t="array" ref="F52">SUM(IF(A52=KHC,TH))</f>
        <v>0</v>
      </c>
      <c r="G52" s="17">
        <f>MAX(C52+E52-D52-F52,0)</f>
        <v>0</v>
      </c>
      <c r="H52" s="17">
        <f>MAX(D52+F52-E52-C52,0)</f>
        <v>21202920500</v>
      </c>
    </row>
    <row r="53" spans="1:9" s="6" customFormat="1">
      <c r="A53" s="24" t="s">
        <v>26</v>
      </c>
      <c r="B53" s="21" t="s">
        <v>66</v>
      </c>
      <c r="C53" s="22">
        <f t="shared" ref="C53:H53" si="8">SUM(C51:C52)</f>
        <v>0</v>
      </c>
      <c r="D53" s="22">
        <f t="shared" si="8"/>
        <v>23372042379</v>
      </c>
      <c r="E53" s="22">
        <f t="shared" si="8"/>
        <v>0</v>
      </c>
      <c r="F53" s="22">
        <f t="shared" si="8"/>
        <v>0</v>
      </c>
      <c r="G53" s="22">
        <f t="shared" si="8"/>
        <v>0</v>
      </c>
      <c r="H53" s="22">
        <f t="shared" si="8"/>
        <v>23372042379</v>
      </c>
    </row>
    <row r="54" spans="1:9" s="6" customFormat="1">
      <c r="A54" s="23" t="s">
        <v>23</v>
      </c>
      <c r="B54" s="16" t="s">
        <v>67</v>
      </c>
      <c r="C54" s="17">
        <v>0</v>
      </c>
      <c r="D54" s="17">
        <v>10000000000</v>
      </c>
      <c r="E54" s="17">
        <f t="array" ref="E54">SUM(IF(A54=KHN,TH))</f>
        <v>0</v>
      </c>
      <c r="F54" s="17">
        <f t="array" ref="F54">SUM(IF(A54=KHC,TH))</f>
        <v>0</v>
      </c>
      <c r="G54" s="18">
        <f>MAX(C54+E54-D54-F54,0)</f>
        <v>0</v>
      </c>
      <c r="H54" s="18">
        <f>MAX(D54+F54-E54-C54,0)</f>
        <v>10000000000</v>
      </c>
    </row>
    <row r="55" spans="1:9" s="6" customFormat="1">
      <c r="A55" s="20" t="s">
        <v>68</v>
      </c>
      <c r="B55" s="21" t="s">
        <v>69</v>
      </c>
      <c r="C55" s="22">
        <v>0</v>
      </c>
      <c r="D55" s="22">
        <f>D54</f>
        <v>10000000000</v>
      </c>
      <c r="E55" s="22">
        <f>E54</f>
        <v>0</v>
      </c>
      <c r="F55" s="22">
        <f>F54</f>
        <v>0</v>
      </c>
      <c r="G55" s="22">
        <f>MAX(C55+E55-D55-F55,0)</f>
        <v>0</v>
      </c>
      <c r="H55" s="22">
        <f>MAX(D55+F55-E55-C55,0)</f>
        <v>10000000000</v>
      </c>
    </row>
    <row r="56" spans="1:9" s="6" customFormat="1">
      <c r="A56" s="15" t="s">
        <v>70</v>
      </c>
      <c r="B56" s="16" t="s">
        <v>71</v>
      </c>
      <c r="C56" s="17"/>
      <c r="D56" s="17">
        <v>486535137</v>
      </c>
      <c r="E56" s="17">
        <f t="array" ref="E56">SUM(IF(A56=KHN,TH))</f>
        <v>0</v>
      </c>
      <c r="F56" s="17">
        <f t="array" ref="F56">SUM(IF(A56=KHC,TH))</f>
        <v>30160884.000000477</v>
      </c>
      <c r="G56" s="18">
        <f>MAX(C56+E56-D56-F56,0)</f>
        <v>0</v>
      </c>
      <c r="H56" s="18">
        <f>MAX(D56+F56-E56-C56,0)</f>
        <v>516696021.00000048</v>
      </c>
    </row>
    <row r="57" spans="1:9" s="6" customFormat="1">
      <c r="A57" s="23" t="s">
        <v>72</v>
      </c>
      <c r="B57" s="16" t="s">
        <v>73</v>
      </c>
      <c r="C57" s="17"/>
      <c r="D57" s="17">
        <v>30160884.000000477</v>
      </c>
      <c r="E57" s="17">
        <f t="array" ref="E57">SUM(IF(A57=TH!$N$10:$N$80,TH!$M$10:$M$80))</f>
        <v>217473894.5999999</v>
      </c>
      <c r="F57" s="17">
        <f t="array" ref="F57">SUM(IF(A57=TH!$O$10:$O$80,TH!$M$10:$M$80))</f>
        <v>0</v>
      </c>
      <c r="G57" s="17">
        <f>MAX(C57+E57-D57-F57,0)</f>
        <v>187313010.59999943</v>
      </c>
      <c r="H57" s="17">
        <f>MAX(D57+F57-E57-C57,0)</f>
        <v>0</v>
      </c>
    </row>
    <row r="58" spans="1:9" s="6" customFormat="1">
      <c r="A58" s="20" t="s">
        <v>74</v>
      </c>
      <c r="B58" s="21" t="s">
        <v>75</v>
      </c>
      <c r="C58" s="22"/>
      <c r="D58" s="22">
        <v>516696021.00000048</v>
      </c>
      <c r="E58" s="22">
        <f>E57+E56</f>
        <v>217473894.5999999</v>
      </c>
      <c r="F58" s="22">
        <f>F57+F56</f>
        <v>30160884.000000477</v>
      </c>
      <c r="G58" s="22">
        <f>G57+G56</f>
        <v>187313010.59999943</v>
      </c>
      <c r="H58" s="22">
        <f>H57+H56</f>
        <v>516696021.00000048</v>
      </c>
    </row>
    <row r="59" spans="1:9" s="6" customFormat="1" ht="12.75" customHeight="1">
      <c r="A59" s="133" t="s">
        <v>182</v>
      </c>
      <c r="B59" s="134" t="s">
        <v>183</v>
      </c>
      <c r="C59" s="135"/>
      <c r="D59" s="135"/>
      <c r="E59" s="136">
        <f t="array" ref="E59">SUM(IF(A59=KHN,TH))</f>
        <v>0</v>
      </c>
      <c r="F59" s="136">
        <f t="array" ref="F59">SUM(IF(A59=KHC,TH))</f>
        <v>0</v>
      </c>
      <c r="G59" s="135"/>
      <c r="H59" s="135"/>
      <c r="I59" s="6">
        <f>E59-F59</f>
        <v>0</v>
      </c>
    </row>
    <row r="60" spans="1:9" s="6" customFormat="1">
      <c r="A60" s="133" t="s">
        <v>184</v>
      </c>
      <c r="B60" s="134" t="s">
        <v>185</v>
      </c>
      <c r="C60" s="135"/>
      <c r="D60" s="135"/>
      <c r="E60" s="136">
        <f t="array" ref="E60">SUM(IF(A60=KHN,TH))</f>
        <v>0</v>
      </c>
      <c r="F60" s="136">
        <f t="array" ref="F60">SUM(IF(A60=KHC,TH))</f>
        <v>0</v>
      </c>
      <c r="G60" s="135"/>
      <c r="H60" s="135"/>
      <c r="I60" s="6">
        <f>E60-F60</f>
        <v>0</v>
      </c>
    </row>
    <row r="61" spans="1:9" s="6" customFormat="1">
      <c r="A61" s="15" t="s">
        <v>186</v>
      </c>
      <c r="B61" s="16" t="s">
        <v>187</v>
      </c>
      <c r="C61" s="17"/>
      <c r="D61" s="17"/>
      <c r="E61" s="17">
        <f>E59+E60</f>
        <v>0</v>
      </c>
      <c r="F61" s="17">
        <f>F59+F60</f>
        <v>0</v>
      </c>
      <c r="G61" s="17"/>
      <c r="H61" s="17"/>
      <c r="I61" s="6">
        <f>E61-F61</f>
        <v>0</v>
      </c>
    </row>
    <row r="62" spans="1:9" s="6" customFormat="1">
      <c r="A62" s="20" t="s">
        <v>188</v>
      </c>
      <c r="B62" s="21" t="s">
        <v>189</v>
      </c>
      <c r="C62" s="22"/>
      <c r="D62" s="22"/>
      <c r="E62" s="22">
        <f>E61</f>
        <v>0</v>
      </c>
      <c r="F62" s="22">
        <f>F61</f>
        <v>0</v>
      </c>
      <c r="G62" s="22"/>
      <c r="H62" s="22"/>
      <c r="I62" s="6">
        <f>E62-F62</f>
        <v>0</v>
      </c>
    </row>
    <row r="63" spans="1:9" s="6" customFormat="1">
      <c r="A63" s="20" t="s">
        <v>27</v>
      </c>
      <c r="B63" s="21" t="s">
        <v>76</v>
      </c>
      <c r="C63" s="22"/>
      <c r="D63" s="22"/>
      <c r="E63" s="32">
        <f t="array" ref="E63">SUM(IF(A63=KHN,TH))</f>
        <v>0</v>
      </c>
      <c r="F63" s="32">
        <f t="array" ref="F63">SUM(IF(A63=KHC,TH))</f>
        <v>0</v>
      </c>
      <c r="G63" s="22"/>
      <c r="H63" s="22"/>
      <c r="I63" s="6">
        <f t="shared" ref="I63:I71" si="9">E63-F63</f>
        <v>0</v>
      </c>
    </row>
    <row r="64" spans="1:9" s="6" customFormat="1" ht="12.75" customHeight="1">
      <c r="A64" s="20" t="s">
        <v>180</v>
      </c>
      <c r="B64" s="21" t="s">
        <v>181</v>
      </c>
      <c r="C64" s="22"/>
      <c r="D64" s="22"/>
      <c r="E64" s="32">
        <f>8153327558-200000000</f>
        <v>7953327558</v>
      </c>
      <c r="F64" s="32">
        <f>8153327558-200000000</f>
        <v>7953327558</v>
      </c>
      <c r="G64" s="22"/>
      <c r="H64" s="22"/>
      <c r="I64" s="6">
        <f t="shared" si="9"/>
        <v>0</v>
      </c>
    </row>
    <row r="65" spans="1:9" s="6" customFormat="1" ht="12.75" customHeight="1">
      <c r="A65" s="20" t="s">
        <v>77</v>
      </c>
      <c r="B65" s="21" t="s">
        <v>78</v>
      </c>
      <c r="C65" s="22"/>
      <c r="D65" s="22"/>
      <c r="E65" s="32">
        <f t="array" ref="E65">SUM(IF(A65=KHN,TH))</f>
        <v>0</v>
      </c>
      <c r="F65" s="32">
        <f t="array" ref="F65">SUM(IF(A65=KHC,TH))</f>
        <v>0</v>
      </c>
      <c r="G65" s="22"/>
      <c r="H65" s="22"/>
      <c r="I65" s="6">
        <f t="shared" si="9"/>
        <v>0</v>
      </c>
    </row>
    <row r="66" spans="1:9" s="6" customFormat="1" ht="12.75" customHeight="1">
      <c r="A66" s="24" t="s">
        <v>212</v>
      </c>
      <c r="B66" s="21" t="s">
        <v>240</v>
      </c>
      <c r="C66" s="22"/>
      <c r="D66" s="22"/>
      <c r="E66" s="32">
        <f>321667205-50000000</f>
        <v>271667205</v>
      </c>
      <c r="F66" s="32">
        <f>321667205-50000000</f>
        <v>271667205</v>
      </c>
      <c r="G66" s="22"/>
      <c r="H66" s="22"/>
      <c r="I66" s="6">
        <f>E66-F66</f>
        <v>0</v>
      </c>
    </row>
    <row r="67" spans="1:9" s="6" customFormat="1" ht="12.75" customHeight="1">
      <c r="A67" s="20" t="s">
        <v>79</v>
      </c>
      <c r="B67" s="21" t="s">
        <v>80</v>
      </c>
      <c r="C67" s="22"/>
      <c r="D67" s="22"/>
      <c r="E67" s="32">
        <f>379956130-90000000</f>
        <v>289956130</v>
      </c>
      <c r="F67" s="32">
        <f>379956130-90000000</f>
        <v>289956130</v>
      </c>
      <c r="G67" s="22"/>
      <c r="H67" s="22"/>
      <c r="I67" s="6">
        <f t="shared" si="9"/>
        <v>0</v>
      </c>
    </row>
    <row r="68" spans="1:9" s="6" customFormat="1" ht="12.75" customHeight="1">
      <c r="A68" s="24" t="s">
        <v>81</v>
      </c>
      <c r="B68" s="21" t="s">
        <v>82</v>
      </c>
      <c r="C68" s="22"/>
      <c r="D68" s="22"/>
      <c r="E68" s="32">
        <f t="array" ref="E68">SUM(IF(A68=KHN,TH))</f>
        <v>0</v>
      </c>
      <c r="F68" s="32">
        <f t="array" ref="F68">SUM(IF(A68=KHC,TH))</f>
        <v>0</v>
      </c>
      <c r="G68" s="22"/>
      <c r="H68" s="22"/>
      <c r="I68" s="6">
        <f t="shared" si="9"/>
        <v>0</v>
      </c>
    </row>
    <row r="69" spans="1:9" s="6" customFormat="1" ht="12.75" customHeight="1">
      <c r="A69" s="20" t="s">
        <v>83</v>
      </c>
      <c r="B69" s="21" t="s">
        <v>84</v>
      </c>
      <c r="C69" s="22"/>
      <c r="D69" s="22"/>
      <c r="E69" s="32">
        <f t="array" ref="E69">SUM(IF(A69=KHN,TH))</f>
        <v>0</v>
      </c>
      <c r="F69" s="32">
        <f t="array" ref="F69">SUM(IF(A69=KHC,TH))</f>
        <v>0</v>
      </c>
      <c r="G69" s="22"/>
      <c r="H69" s="22"/>
      <c r="I69" s="6">
        <f t="shared" si="9"/>
        <v>0</v>
      </c>
    </row>
    <row r="70" spans="1:9" s="6" customFormat="1" ht="12.75" customHeight="1">
      <c r="A70" s="24" t="s">
        <v>85</v>
      </c>
      <c r="B70" s="21" t="s">
        <v>86</v>
      </c>
      <c r="C70" s="22"/>
      <c r="D70" s="22"/>
      <c r="E70" s="32">
        <v>23035380</v>
      </c>
      <c r="F70" s="32">
        <v>23035380</v>
      </c>
      <c r="G70" s="22"/>
      <c r="H70" s="22"/>
      <c r="I70" s="6">
        <f t="shared" si="9"/>
        <v>0</v>
      </c>
    </row>
    <row r="71" spans="1:9" s="6" customFormat="1">
      <c r="A71" s="20" t="s">
        <v>87</v>
      </c>
      <c r="B71" s="21" t="s">
        <v>88</v>
      </c>
      <c r="C71" s="22"/>
      <c r="D71" s="22"/>
      <c r="E71" s="33">
        <f t="array" ref="E71">SUM(IF(A71=KHN,TH))</f>
        <v>0</v>
      </c>
      <c r="F71" s="33">
        <f t="array" ref="F71">SUM(IF(A71=TH!$O$10:$O$80,TH!$M$10:$M$80))</f>
        <v>187313010.59999943</v>
      </c>
      <c r="G71" s="22"/>
      <c r="H71" s="22"/>
      <c r="I71" s="6">
        <f t="shared" si="9"/>
        <v>-187313010.59999943</v>
      </c>
    </row>
    <row r="72" spans="1:9" s="6" customFormat="1">
      <c r="A72" s="28" t="s">
        <v>89</v>
      </c>
      <c r="B72" s="28"/>
      <c r="C72" s="28">
        <f t="shared" ref="C72:H72" si="10">C11+C14+C15+C17+C19+C20+C23+C24+C25+C26+C30+C32+C35+C37+C38+C43+C45+C50+C53+C55+C58+C62+C63+C64+C65+C67+C68+C69+C70+C71+C66</f>
        <v>44151443527</v>
      </c>
      <c r="D72" s="28">
        <f t="shared" si="10"/>
        <v>44151443527</v>
      </c>
      <c r="E72" s="28">
        <f t="shared" si="10"/>
        <v>25840228167.599998</v>
      </c>
      <c r="F72" s="28">
        <f t="shared" si="10"/>
        <v>25840228167.599998</v>
      </c>
      <c r="G72" s="28">
        <f t="shared" si="10"/>
        <v>51916261442.599998</v>
      </c>
      <c r="H72" s="28">
        <f t="shared" si="10"/>
        <v>51728948432</v>
      </c>
    </row>
    <row r="73" spans="1:9">
      <c r="E73" s="29"/>
      <c r="F73" s="30"/>
    </row>
    <row r="74" spans="1:9">
      <c r="C74" s="6">
        <f>[1]CDPS!$G$69</f>
        <v>44151443527</v>
      </c>
      <c r="D74" s="6">
        <f>[1]CDPS!$G$69</f>
        <v>44151443527</v>
      </c>
      <c r="E74" s="30"/>
      <c r="H74" s="30">
        <f>G72-H72</f>
        <v>187313010.59999847</v>
      </c>
    </row>
    <row r="75" spans="1:9">
      <c r="C75" s="6">
        <f>C72-C74</f>
        <v>0</v>
      </c>
      <c r="D75" s="6">
        <f>D72-D74</f>
        <v>0</v>
      </c>
      <c r="E75" s="31"/>
      <c r="F75" s="31"/>
    </row>
    <row r="76" spans="1:9">
      <c r="E76" s="31"/>
      <c r="F76" s="31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W90"/>
  <sheetViews>
    <sheetView tabSelected="1" topLeftCell="A7" zoomScale="90" zoomScaleNormal="90" workbookViewId="0">
      <pane ySplit="3" topLeftCell="A46" activePane="bottomLeft" state="frozen"/>
      <selection activeCell="A7" sqref="A7"/>
      <selection pane="bottomLeft" activeCell="E71" sqref="E71"/>
    </sheetView>
  </sheetViews>
  <sheetFormatPr defaultRowHeight="15"/>
  <cols>
    <col min="1" max="1" width="4.5703125" style="204" customWidth="1"/>
    <col min="2" max="2" width="4.85546875" style="212" customWidth="1"/>
    <col min="3" max="3" width="9.140625" style="212" customWidth="1"/>
    <col min="4" max="4" width="8.5703125" style="212" customWidth="1"/>
    <col min="5" max="5" width="9.140625" style="212" customWidth="1"/>
    <col min="6" max="6" width="32.7109375" style="212" customWidth="1"/>
    <col min="7" max="7" width="14.85546875" style="269" customWidth="1"/>
    <col min="8" max="8" width="40.7109375" style="270" customWidth="1"/>
    <col min="9" max="10" width="9.140625" style="270" customWidth="1"/>
    <col min="11" max="11" width="10" style="270" customWidth="1"/>
    <col min="12" max="12" width="7.28515625" style="270" customWidth="1"/>
    <col min="13" max="13" width="13.140625" style="212" customWidth="1"/>
    <col min="14" max="15" width="7" style="212" customWidth="1"/>
    <col min="16" max="18" width="2.7109375" style="212" hidden="1" customWidth="1"/>
    <col min="19" max="21" width="2.5703125" style="212" hidden="1" customWidth="1"/>
    <col min="22" max="22" width="4.140625" style="212" hidden="1" customWidth="1"/>
    <col min="23" max="23" width="2.7109375" style="212" hidden="1" customWidth="1"/>
    <col min="24" max="24" width="9.140625" style="212" customWidth="1"/>
    <col min="25" max="16384" width="9.140625" style="212"/>
  </cols>
  <sheetData>
    <row r="1" spans="1:23">
      <c r="B1" s="205"/>
      <c r="C1" s="205" t="s">
        <v>98</v>
      </c>
      <c r="D1" s="206"/>
      <c r="E1" s="206"/>
      <c r="F1" s="207"/>
      <c r="G1" s="208"/>
      <c r="H1" s="209"/>
      <c r="I1" s="209"/>
      <c r="J1" s="209"/>
      <c r="K1" s="209"/>
      <c r="L1" s="209"/>
      <c r="M1" s="210"/>
      <c r="N1" s="211"/>
      <c r="O1" s="211"/>
      <c r="P1" s="211"/>
      <c r="Q1" s="211"/>
      <c r="R1" s="211"/>
      <c r="S1" s="211"/>
      <c r="T1" s="211"/>
      <c r="U1" s="211"/>
      <c r="W1" s="211"/>
    </row>
    <row r="2" spans="1:23">
      <c r="B2" s="205"/>
      <c r="C2" s="205" t="s">
        <v>99</v>
      </c>
      <c r="D2" s="206"/>
      <c r="E2" s="206"/>
      <c r="F2" s="206"/>
      <c r="G2" s="208"/>
      <c r="H2" s="213"/>
      <c r="I2" s="213"/>
      <c r="J2" s="213"/>
      <c r="K2" s="213"/>
      <c r="L2" s="213"/>
      <c r="M2" s="210"/>
      <c r="N2" s="211"/>
      <c r="O2" s="211"/>
      <c r="P2" s="211"/>
      <c r="Q2" s="211"/>
      <c r="R2" s="211"/>
      <c r="S2" s="211"/>
      <c r="T2" s="211"/>
      <c r="U2" s="211"/>
      <c r="W2" s="211"/>
    </row>
    <row r="3" spans="1:23">
      <c r="B3" s="206"/>
      <c r="C3" s="206"/>
      <c r="D3" s="206"/>
      <c r="E3" s="206"/>
      <c r="F3" s="206"/>
      <c r="G3" s="208"/>
      <c r="H3" s="213"/>
      <c r="I3" s="213"/>
      <c r="J3" s="213"/>
      <c r="K3" s="213"/>
      <c r="L3" s="213"/>
      <c r="M3" s="214"/>
      <c r="N3" s="215"/>
      <c r="O3" s="215"/>
      <c r="P3" s="215"/>
      <c r="Q3" s="215"/>
      <c r="R3" s="215"/>
      <c r="S3" s="215"/>
      <c r="T3" s="215"/>
      <c r="U3" s="215"/>
      <c r="W3" s="215"/>
    </row>
    <row r="4" spans="1:23">
      <c r="B4" s="210"/>
      <c r="C4" s="187" t="s">
        <v>90</v>
      </c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</row>
    <row r="5" spans="1:23">
      <c r="B5" s="210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</row>
    <row r="6" spans="1:23">
      <c r="B6" s="210"/>
      <c r="C6" s="210"/>
      <c r="D6" s="210"/>
      <c r="E6" s="210"/>
      <c r="F6" s="210"/>
      <c r="G6" s="205"/>
      <c r="H6" s="216"/>
      <c r="I6" s="216"/>
      <c r="J6" s="216"/>
      <c r="K6" s="216"/>
      <c r="L6" s="216"/>
      <c r="M6" s="210"/>
      <c r="N6" s="211"/>
      <c r="O6" s="211"/>
      <c r="P6" s="211"/>
      <c r="Q6" s="211"/>
      <c r="R6" s="211"/>
      <c r="S6" s="211"/>
      <c r="T6" s="211"/>
      <c r="U6" s="211"/>
      <c r="W6" s="211"/>
    </row>
    <row r="7" spans="1:23" ht="24.75" customHeight="1">
      <c r="A7" s="217" t="s">
        <v>117</v>
      </c>
      <c r="B7" s="218" t="s">
        <v>100</v>
      </c>
      <c r="C7" s="219" t="s">
        <v>18</v>
      </c>
      <c r="D7" s="220" t="s">
        <v>1</v>
      </c>
      <c r="E7" s="221"/>
      <c r="F7" s="219" t="s">
        <v>0</v>
      </c>
      <c r="G7" s="222" t="s">
        <v>116</v>
      </c>
      <c r="H7" s="223" t="s">
        <v>28</v>
      </c>
      <c r="I7" s="224" t="s">
        <v>208</v>
      </c>
      <c r="J7" s="225"/>
      <c r="K7" s="219" t="s">
        <v>153</v>
      </c>
      <c r="L7" s="219"/>
      <c r="M7" s="219" t="s">
        <v>152</v>
      </c>
      <c r="N7" s="226" t="s">
        <v>91</v>
      </c>
      <c r="O7" s="226"/>
      <c r="P7" s="227" t="s">
        <v>41</v>
      </c>
      <c r="Q7" s="228"/>
      <c r="R7" s="229"/>
      <c r="S7" s="227" t="s">
        <v>45</v>
      </c>
      <c r="T7" s="228"/>
      <c r="U7" s="229"/>
      <c r="V7" s="230" t="s">
        <v>142</v>
      </c>
      <c r="W7" s="227" t="s">
        <v>164</v>
      </c>
    </row>
    <row r="8" spans="1:23" ht="24.75" customHeight="1">
      <c r="A8" s="231"/>
      <c r="B8" s="232"/>
      <c r="C8" s="219"/>
      <c r="D8" s="233" t="s">
        <v>13</v>
      </c>
      <c r="E8" s="234" t="s">
        <v>24</v>
      </c>
      <c r="F8" s="219"/>
      <c r="G8" s="235"/>
      <c r="H8" s="223"/>
      <c r="I8" s="236" t="s">
        <v>202</v>
      </c>
      <c r="J8" s="236" t="s">
        <v>203</v>
      </c>
      <c r="K8" s="234" t="s">
        <v>157</v>
      </c>
      <c r="L8" s="234" t="s">
        <v>156</v>
      </c>
      <c r="M8" s="219"/>
      <c r="N8" s="237" t="s">
        <v>20</v>
      </c>
      <c r="O8" s="237" t="s">
        <v>21</v>
      </c>
      <c r="P8" s="238"/>
      <c r="Q8" s="239"/>
      <c r="R8" s="240"/>
      <c r="S8" s="238"/>
      <c r="T8" s="239"/>
      <c r="U8" s="240"/>
      <c r="V8" s="241"/>
      <c r="W8" s="238"/>
    </row>
    <row r="9" spans="1:23">
      <c r="A9" s="242">
        <v>1</v>
      </c>
      <c r="B9" s="243">
        <v>2</v>
      </c>
      <c r="C9" s="243">
        <v>3</v>
      </c>
      <c r="D9" s="243">
        <v>4</v>
      </c>
      <c r="E9" s="243">
        <v>5</v>
      </c>
      <c r="F9" s="243">
        <v>6</v>
      </c>
      <c r="G9" s="244">
        <v>7</v>
      </c>
      <c r="H9" s="243">
        <v>8</v>
      </c>
      <c r="I9" s="245">
        <v>9</v>
      </c>
      <c r="J9" s="243">
        <v>10</v>
      </c>
      <c r="K9" s="245">
        <v>11</v>
      </c>
      <c r="L9" s="243">
        <v>12</v>
      </c>
      <c r="M9" s="245">
        <v>13</v>
      </c>
      <c r="N9" s="243">
        <v>14</v>
      </c>
      <c r="O9" s="245">
        <v>15</v>
      </c>
      <c r="P9" s="245">
        <v>17</v>
      </c>
      <c r="Q9" s="243">
        <v>18</v>
      </c>
      <c r="R9" s="245">
        <v>19</v>
      </c>
      <c r="S9" s="243">
        <v>20</v>
      </c>
      <c r="T9" s="243"/>
      <c r="U9" s="243"/>
      <c r="V9" s="243">
        <v>24</v>
      </c>
      <c r="W9" s="243">
        <v>19</v>
      </c>
    </row>
    <row r="10" spans="1:23" s="255" customFormat="1" ht="15.75" customHeight="1">
      <c r="A10" s="246" t="str">
        <f>IF(B10&lt;&gt;"",IF(AND(B10='IN-TC'!$S$4,OR(TH!N10="1111",TH!O10="1111")),TH!D10,""),"")</f>
        <v/>
      </c>
      <c r="B10" s="247">
        <f t="shared" ref="B10:B15" si="0">IF(C10&lt;&gt;"",MONTH(C10),"")</f>
        <v>1</v>
      </c>
      <c r="C10" s="248">
        <f>E10</f>
        <v>42400</v>
      </c>
      <c r="D10" s="248" t="s">
        <v>92</v>
      </c>
      <c r="E10" s="248">
        <v>42400</v>
      </c>
      <c r="F10" s="249" t="s">
        <v>141</v>
      </c>
      <c r="G10" s="249"/>
      <c r="H10" s="250"/>
      <c r="I10" s="251"/>
      <c r="J10" s="251"/>
      <c r="K10" s="252"/>
      <c r="L10" s="251"/>
      <c r="M10" s="253">
        <f>CDPS!D57</f>
        <v>30160884.000000477</v>
      </c>
      <c r="N10" s="254" t="s">
        <v>72</v>
      </c>
      <c r="O10" s="254" t="s">
        <v>70</v>
      </c>
      <c r="P10" s="254" t="str">
        <f>IF(AND(B10='111'!$L$11,OR($N10=$P$7,$O10=$P$7)),"x","")</f>
        <v/>
      </c>
      <c r="Q10" s="254" t="str">
        <f>IF(AND($N10=$P$7,$B10&lt;'111'!$L$11),"x","")</f>
        <v/>
      </c>
      <c r="R10" s="254" t="str">
        <f>IF(AND($O10=$P$7,$B10&lt;'111'!$L$11),"x","")</f>
        <v/>
      </c>
      <c r="S10" s="254" t="str">
        <f>IF(ISERROR(FIND(#REF!,G10,1)),"",IF((AND(FIND(#REF!,G10,1)&gt;=1,B10=#REF!,OR($N10=#REF!,$O10=#REF!))),"x",""))</f>
        <v/>
      </c>
      <c r="T10" s="254" t="str">
        <f>IF(ISERROR(FIND(#REF!,G10,1)),"",IF((AND(LEFT(G10,2)=LEFT(#REF!,2),B10&lt;#REF!,$N10=#REF!)),"x",""))</f>
        <v/>
      </c>
      <c r="U10" s="254" t="str">
        <f>IF(ISERROR(FIND(#REF!,G10,1)),"",IF((AND(RIGHT(G10,2)=RIGHT(#REF!,2),B10&lt;#REF!,$O10=#REF!)),"x",""))</f>
        <v/>
      </c>
      <c r="V10" s="254"/>
      <c r="W10" s="254" t="str">
        <f>IF(AND(MONTH(E10)='IN-NX'!$J$5,'IN-NX'!$D$7=D10),"x","")</f>
        <v/>
      </c>
    </row>
    <row r="11" spans="1:23" s="255" customFormat="1" ht="15.75" customHeight="1">
      <c r="A11" s="246" t="str">
        <f>IF(B11&lt;&gt;"",IF(AND(B11='IN-TC'!$S$4,OR(TH!N11="1111",TH!O11="1111")),TH!D11,""),"")</f>
        <v/>
      </c>
      <c r="B11" s="247">
        <f t="shared" si="0"/>
        <v>1</v>
      </c>
      <c r="C11" s="248">
        <f t="shared" ref="C11:C20" si="1">E11</f>
        <v>42400</v>
      </c>
      <c r="D11" s="248" t="s">
        <v>92</v>
      </c>
      <c r="E11" s="248">
        <v>42400</v>
      </c>
      <c r="F11" s="249" t="s">
        <v>234</v>
      </c>
      <c r="G11" s="249"/>
      <c r="H11" s="250"/>
      <c r="I11" s="251"/>
      <c r="J11" s="251"/>
      <c r="K11" s="252"/>
      <c r="L11" s="251"/>
      <c r="M11" s="253">
        <f>SUMIF(KHC,N11,TH)</f>
        <v>0</v>
      </c>
      <c r="N11" s="256" t="s">
        <v>239</v>
      </c>
      <c r="O11" s="254" t="s">
        <v>8</v>
      </c>
      <c r="P11" s="254" t="str">
        <f>IF(AND(B11='111'!$L$11,OR($N11=$P$7,$O11=$P$7)),"x","")</f>
        <v/>
      </c>
      <c r="Q11" s="254" t="str">
        <f>IF(AND($N11=$P$7,$B11&lt;'111'!$L$11),"x","")</f>
        <v/>
      </c>
      <c r="R11" s="254" t="str">
        <f>IF(AND($O11=$P$7,$B11&lt;'111'!$L$11),"x","")</f>
        <v/>
      </c>
      <c r="S11" s="254" t="str">
        <f>IF(ISERROR(FIND(#REF!,G11,1)),"",IF((AND(FIND(#REF!,G11,1)&gt;=1,B11=#REF!,OR($N11=#REF!,$O11=#REF!))),"x",""))</f>
        <v/>
      </c>
      <c r="T11" s="254" t="str">
        <f>IF(ISERROR(FIND(#REF!,G11,1)),"",IF((AND(LEFT(G11,2)=LEFT(#REF!,2),B11&lt;#REF!,$N11=#REF!)),"x",""))</f>
        <v/>
      </c>
      <c r="U11" s="254" t="str">
        <f>IF(ISERROR(FIND(#REF!,G11,1)),"",IF((AND(RIGHT(G11,2)=RIGHT(#REF!,2),B11&lt;#REF!,$O11=#REF!)),"x",""))</f>
        <v/>
      </c>
      <c r="V11" s="254"/>
      <c r="W11" s="254" t="str">
        <f>IF(AND(MONTH(E11)='IN-NX'!$J$5,'IN-NX'!$D$7=D11),"x","")</f>
        <v/>
      </c>
    </row>
    <row r="12" spans="1:23" s="255" customFormat="1" ht="15.75" customHeight="1">
      <c r="A12" s="246" t="str">
        <f>IF(B12&lt;&gt;"",IF(AND(B12='IN-TC'!$S$4,OR(TH!N12="1111",TH!O12="1111")),TH!D12,""),"")</f>
        <v/>
      </c>
      <c r="B12" s="247">
        <f t="shared" si="0"/>
        <v>1</v>
      </c>
      <c r="C12" s="248">
        <f t="shared" si="1"/>
        <v>42400</v>
      </c>
      <c r="D12" s="248" t="s">
        <v>92</v>
      </c>
      <c r="E12" s="248">
        <v>42400</v>
      </c>
      <c r="F12" s="249" t="s">
        <v>235</v>
      </c>
      <c r="G12" s="249"/>
      <c r="H12" s="250"/>
      <c r="I12" s="251"/>
      <c r="J12" s="251"/>
      <c r="K12" s="252"/>
      <c r="L12" s="251"/>
      <c r="M12" s="253">
        <f>SUMIF(KHN,O12,TH)</f>
        <v>0</v>
      </c>
      <c r="N12" s="256" t="s">
        <v>87</v>
      </c>
      <c r="O12" s="254" t="s">
        <v>180</v>
      </c>
      <c r="P12" s="254" t="str">
        <f>IF(AND(B12='111'!$L$11,OR($N12=$P$7,$O12=$P$7)),"x","")</f>
        <v/>
      </c>
      <c r="Q12" s="254" t="str">
        <f>IF(AND($N12=$P$7,$B12&lt;'111'!$L$11),"x","")</f>
        <v/>
      </c>
      <c r="R12" s="254" t="str">
        <f>IF(AND($O12=$P$7,$B12&lt;'111'!$L$11),"x","")</f>
        <v/>
      </c>
      <c r="S12" s="254" t="str">
        <f>IF(ISERROR(FIND(#REF!,G12,1)),"",IF((AND(FIND(#REF!,G12,1)&gt;=1,B12=#REF!,OR($N12=#REF!,$O12=#REF!))),"x",""))</f>
        <v/>
      </c>
      <c r="T12" s="254" t="str">
        <f>IF(ISERROR(FIND(#REF!,G12,1)),"",IF((AND(LEFT(G12,2)=LEFT(#REF!,2),B12&lt;#REF!,$N12=#REF!)),"x",""))</f>
        <v/>
      </c>
      <c r="U12" s="254" t="str">
        <f>IF(ISERROR(FIND(#REF!,G12,1)),"",IF((AND(RIGHT(G12,2)=RIGHT(#REF!,2),B12&lt;#REF!,$O12=#REF!)),"x",""))</f>
        <v/>
      </c>
      <c r="V12" s="254"/>
      <c r="W12" s="254" t="str">
        <f>IF(AND(MONTH(E12)='IN-NX'!$J$5,'IN-NX'!$D$7=D12),"x","")</f>
        <v/>
      </c>
    </row>
    <row r="13" spans="1:23" s="255" customFormat="1" ht="15.75" customHeight="1">
      <c r="A13" s="246" t="str">
        <f>IF(B13&lt;&gt;"",IF(AND(B13='IN-TC'!$S$4,OR(TH!N13="1111",TH!O13="1111")),TH!D13,""),"")</f>
        <v/>
      </c>
      <c r="B13" s="247">
        <f t="shared" si="0"/>
        <v>1</v>
      </c>
      <c r="C13" s="248">
        <f t="shared" si="1"/>
        <v>42400</v>
      </c>
      <c r="D13" s="248" t="s">
        <v>92</v>
      </c>
      <c r="E13" s="248">
        <v>42400</v>
      </c>
      <c r="F13" s="249" t="s">
        <v>93</v>
      </c>
      <c r="G13" s="249"/>
      <c r="H13" s="257"/>
      <c r="I13" s="258"/>
      <c r="J13" s="258"/>
      <c r="K13" s="259"/>
      <c r="L13" s="258"/>
      <c r="M13" s="253">
        <f>SUMIF(KHN,O13,TH)</f>
        <v>0</v>
      </c>
      <c r="N13" s="254" t="s">
        <v>87</v>
      </c>
      <c r="O13" s="254" t="s">
        <v>77</v>
      </c>
      <c r="P13" s="254" t="str">
        <f>IF(AND(B13='111'!$L$11,OR($N13=$P$7,$O13=$P$7)),"x","")</f>
        <v/>
      </c>
      <c r="Q13" s="254" t="str">
        <f>IF(AND($N13=$P$7,$B13&lt;'111'!$L$11),"x","")</f>
        <v/>
      </c>
      <c r="R13" s="254" t="str">
        <f>IF(AND($O13=$P$7,$B13&lt;'111'!$L$11),"x","")</f>
        <v/>
      </c>
      <c r="S13" s="254" t="str">
        <f>IF(ISERROR(FIND(#REF!,G13,1)),"",IF((AND(FIND(#REF!,G13,1)&gt;=1,B13=#REF!,OR($N13=#REF!,$O13=#REF!))),"x",""))</f>
        <v/>
      </c>
      <c r="T13" s="254" t="str">
        <f>IF(ISERROR(FIND(#REF!,G13,1)),"",IF((AND(LEFT(G13,2)=LEFT(#REF!,2),B13&lt;#REF!,$N13=#REF!)),"x",""))</f>
        <v/>
      </c>
      <c r="U13" s="254" t="str">
        <f>IF(ISERROR(FIND(#REF!,G13,1)),"",IF((AND(RIGHT(G13,2)=RIGHT(#REF!,2),B13&lt;#REF!,$O13=#REF!)),"x",""))</f>
        <v/>
      </c>
      <c r="V13" s="254"/>
      <c r="W13" s="254" t="str">
        <f>IF(AND(MONTH(E13)='IN-NX'!$J$5,'IN-NX'!$D$7=D13),"x","")</f>
        <v/>
      </c>
    </row>
    <row r="14" spans="1:23" s="255" customFormat="1" ht="15.75" customHeight="1">
      <c r="A14" s="246" t="str">
        <f>IF(B14&lt;&gt;"",IF(AND(B14='IN-TC'!$S$4,OR(TH!N14="1111",TH!O14="1111")),TH!D14,""),"")</f>
        <v/>
      </c>
      <c r="B14" s="247">
        <f t="shared" si="0"/>
        <v>1</v>
      </c>
      <c r="C14" s="248">
        <f t="shared" si="1"/>
        <v>42400</v>
      </c>
      <c r="D14" s="248" t="s">
        <v>92</v>
      </c>
      <c r="E14" s="248">
        <v>42400</v>
      </c>
      <c r="F14" s="249" t="s">
        <v>236</v>
      </c>
      <c r="G14" s="249"/>
      <c r="H14" s="250"/>
      <c r="I14" s="251"/>
      <c r="J14" s="251"/>
      <c r="K14" s="252"/>
      <c r="L14" s="251"/>
      <c r="M14" s="253">
        <f>SUMIF(KHN,O14,TH)</f>
        <v>0</v>
      </c>
      <c r="N14" s="254" t="s">
        <v>87</v>
      </c>
      <c r="O14" s="254" t="s">
        <v>212</v>
      </c>
      <c r="P14" s="254" t="str">
        <f>IF(AND(B14='111'!$L$11,OR($N14=$P$7,$O14=$P$7)),"x","")</f>
        <v/>
      </c>
      <c r="Q14" s="254" t="str">
        <f>IF(AND($N14=$P$7,$B14&lt;'111'!$L$11),"x","")</f>
        <v/>
      </c>
      <c r="R14" s="254" t="str">
        <f>IF(AND($O14=$P$7,$B14&lt;'111'!$L$11),"x","")</f>
        <v/>
      </c>
      <c r="S14" s="254" t="str">
        <f>IF(ISERROR(FIND(#REF!,G14,1)),"",IF((AND(FIND(#REF!,G14,1)&gt;=1,B14=#REF!,OR($N14=#REF!,$O14=#REF!))),"x",""))</f>
        <v/>
      </c>
      <c r="T14" s="254" t="str">
        <f>IF(ISERROR(FIND(#REF!,G14,1)),"",IF((AND(LEFT(G14,2)=LEFT(#REF!,2),B14&lt;#REF!,$N14=#REF!)),"x",""))</f>
        <v/>
      </c>
      <c r="U14" s="254" t="str">
        <f>IF(ISERROR(FIND(#REF!,G14,1)),"",IF((AND(RIGHT(G14,2)=RIGHT(#REF!,2),B14&lt;#REF!,$O14=#REF!)),"x",""))</f>
        <v/>
      </c>
      <c r="V14" s="254"/>
      <c r="W14" s="254" t="str">
        <f>IF(AND(MONTH(E14)='IN-NX'!$J$5,'IN-NX'!$D$7=D14),"x","")</f>
        <v/>
      </c>
    </row>
    <row r="15" spans="1:23" s="255" customFormat="1" ht="15.75" customHeight="1">
      <c r="A15" s="246" t="str">
        <f>IF(B15&lt;&gt;"",IF(AND(B15='IN-TC'!$S$4,OR(TH!N15="1111",TH!O15="1111")),TH!D15,""),"")</f>
        <v/>
      </c>
      <c r="B15" s="247">
        <f t="shared" si="0"/>
        <v>1</v>
      </c>
      <c r="C15" s="248">
        <f t="shared" si="1"/>
        <v>42400</v>
      </c>
      <c r="D15" s="248" t="s">
        <v>92</v>
      </c>
      <c r="E15" s="248">
        <v>42400</v>
      </c>
      <c r="F15" s="249" t="s">
        <v>94</v>
      </c>
      <c r="G15" s="249"/>
      <c r="H15" s="250"/>
      <c r="I15" s="251"/>
      <c r="J15" s="251"/>
      <c r="K15" s="252"/>
      <c r="L15" s="251"/>
      <c r="M15" s="253">
        <f>SUMIF(KHN,O15,TH)</f>
        <v>0</v>
      </c>
      <c r="N15" s="254" t="s">
        <v>87</v>
      </c>
      <c r="O15" s="254" t="s">
        <v>79</v>
      </c>
      <c r="P15" s="254" t="str">
        <f>IF(AND(B15='111'!$L$11,OR($N15=$P$7,$O15=$P$7)),"x","")</f>
        <v/>
      </c>
      <c r="Q15" s="254" t="str">
        <f>IF(AND($N15=$P$7,$B15&lt;'111'!$L$11),"x","")</f>
        <v/>
      </c>
      <c r="R15" s="254" t="str">
        <f>IF(AND($O15=$P$7,$B15&lt;'111'!$L$11),"x","")</f>
        <v/>
      </c>
      <c r="S15" s="254" t="str">
        <f>IF(ISERROR(FIND(#REF!,G15,1)),"",IF((AND(FIND(#REF!,G15,1)&gt;=1,B15=#REF!,OR($N15=#REF!,$O15=#REF!))),"x",""))</f>
        <v/>
      </c>
      <c r="T15" s="254" t="str">
        <f>IF(ISERROR(FIND(#REF!,G15,1)),"",IF((AND(LEFT(G15,2)=LEFT(#REF!,2),B15&lt;#REF!,$N15=#REF!)),"x",""))</f>
        <v/>
      </c>
      <c r="U15" s="254" t="str">
        <f>IF(ISERROR(FIND(#REF!,G15,1)),"",IF((AND(RIGHT(G15,2)=RIGHT(#REF!,2),B15&lt;#REF!,$O15=#REF!)),"x",""))</f>
        <v/>
      </c>
      <c r="V15" s="254"/>
      <c r="W15" s="254" t="str">
        <f>IF(AND(MONTH(E15)='IN-NX'!$J$5,'IN-NX'!$D$7=D15),"x","")</f>
        <v/>
      </c>
    </row>
    <row r="16" spans="1:23" s="255" customFormat="1" ht="15.75" customHeight="1">
      <c r="A16" s="246" t="str">
        <f>IF(B16&lt;&gt;"",IF(AND(B16='IN-TC'!$S$4,OR(TH!N16="1111",TH!O16="1111")),TH!D16,""),"")</f>
        <v/>
      </c>
      <c r="B16" s="247">
        <f t="shared" ref="B16:B24" si="2">IF(C16&lt;&gt;"",MONTH(C16),"")</f>
        <v>1</v>
      </c>
      <c r="C16" s="248">
        <f t="shared" si="1"/>
        <v>42400</v>
      </c>
      <c r="D16" s="248" t="s">
        <v>92</v>
      </c>
      <c r="E16" s="248">
        <v>42400</v>
      </c>
      <c r="F16" s="249" t="s">
        <v>95</v>
      </c>
      <c r="G16" s="249"/>
      <c r="H16" s="250"/>
      <c r="I16" s="251"/>
      <c r="J16" s="251"/>
      <c r="K16" s="252"/>
      <c r="L16" s="251"/>
      <c r="M16" s="253">
        <f>SUMIF(KHC,N16,TH)</f>
        <v>0</v>
      </c>
      <c r="N16" s="256" t="s">
        <v>27</v>
      </c>
      <c r="O16" s="254" t="s">
        <v>87</v>
      </c>
      <c r="P16" s="254" t="str">
        <f>IF(AND(B16='111'!$L$11,OR($N16=$P$7,$O16=$P$7)),"x","")</f>
        <v/>
      </c>
      <c r="Q16" s="254" t="str">
        <f>IF(AND($N16=$P$7,$B16&lt;'111'!$L$11),"x","")</f>
        <v/>
      </c>
      <c r="R16" s="254" t="str">
        <f>IF(AND($O16=$P$7,$B16&lt;'111'!$L$11),"x","")</f>
        <v/>
      </c>
      <c r="S16" s="254" t="str">
        <f>IF(ISERROR(FIND(#REF!,G16,1)),"",IF((AND(FIND(#REF!,G16,1)&gt;=1,B16=#REF!,OR($N16=#REF!,$O16=#REF!))),"x",""))</f>
        <v/>
      </c>
      <c r="T16" s="254" t="str">
        <f>IF(ISERROR(FIND(#REF!,G16,1)),"",IF((AND(LEFT(G16,2)=LEFT(#REF!,2),B16&lt;#REF!,$N16=#REF!)),"x",""))</f>
        <v/>
      </c>
      <c r="U16" s="254" t="str">
        <f>IF(ISERROR(FIND(#REF!,G16,1)),"",IF((AND(RIGHT(G16,2)=RIGHT(#REF!,2),B16&lt;#REF!,$O16=#REF!)),"x",""))</f>
        <v/>
      </c>
      <c r="V16" s="254"/>
      <c r="W16" s="254" t="str">
        <f>IF(AND(MONTH(E16)='IN-NX'!$J$5,'IN-NX'!$D$7=D16),"x","")</f>
        <v/>
      </c>
    </row>
    <row r="17" spans="1:23" s="255" customFormat="1" ht="15.75" customHeight="1">
      <c r="A17" s="246" t="str">
        <f>IF(B17&lt;&gt;"",IF(AND(B17='IN-TC'!$S$4,OR(TH!N17="1111",TH!O17="1111")),TH!D17,""),"")</f>
        <v/>
      </c>
      <c r="B17" s="247">
        <f t="shared" si="2"/>
        <v>1</v>
      </c>
      <c r="C17" s="248">
        <f t="shared" si="1"/>
        <v>42400</v>
      </c>
      <c r="D17" s="248" t="s">
        <v>92</v>
      </c>
      <c r="E17" s="248">
        <v>42400</v>
      </c>
      <c r="F17" s="249" t="s">
        <v>237</v>
      </c>
      <c r="G17" s="249"/>
      <c r="H17" s="257"/>
      <c r="I17" s="258"/>
      <c r="J17" s="258"/>
      <c r="K17" s="259"/>
      <c r="L17" s="258"/>
      <c r="M17" s="253">
        <f>SUMIF(KHC,N17,TH)</f>
        <v>0</v>
      </c>
      <c r="N17" s="254" t="s">
        <v>182</v>
      </c>
      <c r="O17" s="254" t="s">
        <v>87</v>
      </c>
      <c r="P17" s="254" t="str">
        <f>IF(AND(B17='111'!$L$11,OR($N17=$P$7,$O17=$P$7)),"x","")</f>
        <v/>
      </c>
      <c r="Q17" s="254" t="str">
        <f>IF(AND($N17=$P$7,$B17&lt;'111'!$L$11),"x","")</f>
        <v/>
      </c>
      <c r="R17" s="254" t="str">
        <f>IF(AND($O17=$P$7,$B17&lt;'111'!$L$11),"x","")</f>
        <v/>
      </c>
      <c r="S17" s="254" t="str">
        <f>IF(ISERROR(FIND(#REF!,G17,1)),"",IF((AND(FIND(#REF!,G17,1)&gt;=1,B17=#REF!,OR($N17=#REF!,$O17=#REF!))),"x",""))</f>
        <v/>
      </c>
      <c r="T17" s="254" t="str">
        <f>IF(ISERROR(FIND(#REF!,G17,1)),"",IF((AND(LEFT(G17,2)=LEFT(#REF!,2),B17&lt;#REF!,$N17=#REF!)),"x",""))</f>
        <v/>
      </c>
      <c r="U17" s="254" t="str">
        <f>IF(ISERROR(FIND(#REF!,G17,1)),"",IF((AND(RIGHT(G17,2)=RIGHT(#REF!,2),B17&lt;#REF!,$O17=#REF!)),"x",""))</f>
        <v/>
      </c>
      <c r="V17" s="254"/>
      <c r="W17" s="254" t="str">
        <f>IF(AND(MONTH(E17)='IN-NX'!$J$5,'IN-NX'!$D$7=D17),"x","")</f>
        <v/>
      </c>
    </row>
    <row r="18" spans="1:23" s="255" customFormat="1" ht="15.75" customHeight="1">
      <c r="A18" s="246" t="str">
        <f>IF(B18&lt;&gt;"",IF(AND(B18='IN-TC'!$S$4,OR(TH!N18="1111",TH!O18="1111")),TH!D18,""),"")</f>
        <v/>
      </c>
      <c r="B18" s="247">
        <f t="shared" si="2"/>
        <v>1</v>
      </c>
      <c r="C18" s="248">
        <f t="shared" si="1"/>
        <v>42400</v>
      </c>
      <c r="D18" s="248" t="s">
        <v>92</v>
      </c>
      <c r="E18" s="248">
        <v>42400</v>
      </c>
      <c r="F18" s="249" t="s">
        <v>238</v>
      </c>
      <c r="G18" s="249"/>
      <c r="H18" s="250"/>
      <c r="I18" s="251"/>
      <c r="J18" s="251"/>
      <c r="K18" s="252"/>
      <c r="L18" s="251"/>
      <c r="M18" s="253">
        <f>SUMIF(KHC,N18,TH)</f>
        <v>0</v>
      </c>
      <c r="N18" s="254" t="s">
        <v>184</v>
      </c>
      <c r="O18" s="254" t="s">
        <v>87</v>
      </c>
      <c r="P18" s="254" t="str">
        <f>IF(AND(B18='111'!$L$11,OR($N18=$P$7,$O18=$P$7)),"x","")</f>
        <v/>
      </c>
      <c r="Q18" s="254" t="str">
        <f>IF(AND($N18=$P$7,$B18&lt;'111'!$L$11),"x","")</f>
        <v/>
      </c>
      <c r="R18" s="254" t="str">
        <f>IF(AND($O18=$P$7,$B18&lt;'111'!$L$11),"x","")</f>
        <v/>
      </c>
      <c r="S18" s="254" t="str">
        <f>IF(ISERROR(FIND(#REF!,G18,1)),"",IF((AND(FIND(#REF!,G18,1)&gt;=1,B18=#REF!,OR($N18=#REF!,$O18=#REF!))),"x",""))</f>
        <v/>
      </c>
      <c r="T18" s="254" t="str">
        <f>IF(ISERROR(FIND(#REF!,G18,1)),"",IF((AND(LEFT(G18,2)=LEFT(#REF!,2),B18&lt;#REF!,$N18=#REF!)),"x",""))</f>
        <v/>
      </c>
      <c r="U18" s="254" t="str">
        <f>IF(ISERROR(FIND(#REF!,G18,1)),"",IF((AND(RIGHT(G18,2)=RIGHT(#REF!,2),B18&lt;#REF!,$O18=#REF!)),"x",""))</f>
        <v/>
      </c>
      <c r="V18" s="254"/>
      <c r="W18" s="254" t="str">
        <f>IF(AND(MONTH(E18)='IN-NX'!$J$5,'IN-NX'!$D$7=D18),"x","")</f>
        <v/>
      </c>
    </row>
    <row r="19" spans="1:23" s="255" customFormat="1" ht="15.75" customHeight="1">
      <c r="A19" s="246" t="str">
        <f>IF(B19&lt;&gt;"",IF(AND(B19='IN-TC'!$S$4,OR(TH!N19="1111",TH!O19="1111")),TH!D19,""),"")</f>
        <v/>
      </c>
      <c r="B19" s="247">
        <f t="shared" si="2"/>
        <v>1</v>
      </c>
      <c r="C19" s="248">
        <f t="shared" si="1"/>
        <v>42400</v>
      </c>
      <c r="D19" s="248" t="s">
        <v>92</v>
      </c>
      <c r="E19" s="248">
        <v>42400</v>
      </c>
      <c r="F19" s="249" t="s">
        <v>96</v>
      </c>
      <c r="G19" s="249"/>
      <c r="H19" s="250"/>
      <c r="I19" s="251"/>
      <c r="J19" s="251"/>
      <c r="K19" s="252"/>
      <c r="L19" s="251"/>
      <c r="M19" s="253">
        <f>SUMIF(KHC,N19,TH)</f>
        <v>0</v>
      </c>
      <c r="N19" s="254" t="s">
        <v>81</v>
      </c>
      <c r="O19" s="254" t="s">
        <v>87</v>
      </c>
      <c r="P19" s="254" t="str">
        <f>IF(AND(B19='111'!$L$11,OR($N19=$P$7,$O19=$P$7)),"x","")</f>
        <v/>
      </c>
      <c r="Q19" s="254" t="str">
        <f>IF(AND($N19=$P$7,$B19&lt;'111'!$L$11),"x","")</f>
        <v/>
      </c>
      <c r="R19" s="254" t="str">
        <f>IF(AND($O19=$P$7,$B19&lt;'111'!$L$11),"x","")</f>
        <v/>
      </c>
      <c r="S19" s="254" t="str">
        <f>IF(ISERROR(FIND(#REF!,G19,1)),"",IF((AND(FIND(#REF!,G19,1)&gt;=1,B19=#REF!,OR($N19=#REF!,$O19=#REF!))),"x",""))</f>
        <v/>
      </c>
      <c r="T19" s="254" t="str">
        <f>IF(ISERROR(FIND(#REF!,G19,1)),"",IF((AND(LEFT(G19,2)=LEFT(#REF!,2),B19&lt;#REF!,$N19=#REF!)),"x",""))</f>
        <v/>
      </c>
      <c r="U19" s="254" t="str">
        <f>IF(ISERROR(FIND(#REF!,G19,1)),"",IF((AND(RIGHT(G19,2)=RIGHT(#REF!,2),B19&lt;#REF!,$O19=#REF!)),"x",""))</f>
        <v/>
      </c>
      <c r="V19" s="254"/>
      <c r="W19" s="254" t="str">
        <f>IF(AND(MONTH(E19)='IN-NX'!$J$5,'IN-NX'!$D$7=D19),"x","")</f>
        <v/>
      </c>
    </row>
    <row r="20" spans="1:23" s="255" customFormat="1" ht="15.75" customHeight="1">
      <c r="A20" s="246" t="str">
        <f>IF(B20&lt;&gt;"",IF(AND(B20='IN-TC'!$S$4,OR(TH!N20="1111",TH!O20="1111")),TH!D20,""),"")</f>
        <v/>
      </c>
      <c r="B20" s="247">
        <f t="shared" si="2"/>
        <v>1</v>
      </c>
      <c r="C20" s="248">
        <f t="shared" si="1"/>
        <v>42400</v>
      </c>
      <c r="D20" s="248" t="s">
        <v>92</v>
      </c>
      <c r="E20" s="248">
        <v>42400</v>
      </c>
      <c r="F20" s="249" t="s">
        <v>97</v>
      </c>
      <c r="G20" s="249"/>
      <c r="H20" s="250"/>
      <c r="I20" s="251"/>
      <c r="J20" s="251"/>
      <c r="K20" s="252"/>
      <c r="L20" s="251"/>
      <c r="M20" s="253">
        <f>SUMIF(KHN,O20,TH)</f>
        <v>0</v>
      </c>
      <c r="N20" s="256" t="s">
        <v>87</v>
      </c>
      <c r="O20" s="254" t="s">
        <v>83</v>
      </c>
      <c r="P20" s="254" t="str">
        <f>IF(AND(B20='111'!$L$11,OR($N20=$P$7,$O20=$P$7)),"x","")</f>
        <v/>
      </c>
      <c r="Q20" s="254" t="str">
        <f>IF(AND($N20=$P$7,$B20&lt;'111'!$L$11),"x","")</f>
        <v/>
      </c>
      <c r="R20" s="254" t="str">
        <f>IF(AND($O20=$P$7,$B20&lt;'111'!$L$11),"x","")</f>
        <v/>
      </c>
      <c r="S20" s="254" t="str">
        <f>IF(ISERROR(FIND(#REF!,G20,1)),"",IF((AND(FIND(#REF!,G20,1)&gt;=1,B20=#REF!,OR($N20=#REF!,$O20=#REF!))),"x",""))</f>
        <v/>
      </c>
      <c r="T20" s="254" t="str">
        <f>IF(ISERROR(FIND(#REF!,G20,1)),"",IF((AND(LEFT(G20,2)=LEFT(#REF!,2),B20&lt;#REF!,$N20=#REF!)),"x",""))</f>
        <v/>
      </c>
      <c r="U20" s="254" t="str">
        <f>IF(ISERROR(FIND(#REF!,G20,1)),"",IF((AND(RIGHT(G20,2)=RIGHT(#REF!,2),B20&lt;#REF!,$O20=#REF!)),"x",""))</f>
        <v/>
      </c>
      <c r="V20" s="254"/>
      <c r="W20" s="254" t="str">
        <f>IF(AND(MONTH(E20)='IN-NX'!$J$5,'IN-NX'!$D$7=D20),"x","")</f>
        <v/>
      </c>
    </row>
    <row r="21" spans="1:23" s="255" customFormat="1" ht="15.75" customHeight="1">
      <c r="A21" s="246" t="str">
        <f>IF(B21&lt;&gt;"",IF(AND(B21='IN-TC'!$S$4,OR(TH!N21="1111",TH!O21="1111")),TH!D21,""),"")</f>
        <v/>
      </c>
      <c r="B21" s="247">
        <f t="shared" si="2"/>
        <v>1</v>
      </c>
      <c r="C21" s="248">
        <f>E21</f>
        <v>42400</v>
      </c>
      <c r="D21" s="248" t="s">
        <v>92</v>
      </c>
      <c r="E21" s="248">
        <v>42400</v>
      </c>
      <c r="F21" s="249" t="s">
        <v>241</v>
      </c>
      <c r="G21" s="249"/>
      <c r="H21" s="250"/>
      <c r="I21" s="251"/>
      <c r="J21" s="251"/>
      <c r="K21" s="252"/>
      <c r="L21" s="251"/>
      <c r="M21" s="253">
        <v>83335133.599999428</v>
      </c>
      <c r="N21" s="256" t="s">
        <v>72</v>
      </c>
      <c r="O21" s="254" t="s">
        <v>87</v>
      </c>
      <c r="P21" s="254" t="str">
        <f>IF(AND(B21='111'!$L$11,OR($N21=$P$7,$O21=$P$7)),"x","")</f>
        <v/>
      </c>
      <c r="Q21" s="254" t="str">
        <f>IF(AND($N21=$P$7,$B21&lt;'111'!$L$11),"x","")</f>
        <v/>
      </c>
      <c r="R21" s="254" t="str">
        <f>IF(AND($O21=$P$7,$B21&lt;'111'!$L$11),"x","")</f>
        <v/>
      </c>
      <c r="S21" s="254" t="str">
        <f>IF(ISERROR(FIND(#REF!,G21,1)),"",IF((AND(FIND(#REF!,G21,1)&gt;=1,B21=#REF!,OR($N21=#REF!,$O21=#REF!))),"x",""))</f>
        <v/>
      </c>
      <c r="T21" s="254" t="str">
        <f>IF(ISERROR(FIND(#REF!,G21,1)),"",IF((AND(LEFT(G21,2)=LEFT(#REF!,2),B21&lt;#REF!,$N21=#REF!)),"x",""))</f>
        <v/>
      </c>
      <c r="U21" s="254" t="str">
        <f>IF(ISERROR(FIND(#REF!,G21,1)),"",IF((AND(RIGHT(G21,2)=RIGHT(#REF!,2),B21&lt;#REF!,$O21=#REF!)),"x",""))</f>
        <v/>
      </c>
      <c r="V21" s="254"/>
      <c r="W21" s="254" t="str">
        <f>IF(AND(MONTH(E21)='IN-NX'!$J$5,'IN-NX'!$D$7=D21),"x","")</f>
        <v/>
      </c>
    </row>
    <row r="22" spans="1:23" s="255" customFormat="1" ht="15.75" customHeight="1">
      <c r="A22" s="246" t="str">
        <f>IF(B22&lt;&gt;"",IF(AND(B22='IN-TC'!$S$4,OR(TH!N22="1111",TH!O22="1111")),TH!D22,""),"")</f>
        <v/>
      </c>
      <c r="B22" s="247">
        <f t="shared" si="2"/>
        <v>1</v>
      </c>
      <c r="C22" s="248">
        <f>E22</f>
        <v>42400</v>
      </c>
      <c r="D22" s="248" t="s">
        <v>92</v>
      </c>
      <c r="E22" s="248">
        <v>42400</v>
      </c>
      <c r="F22" s="249" t="s">
        <v>242</v>
      </c>
      <c r="G22" s="249"/>
      <c r="H22" s="250"/>
      <c r="I22" s="251"/>
      <c r="J22" s="251"/>
      <c r="K22" s="252"/>
      <c r="L22" s="251"/>
      <c r="M22" s="253">
        <v>103977877</v>
      </c>
      <c r="N22" s="256" t="s">
        <v>72</v>
      </c>
      <c r="O22" s="254" t="s">
        <v>87</v>
      </c>
      <c r="P22" s="254" t="str">
        <f>IF(AND(B22='111'!$L$11,OR($N22=$P$7,$O22=$P$7)),"x","")</f>
        <v/>
      </c>
      <c r="Q22" s="254" t="str">
        <f>IF(AND($N22=$P$7,$B22&lt;'111'!$L$11),"x","")</f>
        <v/>
      </c>
      <c r="R22" s="254" t="str">
        <f>IF(AND($O22=$P$7,$B22&lt;'111'!$L$11),"x","")</f>
        <v/>
      </c>
      <c r="S22" s="254" t="str">
        <f>IF(ISERROR(FIND(#REF!,G22,1)),"",IF((AND(FIND(#REF!,G22,1)&gt;=1,B22=#REF!,OR($N22=#REF!,$O22=#REF!))),"x",""))</f>
        <v/>
      </c>
      <c r="T22" s="254" t="str">
        <f>IF(ISERROR(FIND(#REF!,G22,1)),"",IF((AND(LEFT(G22,2)=LEFT(#REF!,2),B22&lt;#REF!,$N22=#REF!)),"x",""))</f>
        <v/>
      </c>
      <c r="U22" s="254" t="str">
        <f>IF(ISERROR(FIND(#REF!,G22,1)),"",IF((AND(RIGHT(G22,2)=RIGHT(#REF!,2),B22&lt;#REF!,$O22=#REF!)),"x",""))</f>
        <v/>
      </c>
      <c r="V22" s="254"/>
      <c r="W22" s="254" t="str">
        <f>IF(AND(MONTH(E22)='IN-NX'!$J$5,'IN-NX'!$D$7=D22),"x","")</f>
        <v/>
      </c>
    </row>
    <row r="23" spans="1:23" s="255" customFormat="1" ht="15.75" customHeight="1">
      <c r="A23" s="246" t="str">
        <f>IF(B23&lt;&gt;"",IF(AND(B23='IN-TC'!$S$4,OR(TH!N23="1111",TH!O23="1111")),TH!D23,""),"")</f>
        <v/>
      </c>
      <c r="B23" s="247">
        <f t="shared" si="2"/>
        <v>1</v>
      </c>
      <c r="C23" s="248">
        <f>E23</f>
        <v>42400</v>
      </c>
      <c r="D23" s="248" t="s">
        <v>92</v>
      </c>
      <c r="E23" s="248">
        <v>42400</v>
      </c>
      <c r="F23" s="249" t="s">
        <v>243</v>
      </c>
      <c r="G23" s="249"/>
      <c r="H23" s="250"/>
      <c r="I23" s="251"/>
      <c r="J23" s="251"/>
      <c r="K23" s="252"/>
      <c r="L23" s="251"/>
      <c r="M23" s="253"/>
      <c r="N23" s="256" t="s">
        <v>72</v>
      </c>
      <c r="O23" s="254" t="s">
        <v>87</v>
      </c>
      <c r="P23" s="254" t="str">
        <f>IF(AND(B23='111'!$L$11,OR($N23=$P$7,$O23=$P$7)),"x","")</f>
        <v/>
      </c>
      <c r="Q23" s="254" t="str">
        <f>IF(AND($N23=$P$7,$B23&lt;'111'!$L$11),"x","")</f>
        <v/>
      </c>
      <c r="R23" s="254" t="str">
        <f>IF(AND($O23=$P$7,$B23&lt;'111'!$L$11),"x","")</f>
        <v/>
      </c>
      <c r="S23" s="254" t="str">
        <f>IF(ISERROR(FIND(#REF!,G23,1)),"",IF((AND(FIND(#REF!,G23,1)&gt;=1,B23=#REF!,OR($N23=#REF!,$O23=#REF!))),"x",""))</f>
        <v/>
      </c>
      <c r="T23" s="254" t="str">
        <f>IF(ISERROR(FIND(#REF!,G23,1)),"",IF((AND(LEFT(G23,2)=LEFT(#REF!,2),B23&lt;#REF!,$N23=#REF!)),"x",""))</f>
        <v/>
      </c>
      <c r="U23" s="254" t="str">
        <f>IF(ISERROR(FIND(#REF!,G23,1)),"",IF((AND(RIGHT(G23,2)=RIGHT(#REF!,2),B23&lt;#REF!,$O23=#REF!)),"x",""))</f>
        <v/>
      </c>
      <c r="V23" s="254"/>
      <c r="W23" s="254" t="str">
        <f>IF(AND(MONTH(E23)='IN-NX'!$J$5,'IN-NX'!$D$7=D23),"x","")</f>
        <v/>
      </c>
    </row>
    <row r="24" spans="1:23" s="255" customFormat="1" ht="15.75" customHeight="1">
      <c r="A24" s="246" t="str">
        <f>IF(B24&lt;&gt;"",IF(AND(B24='IN-TC'!$S$4,OR(TH!N24="1111",TH!O24="1111")),TH!D24,""),"")</f>
        <v/>
      </c>
      <c r="B24" s="247">
        <f t="shared" si="2"/>
        <v>1</v>
      </c>
      <c r="C24" s="248">
        <f>E24</f>
        <v>42400</v>
      </c>
      <c r="D24" s="248" t="s">
        <v>92</v>
      </c>
      <c r="E24" s="248">
        <v>42400</v>
      </c>
      <c r="F24" s="249" t="s">
        <v>244</v>
      </c>
      <c r="G24" s="249"/>
      <c r="H24" s="250"/>
      <c r="I24" s="251"/>
      <c r="J24" s="251"/>
      <c r="K24" s="252"/>
      <c r="L24" s="251"/>
      <c r="M24" s="253"/>
      <c r="N24" s="256" t="s">
        <v>72</v>
      </c>
      <c r="O24" s="254" t="s">
        <v>87</v>
      </c>
      <c r="P24" s="254" t="str">
        <f>IF(AND(B24='111'!$L$11,OR($N24=$P$7,$O24=$P$7)),"x","")</f>
        <v/>
      </c>
      <c r="Q24" s="254" t="str">
        <f>IF(AND($N24=$P$7,$B24&lt;'111'!$L$11),"x","")</f>
        <v/>
      </c>
      <c r="R24" s="254" t="str">
        <f>IF(AND($O24=$P$7,$B24&lt;'111'!$L$11),"x","")</f>
        <v/>
      </c>
      <c r="S24" s="254" t="str">
        <f>IF(ISERROR(FIND(#REF!,G24,1)),"",IF((AND(FIND(#REF!,G24,1)&gt;=1,B24=#REF!,OR($N24=#REF!,$O24=#REF!))),"x",""))</f>
        <v/>
      </c>
      <c r="T24" s="254" t="str">
        <f>IF(ISERROR(FIND(#REF!,G24,1)),"",IF((AND(LEFT(G24,2)=LEFT(#REF!,2),B24&lt;#REF!,$N24=#REF!)),"x",""))</f>
        <v/>
      </c>
      <c r="U24" s="254" t="str">
        <f>IF(ISERROR(FIND(#REF!,G24,1)),"",IF((AND(RIGHT(G24,2)=RIGHT(#REF!,2),B24&lt;#REF!,$O24=#REF!)),"x",""))</f>
        <v/>
      </c>
      <c r="V24" s="254"/>
      <c r="W24" s="254" t="str">
        <f>IF(AND(MONTH(E24)='IN-NX'!$J$5,'IN-NX'!$D$7=D24),"x","")</f>
        <v/>
      </c>
    </row>
    <row r="25" spans="1:23" ht="15.75" customHeight="1">
      <c r="A25" s="246" t="str">
        <f>IF(B25&lt;&gt;"",IF(AND(B25='IN-TC'!$S$4,OR(TH!N25="1111",TH!O25="1111")),TH!D25,""),"")</f>
        <v/>
      </c>
      <c r="B25" s="247">
        <f t="shared" ref="B25:B30" si="3">IF(C25&lt;&gt;"",MONTH(C25),"")</f>
        <v>4</v>
      </c>
      <c r="C25" s="260">
        <f t="shared" ref="C25:C67" si="4">E25</f>
        <v>42833</v>
      </c>
      <c r="D25" s="260" t="s">
        <v>247</v>
      </c>
      <c r="E25" s="260">
        <v>42833</v>
      </c>
      <c r="F25" s="200" t="s">
        <v>280</v>
      </c>
      <c r="G25" s="261"/>
      <c r="H25" s="170" t="s">
        <v>198</v>
      </c>
      <c r="I25" s="201">
        <v>20470</v>
      </c>
      <c r="J25" s="202">
        <v>13000</v>
      </c>
      <c r="K25" s="262"/>
      <c r="L25" s="263"/>
      <c r="M25" s="117">
        <f t="shared" ref="M25:M59" si="5">ROUND(I25*J25,0)</f>
        <v>266110000</v>
      </c>
      <c r="N25" s="264" t="s">
        <v>160</v>
      </c>
      <c r="O25" s="264" t="s">
        <v>7</v>
      </c>
      <c r="P25" s="254" t="str">
        <f>IF(AND(B25='111'!$L$11,OR($N25=$P$7,$O25=$P$7)),"x","")</f>
        <v/>
      </c>
      <c r="Q25" s="254" t="str">
        <f>IF(AND($N25=$P$7,$B25&lt;'111'!$L$11),"x","")</f>
        <v/>
      </c>
      <c r="R25" s="254" t="str">
        <f>IF(AND($O25=$P$7,$B25&lt;'111'!$L$11),"x","")</f>
        <v/>
      </c>
      <c r="S25" s="254" t="str">
        <f>IF(ISERROR(FIND(#REF!,G25,1)),"",IF((AND(FIND(#REF!,G25,1)&gt;=1,B25=#REF!,OR($N25=#REF!,$O25=#REF!))),"x",""))</f>
        <v/>
      </c>
      <c r="T25" s="254" t="str">
        <f>IF(ISERROR(FIND(#REF!,G25,1)),"",IF((AND(LEFT(G25,2)=LEFT(#REF!,2),B25&lt;#REF!,$N25=#REF!)),"x",""))</f>
        <v/>
      </c>
      <c r="U25" s="254" t="str">
        <f>IF(ISERROR(FIND(#REF!,G25,1)),"",IF((AND(RIGHT(G25,2)=RIGHT(#REF!,2),B25&lt;#REF!,$O25=#REF!)),"x",""))</f>
        <v/>
      </c>
      <c r="V25" s="254"/>
      <c r="W25" s="254" t="str">
        <f>IF(AND(MONTH(E25)='IN-NX'!$J$5,'IN-NX'!$D$7=D25),"x","")</f>
        <v>x</v>
      </c>
    </row>
    <row r="26" spans="1:23" ht="15.75" customHeight="1">
      <c r="A26" s="246" t="str">
        <f>IF(B26&lt;&gt;"",IF(AND(B26='IN-TC'!$S$4,OR(TH!N26="1111",TH!O26="1111")),TH!D26,""),"")</f>
        <v/>
      </c>
      <c r="B26" s="247">
        <f t="shared" si="3"/>
        <v>4</v>
      </c>
      <c r="C26" s="260">
        <f t="shared" si="4"/>
        <v>42833</v>
      </c>
      <c r="D26" s="260" t="s">
        <v>248</v>
      </c>
      <c r="E26" s="260">
        <v>42833</v>
      </c>
      <c r="F26" s="200" t="s">
        <v>280</v>
      </c>
      <c r="G26" s="261"/>
      <c r="H26" s="170" t="s">
        <v>192</v>
      </c>
      <c r="I26" s="201">
        <v>20450</v>
      </c>
      <c r="J26" s="202">
        <v>13000</v>
      </c>
      <c r="K26" s="262"/>
      <c r="L26" s="263"/>
      <c r="M26" s="117">
        <f t="shared" si="5"/>
        <v>265850000</v>
      </c>
      <c r="N26" s="264" t="s">
        <v>160</v>
      </c>
      <c r="O26" s="264" t="s">
        <v>7</v>
      </c>
      <c r="P26" s="254" t="str">
        <f>IF(AND(B26='111'!$L$11,OR($N26=$P$7,$O26=$P$7)),"x","")</f>
        <v/>
      </c>
      <c r="Q26" s="254" t="str">
        <f>IF(AND($N26=$P$7,$B26&lt;'111'!$L$11),"x","")</f>
        <v/>
      </c>
      <c r="R26" s="254" t="str">
        <f>IF(AND($O26=$P$7,$B26&lt;'111'!$L$11),"x","")</f>
        <v/>
      </c>
      <c r="S26" s="254" t="str">
        <f>IF(ISERROR(FIND(#REF!,G26,1)),"",IF((AND(FIND(#REF!,G26,1)&gt;=1,B26=#REF!,OR($N26=#REF!,$O26=#REF!))),"x",""))</f>
        <v/>
      </c>
      <c r="T26" s="254" t="str">
        <f>IF(ISERROR(FIND(#REF!,G26,1)),"",IF((AND(LEFT(G26,2)=LEFT(#REF!,2),B26&lt;#REF!,$N26=#REF!)),"x",""))</f>
        <v/>
      </c>
      <c r="U26" s="254" t="str">
        <f>IF(ISERROR(FIND(#REF!,G26,1)),"",IF((AND(RIGHT(G26,2)=RIGHT(#REF!,2),B26&lt;#REF!,$O26=#REF!)),"x",""))</f>
        <v/>
      </c>
      <c r="V26" s="254"/>
      <c r="W26" s="254" t="str">
        <f>IF(AND(MONTH(E26)='IN-NX'!$J$5,'IN-NX'!$D$7=D26),"x","")</f>
        <v/>
      </c>
    </row>
    <row r="27" spans="1:23" ht="15.75" customHeight="1">
      <c r="A27" s="246" t="str">
        <f>IF(B27&lt;&gt;"",IF(AND(B27='IN-TC'!$S$4,OR(TH!N27="1111",TH!O27="1111")),TH!D27,""),"")</f>
        <v/>
      </c>
      <c r="B27" s="247">
        <f t="shared" si="3"/>
        <v>4</v>
      </c>
      <c r="C27" s="260">
        <f t="shared" si="4"/>
        <v>42833</v>
      </c>
      <c r="D27" s="260" t="s">
        <v>249</v>
      </c>
      <c r="E27" s="260">
        <v>42833</v>
      </c>
      <c r="F27" s="200" t="s">
        <v>280</v>
      </c>
      <c r="G27" s="261"/>
      <c r="H27" s="170" t="s">
        <v>245</v>
      </c>
      <c r="I27" s="201">
        <v>19810</v>
      </c>
      <c r="J27" s="202">
        <v>13000</v>
      </c>
      <c r="K27" s="262"/>
      <c r="L27" s="263"/>
      <c r="M27" s="117">
        <f t="shared" si="5"/>
        <v>257530000</v>
      </c>
      <c r="N27" s="264" t="s">
        <v>160</v>
      </c>
      <c r="O27" s="264" t="s">
        <v>7</v>
      </c>
      <c r="P27" s="254" t="str">
        <f>IF(AND(B27='111'!$L$11,OR($N27=$P$7,$O27=$P$7)),"x","")</f>
        <v/>
      </c>
      <c r="Q27" s="254" t="str">
        <f>IF(AND($N27=$P$7,$B27&lt;'111'!$L$11),"x","")</f>
        <v/>
      </c>
      <c r="R27" s="254" t="str">
        <f>IF(AND($O27=$P$7,$B27&lt;'111'!$L$11),"x","")</f>
        <v/>
      </c>
      <c r="S27" s="254" t="str">
        <f>IF(ISERROR(FIND(#REF!,G27,1)),"",IF((AND(FIND(#REF!,G27,1)&gt;=1,B27=#REF!,OR($N27=#REF!,$O27=#REF!))),"x",""))</f>
        <v/>
      </c>
      <c r="T27" s="254" t="str">
        <f>IF(ISERROR(FIND(#REF!,G27,1)),"",IF((AND(LEFT(G27,2)=LEFT(#REF!,2),B27&lt;#REF!,$N27=#REF!)),"x",""))</f>
        <v/>
      </c>
      <c r="U27" s="254" t="str">
        <f>IF(ISERROR(FIND(#REF!,G27,1)),"",IF((AND(RIGHT(G27,2)=RIGHT(#REF!,2),B27&lt;#REF!,$O27=#REF!)),"x",""))</f>
        <v/>
      </c>
      <c r="V27" s="254"/>
      <c r="W27" s="254" t="str">
        <f>IF(AND(MONTH(E27)='IN-NX'!$J$5,'IN-NX'!$D$7=D27),"x","")</f>
        <v/>
      </c>
    </row>
    <row r="28" spans="1:23" ht="15.75" customHeight="1">
      <c r="A28" s="246" t="str">
        <f>IF(B28&lt;&gt;"",IF(AND(B28='IN-TC'!$S$4,OR(TH!N28="1111",TH!O28="1111")),TH!D28,""),"")</f>
        <v/>
      </c>
      <c r="B28" s="247">
        <f t="shared" si="3"/>
        <v>4</v>
      </c>
      <c r="C28" s="260">
        <f t="shared" si="4"/>
        <v>42833</v>
      </c>
      <c r="D28" s="260" t="s">
        <v>250</v>
      </c>
      <c r="E28" s="260">
        <v>42833</v>
      </c>
      <c r="F28" s="200" t="s">
        <v>280</v>
      </c>
      <c r="G28" s="261"/>
      <c r="H28" s="170" t="s">
        <v>196</v>
      </c>
      <c r="I28" s="201">
        <v>21330</v>
      </c>
      <c r="J28" s="202">
        <v>13000</v>
      </c>
      <c r="K28" s="262"/>
      <c r="L28" s="263"/>
      <c r="M28" s="117">
        <f t="shared" si="5"/>
        <v>277290000</v>
      </c>
      <c r="N28" s="264" t="s">
        <v>160</v>
      </c>
      <c r="O28" s="264" t="s">
        <v>7</v>
      </c>
      <c r="P28" s="254" t="str">
        <f>IF(AND(B28='111'!$L$11,OR($N28=$P$7,$O28=$P$7)),"x","")</f>
        <v/>
      </c>
      <c r="Q28" s="254" t="str">
        <f>IF(AND($N28=$P$7,$B28&lt;'111'!$L$11),"x","")</f>
        <v/>
      </c>
      <c r="R28" s="254" t="str">
        <f>IF(AND($O28=$P$7,$B28&lt;'111'!$L$11),"x","")</f>
        <v/>
      </c>
      <c r="S28" s="254" t="str">
        <f>IF(ISERROR(FIND(#REF!,G28,1)),"",IF((AND(FIND(#REF!,G28,1)&gt;=1,B28=#REF!,OR($N28=#REF!,$O28=#REF!))),"x",""))</f>
        <v/>
      </c>
      <c r="T28" s="254" t="str">
        <f>IF(ISERROR(FIND(#REF!,G28,1)),"",IF((AND(LEFT(G28,2)=LEFT(#REF!,2),B28&lt;#REF!,$N28=#REF!)),"x",""))</f>
        <v/>
      </c>
      <c r="U28" s="254" t="str">
        <f>IF(ISERROR(FIND(#REF!,G28,1)),"",IF((AND(RIGHT(G28,2)=RIGHT(#REF!,2),B28&lt;#REF!,$O28=#REF!)),"x",""))</f>
        <v/>
      </c>
      <c r="V28" s="254"/>
      <c r="W28" s="254" t="str">
        <f>IF(AND(MONTH(E28)='IN-NX'!$J$5,'IN-NX'!$D$7=D28),"x","")</f>
        <v/>
      </c>
    </row>
    <row r="29" spans="1:23" ht="15.75" customHeight="1">
      <c r="A29" s="246" t="str">
        <f>IF(B29&lt;&gt;"",IF(AND(B29='IN-TC'!$S$4,OR(TH!N29="1111",TH!O29="1111")),TH!D29,""),"")</f>
        <v/>
      </c>
      <c r="B29" s="247">
        <f t="shared" si="3"/>
        <v>4</v>
      </c>
      <c r="C29" s="260">
        <f t="shared" si="4"/>
        <v>42836</v>
      </c>
      <c r="D29" s="260" t="s">
        <v>251</v>
      </c>
      <c r="E29" s="260">
        <v>42836</v>
      </c>
      <c r="F29" s="200" t="s">
        <v>280</v>
      </c>
      <c r="G29" s="261"/>
      <c r="H29" s="170" t="s">
        <v>193</v>
      </c>
      <c r="I29" s="201">
        <v>20350</v>
      </c>
      <c r="J29" s="202">
        <v>13000</v>
      </c>
      <c r="K29" s="262"/>
      <c r="L29" s="263"/>
      <c r="M29" s="117">
        <f t="shared" si="5"/>
        <v>264550000</v>
      </c>
      <c r="N29" s="264" t="s">
        <v>160</v>
      </c>
      <c r="O29" s="264" t="s">
        <v>7</v>
      </c>
      <c r="P29" s="254" t="str">
        <f>IF(AND(B29='111'!$L$11,OR($N29=$P$7,$O29=$P$7)),"x","")</f>
        <v/>
      </c>
      <c r="Q29" s="254" t="str">
        <f>IF(AND($N29=$P$7,$B29&lt;'111'!$L$11),"x","")</f>
        <v/>
      </c>
      <c r="R29" s="254" t="str">
        <f>IF(AND($O29=$P$7,$B29&lt;'111'!$L$11),"x","")</f>
        <v/>
      </c>
      <c r="S29" s="254" t="str">
        <f>IF(ISERROR(FIND(#REF!,G29,1)),"",IF((AND(FIND(#REF!,G29,1)&gt;=1,B29=#REF!,OR($N29=#REF!,$O29=#REF!))),"x",""))</f>
        <v/>
      </c>
      <c r="T29" s="254" t="str">
        <f>IF(ISERROR(FIND(#REF!,G29,1)),"",IF((AND(LEFT(G29,2)=LEFT(#REF!,2),B29&lt;#REF!,$N29=#REF!)),"x",""))</f>
        <v/>
      </c>
      <c r="U29" s="254" t="str">
        <f>IF(ISERROR(FIND(#REF!,G29,1)),"",IF((AND(RIGHT(G29,2)=RIGHT(#REF!,2),B29&lt;#REF!,$O29=#REF!)),"x",""))</f>
        <v/>
      </c>
      <c r="V29" s="254"/>
      <c r="W29" s="254" t="str">
        <f>IF(AND(MONTH(E29)='IN-NX'!$J$5,'IN-NX'!$D$7=D29),"x","")</f>
        <v/>
      </c>
    </row>
    <row r="30" spans="1:23" ht="15.75" customHeight="1">
      <c r="A30" s="246" t="str">
        <f>IF(B30&lt;&gt;"",IF(AND(B30='IN-TC'!$S$4,OR(TH!N30="1111",TH!O30="1111")),TH!D30,""),"")</f>
        <v/>
      </c>
      <c r="B30" s="247">
        <f t="shared" si="3"/>
        <v>4</v>
      </c>
      <c r="C30" s="260">
        <f t="shared" si="4"/>
        <v>42836</v>
      </c>
      <c r="D30" s="260" t="s">
        <v>252</v>
      </c>
      <c r="E30" s="260">
        <v>42836</v>
      </c>
      <c r="F30" s="200" t="s">
        <v>280</v>
      </c>
      <c r="G30" s="265"/>
      <c r="H30" s="170" t="s">
        <v>194</v>
      </c>
      <c r="I30" s="201">
        <v>21420</v>
      </c>
      <c r="J30" s="202">
        <v>13000</v>
      </c>
      <c r="K30" s="262"/>
      <c r="L30" s="263"/>
      <c r="M30" s="117">
        <f t="shared" si="5"/>
        <v>278460000</v>
      </c>
      <c r="N30" s="264" t="s">
        <v>160</v>
      </c>
      <c r="O30" s="264" t="s">
        <v>7</v>
      </c>
      <c r="P30" s="254" t="str">
        <f>IF(AND(B30='111'!$L$11,OR($N30=$P$7,$O30=$P$7)),"x","")</f>
        <v/>
      </c>
      <c r="Q30" s="254" t="str">
        <f>IF(AND($N30=$P$7,$B30&lt;'111'!$L$11),"x","")</f>
        <v/>
      </c>
      <c r="R30" s="254" t="str">
        <f>IF(AND($O30=$P$7,$B30&lt;'111'!$L$11),"x","")</f>
        <v/>
      </c>
      <c r="S30" s="254" t="str">
        <f>IF(ISERROR(FIND(#REF!,G30,1)),"",IF((AND(FIND(#REF!,G30,1)&gt;=1,B30=#REF!,OR($N30=#REF!,$O30=#REF!))),"x",""))</f>
        <v/>
      </c>
      <c r="T30" s="254" t="str">
        <f>IF(ISERROR(FIND(#REF!,G30,1)),"",IF((AND(LEFT(G30,2)=LEFT(#REF!,2),B30&lt;#REF!,$N30=#REF!)),"x",""))</f>
        <v/>
      </c>
      <c r="U30" s="254" t="str">
        <f>IF(ISERROR(FIND(#REF!,G30,1)),"",IF((AND(RIGHT(G30,2)=RIGHT(#REF!,2),B30&lt;#REF!,$O30=#REF!)),"x",""))</f>
        <v/>
      </c>
      <c r="V30" s="254"/>
      <c r="W30" s="254" t="str">
        <f>IF(AND(MONTH(E30)='IN-NX'!$J$5,'IN-NX'!$D$7=D30),"x","")</f>
        <v/>
      </c>
    </row>
    <row r="31" spans="1:23" ht="15.75" customHeight="1">
      <c r="A31" s="246" t="str">
        <f>IF(B31&lt;&gt;"",IF(AND(B31='IN-TC'!$S$4,OR(TH!N31="1111",TH!O31="1111")),TH!D31,""),"")</f>
        <v/>
      </c>
      <c r="B31" s="247">
        <f t="shared" ref="B31:B34" si="6">IF(C31&lt;&gt;"",MONTH(C31),"")</f>
        <v>4</v>
      </c>
      <c r="C31" s="260">
        <f t="shared" si="4"/>
        <v>42836</v>
      </c>
      <c r="D31" s="260" t="s">
        <v>253</v>
      </c>
      <c r="E31" s="260">
        <v>42836</v>
      </c>
      <c r="F31" s="200" t="s">
        <v>280</v>
      </c>
      <c r="G31" s="265"/>
      <c r="H31" s="170" t="s">
        <v>197</v>
      </c>
      <c r="I31" s="201">
        <v>20845</v>
      </c>
      <c r="J31" s="202">
        <v>13000</v>
      </c>
      <c r="K31" s="262"/>
      <c r="L31" s="263"/>
      <c r="M31" s="117">
        <f t="shared" si="5"/>
        <v>270985000</v>
      </c>
      <c r="N31" s="264" t="s">
        <v>160</v>
      </c>
      <c r="O31" s="264" t="s">
        <v>7</v>
      </c>
      <c r="P31" s="254" t="str">
        <f>IF(AND(B31='111'!$L$11,OR($N31=$P$7,$O31=$P$7)),"x","")</f>
        <v/>
      </c>
      <c r="Q31" s="254" t="str">
        <f>IF(AND($N31=$P$7,$B31&lt;'111'!$L$11),"x","")</f>
        <v/>
      </c>
      <c r="R31" s="254" t="str">
        <f>IF(AND($O31=$P$7,$B31&lt;'111'!$L$11),"x","")</f>
        <v/>
      </c>
      <c r="S31" s="254" t="str">
        <f>IF(ISERROR(FIND(#REF!,G31,1)),"",IF((AND(FIND(#REF!,G31,1)&gt;=1,B31=#REF!,OR($N31=#REF!,$O31=#REF!))),"x",""))</f>
        <v/>
      </c>
      <c r="T31" s="254" t="str">
        <f>IF(ISERROR(FIND(#REF!,G31,1)),"",IF((AND(LEFT(G31,2)=LEFT(#REF!,2),B31&lt;#REF!,$N31=#REF!)),"x",""))</f>
        <v/>
      </c>
      <c r="U31" s="254" t="str">
        <f>IF(ISERROR(FIND(#REF!,G31,1)),"",IF((AND(RIGHT(G31,2)=RIGHT(#REF!,2),B31&lt;#REF!,$O31=#REF!)),"x",""))</f>
        <v/>
      </c>
      <c r="V31" s="254"/>
      <c r="W31" s="254" t="str">
        <f>IF(AND(MONTH(E31)='IN-NX'!$J$5,'IN-NX'!$D$7=D31),"x","")</f>
        <v/>
      </c>
    </row>
    <row r="32" spans="1:23" ht="15.75" customHeight="1">
      <c r="A32" s="246" t="str">
        <f>IF(B32&lt;&gt;"",IF(AND(B32='IN-TC'!$S$4,OR(TH!N32="1111",TH!O32="1111")),TH!D32,""),"")</f>
        <v/>
      </c>
      <c r="B32" s="247">
        <f t="shared" si="6"/>
        <v>4</v>
      </c>
      <c r="C32" s="260">
        <f t="shared" si="4"/>
        <v>42836</v>
      </c>
      <c r="D32" s="260" t="s">
        <v>254</v>
      </c>
      <c r="E32" s="260">
        <v>42836</v>
      </c>
      <c r="F32" s="200" t="s">
        <v>280</v>
      </c>
      <c r="G32" s="265"/>
      <c r="H32" s="170" t="s">
        <v>195</v>
      </c>
      <c r="I32" s="201">
        <v>20613</v>
      </c>
      <c r="J32" s="202">
        <v>13000</v>
      </c>
      <c r="K32" s="262"/>
      <c r="L32" s="263"/>
      <c r="M32" s="117">
        <f t="shared" si="5"/>
        <v>267969000</v>
      </c>
      <c r="N32" s="264" t="s">
        <v>160</v>
      </c>
      <c r="O32" s="264" t="s">
        <v>7</v>
      </c>
      <c r="P32" s="254" t="str">
        <f>IF(AND(B32='111'!$L$11,OR($N32=$P$7,$O32=$P$7)),"x","")</f>
        <v/>
      </c>
      <c r="Q32" s="254" t="str">
        <f>IF(AND($N32=$P$7,$B32&lt;'111'!$L$11),"x","")</f>
        <v/>
      </c>
      <c r="R32" s="254" t="str">
        <f>IF(AND($O32=$P$7,$B32&lt;'111'!$L$11),"x","")</f>
        <v/>
      </c>
      <c r="S32" s="254" t="str">
        <f>IF(ISERROR(FIND(#REF!,G32,1)),"",IF((AND(FIND(#REF!,G32,1)&gt;=1,B32=#REF!,OR($N32=#REF!,$O32=#REF!))),"x",""))</f>
        <v/>
      </c>
      <c r="T32" s="254" t="str">
        <f>IF(ISERROR(FIND(#REF!,G32,1)),"",IF((AND(LEFT(G32,2)=LEFT(#REF!,2),B32&lt;#REF!,$N32=#REF!)),"x",""))</f>
        <v/>
      </c>
      <c r="U32" s="254" t="str">
        <f>IF(ISERROR(FIND(#REF!,G32,1)),"",IF((AND(RIGHT(G32,2)=RIGHT(#REF!,2),B32&lt;#REF!,$O32=#REF!)),"x",""))</f>
        <v/>
      </c>
      <c r="V32" s="254"/>
      <c r="W32" s="254" t="str">
        <f>IF(AND(MONTH(E32)='IN-NX'!$J$5,'IN-NX'!$D$7=D32),"x","")</f>
        <v/>
      </c>
    </row>
    <row r="33" spans="1:23" ht="15.75" customHeight="1">
      <c r="A33" s="246" t="str">
        <f>IF(B33&lt;&gt;"",IF(AND(B33='IN-TC'!$S$4,OR(TH!N33="1111",TH!O33="1111")),TH!D33,""),"")</f>
        <v/>
      </c>
      <c r="B33" s="247">
        <f t="shared" si="6"/>
        <v>4</v>
      </c>
      <c r="C33" s="260">
        <f t="shared" si="4"/>
        <v>42838</v>
      </c>
      <c r="D33" s="260" t="s">
        <v>255</v>
      </c>
      <c r="E33" s="260">
        <v>42838</v>
      </c>
      <c r="F33" s="200" t="s">
        <v>280</v>
      </c>
      <c r="G33" s="265"/>
      <c r="H33" s="170" t="s">
        <v>192</v>
      </c>
      <c r="I33" s="201">
        <v>20520</v>
      </c>
      <c r="J33" s="202">
        <v>13000</v>
      </c>
      <c r="K33" s="262"/>
      <c r="L33" s="263"/>
      <c r="M33" s="117">
        <f t="shared" si="5"/>
        <v>266760000</v>
      </c>
      <c r="N33" s="264" t="s">
        <v>160</v>
      </c>
      <c r="O33" s="264" t="s">
        <v>7</v>
      </c>
      <c r="P33" s="254" t="str">
        <f>IF(AND(B33='111'!$L$11,OR($N33=$P$7,$O33=$P$7)),"x","")</f>
        <v/>
      </c>
      <c r="Q33" s="254" t="str">
        <f>IF(AND($N33=$P$7,$B33&lt;'111'!$L$11),"x","")</f>
        <v/>
      </c>
      <c r="R33" s="254" t="str">
        <f>IF(AND($O33=$P$7,$B33&lt;'111'!$L$11),"x","")</f>
        <v/>
      </c>
      <c r="S33" s="254" t="str">
        <f>IF(ISERROR(FIND(#REF!,G33,1)),"",IF((AND(FIND(#REF!,G33,1)&gt;=1,B33=#REF!,OR($N33=#REF!,$O33=#REF!))),"x",""))</f>
        <v/>
      </c>
      <c r="T33" s="254" t="str">
        <f>IF(ISERROR(FIND(#REF!,G33,1)),"",IF((AND(LEFT(G33,2)=LEFT(#REF!,2),B33&lt;#REF!,$N33=#REF!)),"x",""))</f>
        <v/>
      </c>
      <c r="U33" s="254" t="str">
        <f>IF(ISERROR(FIND(#REF!,G33,1)),"",IF((AND(RIGHT(G33,2)=RIGHT(#REF!,2),B33&lt;#REF!,$O33=#REF!)),"x",""))</f>
        <v/>
      </c>
      <c r="V33" s="254"/>
      <c r="W33" s="254" t="str">
        <f>IF(AND(MONTH(E33)='IN-NX'!$J$5,'IN-NX'!$D$7=D33),"x","")</f>
        <v/>
      </c>
    </row>
    <row r="34" spans="1:23" ht="15.75" customHeight="1">
      <c r="A34" s="246" t="str">
        <f>IF(B34&lt;&gt;"",IF(AND(B34='IN-TC'!$S$4,OR(TH!N34="1111",TH!O34="1111")),TH!D34,""),"")</f>
        <v/>
      </c>
      <c r="B34" s="247">
        <f t="shared" si="6"/>
        <v>4</v>
      </c>
      <c r="C34" s="260">
        <f t="shared" si="4"/>
        <v>42838</v>
      </c>
      <c r="D34" s="260" t="s">
        <v>256</v>
      </c>
      <c r="E34" s="260">
        <v>42838</v>
      </c>
      <c r="F34" s="200" t="s">
        <v>246</v>
      </c>
      <c r="G34" s="265"/>
      <c r="H34" s="170" t="s">
        <v>198</v>
      </c>
      <c r="I34" s="203">
        <v>22340</v>
      </c>
      <c r="J34" s="202">
        <v>16000</v>
      </c>
      <c r="K34" s="262"/>
      <c r="L34" s="263"/>
      <c r="M34" s="117">
        <f t="shared" si="5"/>
        <v>357440000</v>
      </c>
      <c r="N34" s="264" t="s">
        <v>160</v>
      </c>
      <c r="O34" s="264" t="s">
        <v>7</v>
      </c>
      <c r="P34" s="254" t="str">
        <f>IF(AND(B34='111'!$L$11,OR($N34=$P$7,$O34=$P$7)),"x","")</f>
        <v/>
      </c>
      <c r="Q34" s="254" t="str">
        <f>IF(AND($N34=$P$7,$B34&lt;'111'!$L$11),"x","")</f>
        <v/>
      </c>
      <c r="R34" s="254" t="str">
        <f>IF(AND($O34=$P$7,$B34&lt;'111'!$L$11),"x","")</f>
        <v/>
      </c>
      <c r="S34" s="254" t="str">
        <f>IF(ISERROR(FIND(#REF!,G34,1)),"",IF((AND(FIND(#REF!,G34,1)&gt;=1,B34=#REF!,OR($N34=#REF!,$O34=#REF!))),"x",""))</f>
        <v/>
      </c>
      <c r="T34" s="254" t="str">
        <f>IF(ISERROR(FIND(#REF!,G34,1)),"",IF((AND(LEFT(G34,2)=LEFT(#REF!,2),B34&lt;#REF!,$N34=#REF!)),"x",""))</f>
        <v/>
      </c>
      <c r="U34" s="254" t="str">
        <f>IF(ISERROR(FIND(#REF!,G34,1)),"",IF((AND(RIGHT(G34,2)=RIGHT(#REF!,2),B34&lt;#REF!,$O34=#REF!)),"x",""))</f>
        <v/>
      </c>
      <c r="V34" s="254"/>
      <c r="W34" s="254" t="str">
        <f>IF(AND(MONTH(E34)='IN-NX'!$J$5,'IN-NX'!$D$7=D34),"x","")</f>
        <v/>
      </c>
    </row>
    <row r="35" spans="1:23" ht="15.75" customHeight="1">
      <c r="A35" s="246" t="str">
        <f>IF(B35&lt;&gt;"",IF(AND(B35='IN-TC'!$S$4,OR(TH!N35="1111",TH!O35="1111")),TH!D35,""),"")</f>
        <v/>
      </c>
      <c r="B35" s="247">
        <f t="shared" ref="B35:B36" si="7">IF(C35&lt;&gt;"",MONTH(C35),"")</f>
        <v>4</v>
      </c>
      <c r="C35" s="260">
        <f t="shared" si="4"/>
        <v>42838</v>
      </c>
      <c r="D35" s="260" t="s">
        <v>257</v>
      </c>
      <c r="E35" s="260">
        <v>42838</v>
      </c>
      <c r="F35" s="200" t="s">
        <v>246</v>
      </c>
      <c r="G35" s="261"/>
      <c r="H35" s="170" t="s">
        <v>245</v>
      </c>
      <c r="I35" s="201">
        <v>21350</v>
      </c>
      <c r="J35" s="202">
        <v>16000</v>
      </c>
      <c r="K35" s="262"/>
      <c r="L35" s="263"/>
      <c r="M35" s="117">
        <f t="shared" si="5"/>
        <v>341600000</v>
      </c>
      <c r="N35" s="264" t="s">
        <v>160</v>
      </c>
      <c r="O35" s="264" t="s">
        <v>7</v>
      </c>
      <c r="P35" s="254" t="str">
        <f>IF(AND(B35='111'!$L$11,OR($N35=$P$7,$O35=$P$7)),"x","")</f>
        <v/>
      </c>
      <c r="Q35" s="254" t="str">
        <f>IF(AND($N35=$P$7,$B35&lt;'111'!$L$11),"x","")</f>
        <v/>
      </c>
      <c r="R35" s="254" t="str">
        <f>IF(AND($O35=$P$7,$B35&lt;'111'!$L$11),"x","")</f>
        <v/>
      </c>
      <c r="S35" s="254" t="str">
        <f>IF(ISERROR(FIND(#REF!,G35,1)),"",IF((AND(FIND(#REF!,G35,1)&gt;=1,B35=#REF!,OR($N35=#REF!,$O35=#REF!))),"x",""))</f>
        <v/>
      </c>
      <c r="T35" s="254" t="str">
        <f>IF(ISERROR(FIND(#REF!,G35,1)),"",IF((AND(LEFT(G35,2)=LEFT(#REF!,2),B35&lt;#REF!,$N35=#REF!)),"x",""))</f>
        <v/>
      </c>
      <c r="U35" s="254" t="str">
        <f>IF(ISERROR(FIND(#REF!,G35,1)),"",IF((AND(RIGHT(G35,2)=RIGHT(#REF!,2),B35&lt;#REF!,$O35=#REF!)),"x",""))</f>
        <v/>
      </c>
      <c r="V35" s="254"/>
      <c r="W35" s="254" t="str">
        <f>IF(AND(MONTH(E35)='IN-NX'!$J$5,'IN-NX'!$D$7=D35),"x","")</f>
        <v/>
      </c>
    </row>
    <row r="36" spans="1:23" ht="15.75" customHeight="1">
      <c r="A36" s="246" t="str">
        <f>IF(B36&lt;&gt;"",IF(AND(B36='IN-TC'!$S$4,OR(TH!N36="1111",TH!O36="1111")),TH!D36,""),"")</f>
        <v/>
      </c>
      <c r="B36" s="247">
        <f t="shared" si="7"/>
        <v>4</v>
      </c>
      <c r="C36" s="260">
        <f t="shared" si="4"/>
        <v>42838</v>
      </c>
      <c r="D36" s="260" t="s">
        <v>258</v>
      </c>
      <c r="E36" s="260">
        <v>42838</v>
      </c>
      <c r="F36" s="200" t="s">
        <v>246</v>
      </c>
      <c r="G36" s="261"/>
      <c r="H36" s="170" t="s">
        <v>196</v>
      </c>
      <c r="I36" s="201">
        <v>21745</v>
      </c>
      <c r="J36" s="202">
        <v>16000</v>
      </c>
      <c r="K36" s="262"/>
      <c r="L36" s="263"/>
      <c r="M36" s="117">
        <f t="shared" si="5"/>
        <v>347920000</v>
      </c>
      <c r="N36" s="264" t="s">
        <v>160</v>
      </c>
      <c r="O36" s="264" t="s">
        <v>7</v>
      </c>
      <c r="P36" s="254" t="str">
        <f>IF(AND(B36='111'!$L$11,OR($N36=$P$7,$O36=$P$7)),"x","")</f>
        <v/>
      </c>
      <c r="Q36" s="254" t="str">
        <f>IF(AND($N36=$P$7,$B36&lt;'111'!$L$11),"x","")</f>
        <v/>
      </c>
      <c r="R36" s="254" t="str">
        <f>IF(AND($O36=$P$7,$B36&lt;'111'!$L$11),"x","")</f>
        <v/>
      </c>
      <c r="S36" s="254" t="str">
        <f>IF(ISERROR(FIND(#REF!,G36,1)),"",IF((AND(FIND(#REF!,G36,1)&gt;=1,B36=#REF!,OR($N36=#REF!,$O36=#REF!))),"x",""))</f>
        <v/>
      </c>
      <c r="T36" s="254" t="str">
        <f>IF(ISERROR(FIND(#REF!,G36,1)),"",IF((AND(LEFT(G36,2)=LEFT(#REF!,2),B36&lt;#REF!,$N36=#REF!)),"x",""))</f>
        <v/>
      </c>
      <c r="U36" s="254" t="str">
        <f>IF(ISERROR(FIND(#REF!,G36,1)),"",IF((AND(RIGHT(G36,2)=RIGHT(#REF!,2),B36&lt;#REF!,$O36=#REF!)),"x",""))</f>
        <v/>
      </c>
      <c r="V36" s="254"/>
      <c r="W36" s="254" t="str">
        <f>IF(AND(MONTH(E36)='IN-NX'!$J$5,'IN-NX'!$D$7=D36),"x","")</f>
        <v/>
      </c>
    </row>
    <row r="37" spans="1:23" ht="15.75" customHeight="1">
      <c r="A37" s="246" t="str">
        <f>IF(B37&lt;&gt;"",IF(AND(B37='IN-TC'!$S$4,OR(TH!N37="1111",TH!O37="1111")),TH!D37,""),"")</f>
        <v/>
      </c>
      <c r="B37" s="247">
        <f t="shared" ref="B37:B40" si="8">IF(C37&lt;&gt;"",MONTH(C37),"")</f>
        <v>4</v>
      </c>
      <c r="C37" s="260">
        <f t="shared" si="4"/>
        <v>42839</v>
      </c>
      <c r="D37" s="260" t="s">
        <v>259</v>
      </c>
      <c r="E37" s="260">
        <v>42839</v>
      </c>
      <c r="F37" s="200" t="s">
        <v>246</v>
      </c>
      <c r="G37" s="261"/>
      <c r="H37" s="170" t="s">
        <v>194</v>
      </c>
      <c r="I37" s="201">
        <v>20750</v>
      </c>
      <c r="J37" s="202">
        <v>16000</v>
      </c>
      <c r="K37" s="262"/>
      <c r="L37" s="263"/>
      <c r="M37" s="117">
        <f t="shared" si="5"/>
        <v>332000000</v>
      </c>
      <c r="N37" s="264" t="s">
        <v>160</v>
      </c>
      <c r="O37" s="264" t="s">
        <v>7</v>
      </c>
      <c r="P37" s="254" t="str">
        <f>IF(AND(B37='111'!$L$11,OR($N37=$P$7,$O37=$P$7)),"x","")</f>
        <v/>
      </c>
      <c r="Q37" s="254" t="str">
        <f>IF(AND($N37=$P$7,$B37&lt;'111'!$L$11),"x","")</f>
        <v/>
      </c>
      <c r="R37" s="254" t="str">
        <f>IF(AND($O37=$P$7,$B37&lt;'111'!$L$11),"x","")</f>
        <v/>
      </c>
      <c r="S37" s="254" t="str">
        <f>IF(ISERROR(FIND(#REF!,G37,1)),"",IF((AND(FIND(#REF!,G37,1)&gt;=1,B37=#REF!,OR($N37=#REF!,$O37=#REF!))),"x",""))</f>
        <v/>
      </c>
      <c r="T37" s="254" t="str">
        <f>IF(ISERROR(FIND(#REF!,G37,1)),"",IF((AND(LEFT(G37,2)=LEFT(#REF!,2),B37&lt;#REF!,$N37=#REF!)),"x",""))</f>
        <v/>
      </c>
      <c r="U37" s="254" t="str">
        <f>IF(ISERROR(FIND(#REF!,G37,1)),"",IF((AND(RIGHT(G37,2)=RIGHT(#REF!,2),B37&lt;#REF!,$O37=#REF!)),"x",""))</f>
        <v/>
      </c>
      <c r="V37" s="254"/>
      <c r="W37" s="254" t="str">
        <f>IF(AND(MONTH(E37)='IN-NX'!$J$5,'IN-NX'!$D$7=D37),"x","")</f>
        <v/>
      </c>
    </row>
    <row r="38" spans="1:23" ht="15.75" customHeight="1">
      <c r="A38" s="246" t="str">
        <f>IF(B38&lt;&gt;"",IF(AND(B38='IN-TC'!$S$4,OR(TH!N38="1111",TH!O38="1111")),TH!D38,""),"")</f>
        <v/>
      </c>
      <c r="B38" s="247">
        <f t="shared" si="8"/>
        <v>4</v>
      </c>
      <c r="C38" s="260">
        <f t="shared" si="4"/>
        <v>42839</v>
      </c>
      <c r="D38" s="260" t="s">
        <v>260</v>
      </c>
      <c r="E38" s="260">
        <v>42839</v>
      </c>
      <c r="F38" s="200" t="s">
        <v>246</v>
      </c>
      <c r="G38" s="261"/>
      <c r="H38" s="170" t="s">
        <v>197</v>
      </c>
      <c r="I38" s="201">
        <v>21456</v>
      </c>
      <c r="J38" s="202">
        <v>16000</v>
      </c>
      <c r="K38" s="262"/>
      <c r="L38" s="263"/>
      <c r="M38" s="117">
        <f t="shared" si="5"/>
        <v>343296000</v>
      </c>
      <c r="N38" s="264" t="s">
        <v>160</v>
      </c>
      <c r="O38" s="264" t="s">
        <v>7</v>
      </c>
      <c r="P38" s="254" t="str">
        <f>IF(AND(B38='111'!$L$11,OR($N38=$P$7,$O38=$P$7)),"x","")</f>
        <v/>
      </c>
      <c r="Q38" s="254" t="str">
        <f>IF(AND($N38=$P$7,$B38&lt;'111'!$L$11),"x","")</f>
        <v/>
      </c>
      <c r="R38" s="254" t="str">
        <f>IF(AND($O38=$P$7,$B38&lt;'111'!$L$11),"x","")</f>
        <v/>
      </c>
      <c r="S38" s="254" t="str">
        <f>IF(ISERROR(FIND(#REF!,G38,1)),"",IF((AND(FIND(#REF!,G38,1)&gt;=1,B38=#REF!,OR($N38=#REF!,$O38=#REF!))),"x",""))</f>
        <v/>
      </c>
      <c r="T38" s="254" t="str">
        <f>IF(ISERROR(FIND(#REF!,G38,1)),"",IF((AND(LEFT(G38,2)=LEFT(#REF!,2),B38&lt;#REF!,$N38=#REF!)),"x",""))</f>
        <v/>
      </c>
      <c r="U38" s="254" t="str">
        <f>IF(ISERROR(FIND(#REF!,G38,1)),"",IF((AND(RIGHT(G38,2)=RIGHT(#REF!,2),B38&lt;#REF!,$O38=#REF!)),"x",""))</f>
        <v/>
      </c>
      <c r="V38" s="254"/>
      <c r="W38" s="254" t="str">
        <f>IF(AND(MONTH(E38)='IN-NX'!$J$5,'IN-NX'!$D$7=D38),"x","")</f>
        <v/>
      </c>
    </row>
    <row r="39" spans="1:23" ht="15.75" customHeight="1">
      <c r="A39" s="246" t="str">
        <f>IF(B39&lt;&gt;"",IF(AND(B39='IN-TC'!$S$4,OR(TH!N39="1111",TH!O39="1111")),TH!D39,""),"")</f>
        <v/>
      </c>
      <c r="B39" s="247">
        <f t="shared" si="8"/>
        <v>4</v>
      </c>
      <c r="C39" s="260">
        <f t="shared" si="4"/>
        <v>42839</v>
      </c>
      <c r="D39" s="260" t="s">
        <v>261</v>
      </c>
      <c r="E39" s="260">
        <v>42839</v>
      </c>
      <c r="F39" s="200" t="s">
        <v>246</v>
      </c>
      <c r="G39" s="261"/>
      <c r="H39" s="170" t="s">
        <v>195</v>
      </c>
      <c r="I39" s="201">
        <v>20835</v>
      </c>
      <c r="J39" s="202">
        <v>16000</v>
      </c>
      <c r="K39" s="262"/>
      <c r="L39" s="263"/>
      <c r="M39" s="117">
        <f t="shared" si="5"/>
        <v>333360000</v>
      </c>
      <c r="N39" s="264" t="s">
        <v>160</v>
      </c>
      <c r="O39" s="264" t="s">
        <v>7</v>
      </c>
      <c r="P39" s="254" t="str">
        <f>IF(AND(B39='111'!$L$11,OR($N39=$P$7,$O39=$P$7)),"x","")</f>
        <v/>
      </c>
      <c r="Q39" s="254" t="str">
        <f>IF(AND($N39=$P$7,$B39&lt;'111'!$L$11),"x","")</f>
        <v/>
      </c>
      <c r="R39" s="254" t="str">
        <f>IF(AND($O39=$P$7,$B39&lt;'111'!$L$11),"x","")</f>
        <v/>
      </c>
      <c r="S39" s="254" t="str">
        <f>IF(ISERROR(FIND(#REF!,G39,1)),"",IF((AND(FIND(#REF!,G39,1)&gt;=1,B39=#REF!,OR($N39=#REF!,$O39=#REF!))),"x",""))</f>
        <v/>
      </c>
      <c r="T39" s="254" t="str">
        <f>IF(ISERROR(FIND(#REF!,G39,1)),"",IF((AND(LEFT(G39,2)=LEFT(#REF!,2),B39&lt;#REF!,$N39=#REF!)),"x",""))</f>
        <v/>
      </c>
      <c r="U39" s="254" t="str">
        <f>IF(ISERROR(FIND(#REF!,G39,1)),"",IF((AND(RIGHT(G39,2)=RIGHT(#REF!,2),B39&lt;#REF!,$O39=#REF!)),"x",""))</f>
        <v/>
      </c>
      <c r="V39" s="254"/>
      <c r="W39" s="254" t="str">
        <f>IF(AND(MONTH(E39)='IN-NX'!$J$5,'IN-NX'!$D$7=D39),"x","")</f>
        <v/>
      </c>
    </row>
    <row r="40" spans="1:23" ht="15.75" customHeight="1">
      <c r="A40" s="246" t="str">
        <f>IF(B40&lt;&gt;"",IF(AND(B40='IN-TC'!$S$4,OR(TH!N40="1111",TH!O40="1111")),TH!D40,""),"")</f>
        <v/>
      </c>
      <c r="B40" s="247">
        <f t="shared" si="8"/>
        <v>4</v>
      </c>
      <c r="C40" s="260">
        <f t="shared" si="4"/>
        <v>42839</v>
      </c>
      <c r="D40" s="260" t="s">
        <v>262</v>
      </c>
      <c r="E40" s="260">
        <v>42839</v>
      </c>
      <c r="F40" s="200" t="s">
        <v>246</v>
      </c>
      <c r="G40" s="265"/>
      <c r="H40" s="170" t="s">
        <v>193</v>
      </c>
      <c r="I40" s="201">
        <v>19370</v>
      </c>
      <c r="J40" s="202">
        <v>16000</v>
      </c>
      <c r="K40" s="262"/>
      <c r="L40" s="263"/>
      <c r="M40" s="117">
        <f t="shared" si="5"/>
        <v>309920000</v>
      </c>
      <c r="N40" s="264" t="s">
        <v>160</v>
      </c>
      <c r="O40" s="264" t="s">
        <v>7</v>
      </c>
      <c r="P40" s="254" t="str">
        <f>IF(AND(B40='111'!$L$11,OR($N40=$P$7,$O40=$P$7)),"x","")</f>
        <v/>
      </c>
      <c r="Q40" s="254" t="str">
        <f>IF(AND($N40=$P$7,$B40&lt;'111'!$L$11),"x","")</f>
        <v/>
      </c>
      <c r="R40" s="254" t="str">
        <f>IF(AND($O40=$P$7,$B40&lt;'111'!$L$11),"x","")</f>
        <v/>
      </c>
      <c r="S40" s="254" t="str">
        <f>IF(ISERROR(FIND(#REF!,G40,1)),"",IF((AND(FIND(#REF!,G40,1)&gt;=1,B40=#REF!,OR($N40=#REF!,$O40=#REF!))),"x",""))</f>
        <v/>
      </c>
      <c r="T40" s="254" t="str">
        <f>IF(ISERROR(FIND(#REF!,G40,1)),"",IF((AND(LEFT(G40,2)=LEFT(#REF!,2),B40&lt;#REF!,$N40=#REF!)),"x",""))</f>
        <v/>
      </c>
      <c r="U40" s="254" t="str">
        <f>IF(ISERROR(FIND(#REF!,G40,1)),"",IF((AND(RIGHT(G40,2)=RIGHT(#REF!,2),B40&lt;#REF!,$O40=#REF!)),"x",""))</f>
        <v/>
      </c>
      <c r="V40" s="254"/>
      <c r="W40" s="254" t="str">
        <f>IF(AND(MONTH(E40)='IN-NX'!$J$5,'IN-NX'!$D$7=D40),"x","")</f>
        <v/>
      </c>
    </row>
    <row r="41" spans="1:23" ht="15.75" customHeight="1">
      <c r="A41" s="246" t="str">
        <f>IF(B41&lt;&gt;"",IF(AND(B41='IN-TC'!$S$4,OR(TH!N41="1111",TH!O41="1111")),TH!D41,""),"")</f>
        <v/>
      </c>
      <c r="B41" s="247">
        <f t="shared" ref="B41:B67" si="9">IF(C41&lt;&gt;"",MONTH(C41),"")</f>
        <v>4</v>
      </c>
      <c r="C41" s="260">
        <f t="shared" si="4"/>
        <v>42840</v>
      </c>
      <c r="D41" s="260" t="s">
        <v>263</v>
      </c>
      <c r="E41" s="260">
        <v>42840</v>
      </c>
      <c r="F41" s="200" t="s">
        <v>246</v>
      </c>
      <c r="G41" s="265"/>
      <c r="H41" s="170" t="s">
        <v>196</v>
      </c>
      <c r="I41" s="201">
        <v>21154</v>
      </c>
      <c r="J41" s="202">
        <v>16000</v>
      </c>
      <c r="K41" s="262"/>
      <c r="L41" s="263"/>
      <c r="M41" s="117">
        <f t="shared" si="5"/>
        <v>338464000</v>
      </c>
      <c r="N41" s="264" t="s">
        <v>160</v>
      </c>
      <c r="O41" s="264" t="s">
        <v>7</v>
      </c>
      <c r="P41" s="254" t="str">
        <f>IF(AND(B41='111'!$L$11,OR($N41=$P$7,$O41=$P$7)),"x","")</f>
        <v/>
      </c>
      <c r="Q41" s="254" t="str">
        <f>IF(AND($N41=$P$7,$B41&lt;'111'!$L$11),"x","")</f>
        <v/>
      </c>
      <c r="R41" s="254" t="str">
        <f>IF(AND($O41=$P$7,$B41&lt;'111'!$L$11),"x","")</f>
        <v/>
      </c>
      <c r="S41" s="254" t="str">
        <f>IF(ISERROR(FIND(#REF!,G41,1)),"",IF((AND(FIND(#REF!,G41,1)&gt;=1,B41=#REF!,OR($N41=#REF!,$O41=#REF!))),"x",""))</f>
        <v/>
      </c>
      <c r="T41" s="254" t="str">
        <f>IF(ISERROR(FIND(#REF!,G41,1)),"",IF((AND(LEFT(G41,2)=LEFT(#REF!,2),B41&lt;#REF!,$N41=#REF!)),"x",""))</f>
        <v/>
      </c>
      <c r="U41" s="254" t="str">
        <f>IF(ISERROR(FIND(#REF!,G41,1)),"",IF((AND(RIGHT(G41,2)=RIGHT(#REF!,2),B41&lt;#REF!,$O41=#REF!)),"x",""))</f>
        <v/>
      </c>
      <c r="V41" s="254"/>
      <c r="W41" s="254" t="str">
        <f>IF(AND(MONTH(E41)='IN-NX'!$J$5,'IN-NX'!$D$7=D41),"x","")</f>
        <v/>
      </c>
    </row>
    <row r="42" spans="1:23" ht="15.75" customHeight="1">
      <c r="A42" s="246" t="str">
        <f>IF(B42&lt;&gt;"",IF(AND(B42='IN-TC'!$S$4,OR(TH!N42="1111",TH!O42="1111")),TH!D42,""),"")</f>
        <v/>
      </c>
      <c r="B42" s="247">
        <f t="shared" si="9"/>
        <v>4</v>
      </c>
      <c r="C42" s="260">
        <f t="shared" si="4"/>
        <v>42840</v>
      </c>
      <c r="D42" s="260" t="s">
        <v>264</v>
      </c>
      <c r="E42" s="260">
        <v>42840</v>
      </c>
      <c r="F42" s="200" t="s">
        <v>246</v>
      </c>
      <c r="G42" s="265"/>
      <c r="H42" s="170" t="s">
        <v>198</v>
      </c>
      <c r="I42" s="201">
        <v>20650</v>
      </c>
      <c r="J42" s="202">
        <v>16000</v>
      </c>
      <c r="K42" s="262"/>
      <c r="L42" s="263"/>
      <c r="M42" s="117">
        <f t="shared" si="5"/>
        <v>330400000</v>
      </c>
      <c r="N42" s="264" t="s">
        <v>160</v>
      </c>
      <c r="O42" s="264" t="s">
        <v>7</v>
      </c>
      <c r="P42" s="254" t="str">
        <f>IF(AND(B42='111'!$L$11,OR($N42=$P$7,$O42=$P$7)),"x","")</f>
        <v/>
      </c>
      <c r="Q42" s="254" t="str">
        <f>IF(AND($N42=$P$7,$B42&lt;'111'!$L$11),"x","")</f>
        <v/>
      </c>
      <c r="R42" s="254" t="str">
        <f>IF(AND($O42=$P$7,$B42&lt;'111'!$L$11),"x","")</f>
        <v/>
      </c>
      <c r="S42" s="254" t="str">
        <f>IF(ISERROR(FIND(#REF!,G42,1)),"",IF((AND(FIND(#REF!,G42,1)&gt;=1,B42=#REF!,OR($N42=#REF!,$O42=#REF!))),"x",""))</f>
        <v/>
      </c>
      <c r="T42" s="254" t="str">
        <f>IF(ISERROR(FIND(#REF!,G42,1)),"",IF((AND(LEFT(G42,2)=LEFT(#REF!,2),B42&lt;#REF!,$N42=#REF!)),"x",""))</f>
        <v/>
      </c>
      <c r="U42" s="254" t="str">
        <f>IF(ISERROR(FIND(#REF!,G42,1)),"",IF((AND(RIGHT(G42,2)=RIGHT(#REF!,2),B42&lt;#REF!,$O42=#REF!)),"x",""))</f>
        <v/>
      </c>
      <c r="V42" s="254"/>
      <c r="W42" s="254" t="str">
        <f>IF(AND(MONTH(E42)='IN-NX'!$J$5,'IN-NX'!$D$7=D42),"x","")</f>
        <v/>
      </c>
    </row>
    <row r="43" spans="1:23" ht="15.75" customHeight="1">
      <c r="A43" s="246" t="str">
        <f>IF(B43&lt;&gt;"",IF(AND(B43='IN-TC'!$S$4,OR(TH!N43="1111",TH!O43="1111")),TH!D43,""),"")</f>
        <v/>
      </c>
      <c r="B43" s="247">
        <f t="shared" si="9"/>
        <v>4</v>
      </c>
      <c r="C43" s="260">
        <f t="shared" si="4"/>
        <v>42840</v>
      </c>
      <c r="D43" s="260" t="s">
        <v>265</v>
      </c>
      <c r="E43" s="260">
        <v>42840</v>
      </c>
      <c r="F43" s="200" t="s">
        <v>246</v>
      </c>
      <c r="G43" s="265"/>
      <c r="H43" s="170" t="s">
        <v>245</v>
      </c>
      <c r="I43" s="201">
        <v>22020</v>
      </c>
      <c r="J43" s="202">
        <v>16000</v>
      </c>
      <c r="K43" s="262"/>
      <c r="L43" s="263"/>
      <c r="M43" s="117">
        <f t="shared" si="5"/>
        <v>352320000</v>
      </c>
      <c r="N43" s="264" t="s">
        <v>160</v>
      </c>
      <c r="O43" s="264" t="s">
        <v>7</v>
      </c>
      <c r="P43" s="254" t="str">
        <f>IF(AND(B43='111'!$L$11,OR($N43=$P$7,$O43=$P$7)),"x","")</f>
        <v/>
      </c>
      <c r="Q43" s="254" t="str">
        <f>IF(AND($N43=$P$7,$B43&lt;'111'!$L$11),"x","")</f>
        <v/>
      </c>
      <c r="R43" s="254" t="str">
        <f>IF(AND($O43=$P$7,$B43&lt;'111'!$L$11),"x","")</f>
        <v/>
      </c>
      <c r="S43" s="254" t="str">
        <f>IF(ISERROR(FIND(#REF!,G43,1)),"",IF((AND(FIND(#REF!,G43,1)&gt;=1,B43=#REF!,OR($N43=#REF!,$O43=#REF!))),"x",""))</f>
        <v/>
      </c>
      <c r="T43" s="254" t="str">
        <f>IF(ISERROR(FIND(#REF!,G43,1)),"",IF((AND(LEFT(G43,2)=LEFT(#REF!,2),B43&lt;#REF!,$N43=#REF!)),"x",""))</f>
        <v/>
      </c>
      <c r="U43" s="254" t="str">
        <f>IF(ISERROR(FIND(#REF!,G43,1)),"",IF((AND(RIGHT(G43,2)=RIGHT(#REF!,2),B43&lt;#REF!,$O43=#REF!)),"x",""))</f>
        <v/>
      </c>
      <c r="V43" s="254"/>
      <c r="W43" s="254" t="str">
        <f>IF(AND(MONTH(E43)='IN-NX'!$J$5,'IN-NX'!$D$7=D43),"x","")</f>
        <v/>
      </c>
    </row>
    <row r="44" spans="1:23" ht="15.75" customHeight="1">
      <c r="A44" s="246" t="str">
        <f>IF(B44&lt;&gt;"",IF(AND(B44='IN-TC'!$S$4,OR(TH!N44="1111",TH!O44="1111")),TH!D44,""),"")</f>
        <v/>
      </c>
      <c r="B44" s="247">
        <f t="shared" si="9"/>
        <v>4</v>
      </c>
      <c r="C44" s="260">
        <f t="shared" si="4"/>
        <v>42840</v>
      </c>
      <c r="D44" s="260" t="s">
        <v>266</v>
      </c>
      <c r="E44" s="260">
        <v>42840</v>
      </c>
      <c r="F44" s="200" t="s">
        <v>246</v>
      </c>
      <c r="G44" s="265"/>
      <c r="H44" s="170" t="s">
        <v>192</v>
      </c>
      <c r="I44" s="201">
        <v>21650</v>
      </c>
      <c r="J44" s="202">
        <v>16000</v>
      </c>
      <c r="K44" s="262"/>
      <c r="L44" s="263"/>
      <c r="M44" s="117">
        <f t="shared" si="5"/>
        <v>346400000</v>
      </c>
      <c r="N44" s="264" t="s">
        <v>160</v>
      </c>
      <c r="O44" s="264" t="s">
        <v>7</v>
      </c>
      <c r="P44" s="254" t="str">
        <f>IF(AND(B44='111'!$L$11,OR($N44=$P$7,$O44=$P$7)),"x","")</f>
        <v/>
      </c>
      <c r="Q44" s="254" t="str">
        <f>IF(AND($N44=$P$7,$B44&lt;'111'!$L$11),"x","")</f>
        <v/>
      </c>
      <c r="R44" s="254" t="str">
        <f>IF(AND($O44=$P$7,$B44&lt;'111'!$L$11),"x","")</f>
        <v/>
      </c>
      <c r="S44" s="254" t="str">
        <f>IF(ISERROR(FIND(#REF!,G44,1)),"",IF((AND(FIND(#REF!,G44,1)&gt;=1,B44=#REF!,OR($N44=#REF!,$O44=#REF!))),"x",""))</f>
        <v/>
      </c>
      <c r="T44" s="254" t="str">
        <f>IF(ISERROR(FIND(#REF!,G44,1)),"",IF((AND(LEFT(G44,2)=LEFT(#REF!,2),B44&lt;#REF!,$N44=#REF!)),"x",""))</f>
        <v/>
      </c>
      <c r="U44" s="254" t="str">
        <f>IF(ISERROR(FIND(#REF!,G44,1)),"",IF((AND(RIGHT(G44,2)=RIGHT(#REF!,2),B44&lt;#REF!,$O44=#REF!)),"x",""))</f>
        <v/>
      </c>
      <c r="V44" s="254"/>
      <c r="W44" s="254" t="str">
        <f>IF(AND(MONTH(E44)='IN-NX'!$J$5,'IN-NX'!$D$7=D44),"x","")</f>
        <v/>
      </c>
    </row>
    <row r="45" spans="1:23" ht="15.75" customHeight="1">
      <c r="A45" s="246" t="str">
        <f>IF(B45&lt;&gt;"",IF(AND(B45='IN-TC'!$S$4,OR(TH!N45="1111",TH!O45="1111")),TH!D45,""),"")</f>
        <v/>
      </c>
      <c r="B45" s="247">
        <f t="shared" si="9"/>
        <v>4</v>
      </c>
      <c r="C45" s="260">
        <f t="shared" si="4"/>
        <v>42842</v>
      </c>
      <c r="D45" s="260" t="s">
        <v>267</v>
      </c>
      <c r="E45" s="260">
        <v>42842</v>
      </c>
      <c r="F45" s="200" t="s">
        <v>246</v>
      </c>
      <c r="G45" s="261"/>
      <c r="H45" s="170" t="s">
        <v>195</v>
      </c>
      <c r="I45" s="201">
        <v>21370</v>
      </c>
      <c r="J45" s="202">
        <v>16000</v>
      </c>
      <c r="K45" s="262"/>
      <c r="L45" s="263"/>
      <c r="M45" s="117">
        <f t="shared" si="5"/>
        <v>341920000</v>
      </c>
      <c r="N45" s="264" t="s">
        <v>160</v>
      </c>
      <c r="O45" s="264" t="s">
        <v>7</v>
      </c>
      <c r="P45" s="254" t="str">
        <f>IF(AND(B45='111'!$L$11,OR($N45=$P$7,$O45=$P$7)),"x","")</f>
        <v/>
      </c>
      <c r="Q45" s="254" t="str">
        <f>IF(AND($N45=$P$7,$B45&lt;'111'!$L$11),"x","")</f>
        <v/>
      </c>
      <c r="R45" s="254" t="str">
        <f>IF(AND($O45=$P$7,$B45&lt;'111'!$L$11),"x","")</f>
        <v/>
      </c>
      <c r="S45" s="254" t="str">
        <f>IF(ISERROR(FIND(#REF!,G45,1)),"",IF((AND(FIND(#REF!,G45,1)&gt;=1,B45=#REF!,OR($N45=#REF!,$O45=#REF!))),"x",""))</f>
        <v/>
      </c>
      <c r="T45" s="254" t="str">
        <f>IF(ISERROR(FIND(#REF!,G45,1)),"",IF((AND(LEFT(G45,2)=LEFT(#REF!,2),B45&lt;#REF!,$N45=#REF!)),"x",""))</f>
        <v/>
      </c>
      <c r="U45" s="254" t="str">
        <f>IF(ISERROR(FIND(#REF!,G45,1)),"",IF((AND(RIGHT(G45,2)=RIGHT(#REF!,2),B45&lt;#REF!,$O45=#REF!)),"x",""))</f>
        <v/>
      </c>
      <c r="V45" s="254"/>
      <c r="W45" s="254" t="str">
        <f>IF(AND(MONTH(E45)='IN-NX'!$J$5,'IN-NX'!$D$7=D45),"x","")</f>
        <v/>
      </c>
    </row>
    <row r="46" spans="1:23" ht="15.75" customHeight="1">
      <c r="A46" s="246" t="str">
        <f>IF(B46&lt;&gt;"",IF(AND(B46='IN-TC'!$S$4,OR(TH!N46="1111",TH!O46="1111")),TH!D46,""),"")</f>
        <v/>
      </c>
      <c r="B46" s="247">
        <f t="shared" si="9"/>
        <v>4</v>
      </c>
      <c r="C46" s="260">
        <f t="shared" si="4"/>
        <v>42842</v>
      </c>
      <c r="D46" s="260" t="s">
        <v>268</v>
      </c>
      <c r="E46" s="260">
        <v>42842</v>
      </c>
      <c r="F46" s="200" t="s">
        <v>246</v>
      </c>
      <c r="G46" s="261"/>
      <c r="H46" s="170" t="s">
        <v>197</v>
      </c>
      <c r="I46" s="201">
        <v>20730</v>
      </c>
      <c r="J46" s="202">
        <v>16000</v>
      </c>
      <c r="K46" s="262"/>
      <c r="L46" s="263"/>
      <c r="M46" s="117">
        <f t="shared" si="5"/>
        <v>331680000</v>
      </c>
      <c r="N46" s="264" t="s">
        <v>160</v>
      </c>
      <c r="O46" s="264" t="s">
        <v>7</v>
      </c>
      <c r="P46" s="254" t="str">
        <f>IF(AND(B46='111'!$L$11,OR($N46=$P$7,$O46=$P$7)),"x","")</f>
        <v/>
      </c>
      <c r="Q46" s="254" t="str">
        <f>IF(AND($N46=$P$7,$B46&lt;'111'!$L$11),"x","")</f>
        <v/>
      </c>
      <c r="R46" s="254" t="str">
        <f>IF(AND($O46=$P$7,$B46&lt;'111'!$L$11),"x","")</f>
        <v/>
      </c>
      <c r="S46" s="254" t="str">
        <f>IF(ISERROR(FIND(#REF!,G46,1)),"",IF((AND(FIND(#REF!,G46,1)&gt;=1,B46=#REF!,OR($N46=#REF!,$O46=#REF!))),"x",""))</f>
        <v/>
      </c>
      <c r="T46" s="254" t="str">
        <f>IF(ISERROR(FIND(#REF!,G46,1)),"",IF((AND(LEFT(G46,2)=LEFT(#REF!,2),B46&lt;#REF!,$N46=#REF!)),"x",""))</f>
        <v/>
      </c>
      <c r="U46" s="254" t="str">
        <f>IF(ISERROR(FIND(#REF!,G46,1)),"",IF((AND(RIGHT(G46,2)=RIGHT(#REF!,2),B46&lt;#REF!,$O46=#REF!)),"x",""))</f>
        <v/>
      </c>
      <c r="V46" s="254"/>
      <c r="W46" s="254" t="str">
        <f>IF(AND(MONTH(E46)='IN-NX'!$J$5,'IN-NX'!$D$7=D46),"x","")</f>
        <v/>
      </c>
    </row>
    <row r="47" spans="1:23" ht="15.75" customHeight="1">
      <c r="A47" s="246" t="str">
        <f>IF(B47&lt;&gt;"",IF(AND(B47='IN-TC'!$S$4,OR(TH!N47="1111",TH!O47="1111")),TH!D47,""),"")</f>
        <v/>
      </c>
      <c r="B47" s="247">
        <f t="shared" si="9"/>
        <v>4</v>
      </c>
      <c r="C47" s="260">
        <f t="shared" si="4"/>
        <v>42842</v>
      </c>
      <c r="D47" s="260" t="s">
        <v>269</v>
      </c>
      <c r="E47" s="260">
        <v>42842</v>
      </c>
      <c r="F47" s="200" t="s">
        <v>246</v>
      </c>
      <c r="G47" s="261"/>
      <c r="H47" s="170" t="s">
        <v>194</v>
      </c>
      <c r="I47" s="201">
        <v>20465</v>
      </c>
      <c r="J47" s="202">
        <v>16000</v>
      </c>
      <c r="K47" s="262"/>
      <c r="L47" s="263"/>
      <c r="M47" s="117">
        <f t="shared" si="5"/>
        <v>327440000</v>
      </c>
      <c r="N47" s="264" t="s">
        <v>160</v>
      </c>
      <c r="O47" s="264" t="s">
        <v>7</v>
      </c>
      <c r="P47" s="254" t="str">
        <f>IF(AND(B47='111'!$L$11,OR($N47=$P$7,$O47=$P$7)),"x","")</f>
        <v/>
      </c>
      <c r="Q47" s="254" t="str">
        <f>IF(AND($N47=$P$7,$B47&lt;'111'!$L$11),"x","")</f>
        <v/>
      </c>
      <c r="R47" s="254" t="str">
        <f>IF(AND($O47=$P$7,$B47&lt;'111'!$L$11),"x","")</f>
        <v/>
      </c>
      <c r="S47" s="254" t="str">
        <f>IF(ISERROR(FIND(#REF!,G47,1)),"",IF((AND(FIND(#REF!,G47,1)&gt;=1,B47=#REF!,OR($N47=#REF!,$O47=#REF!))),"x",""))</f>
        <v/>
      </c>
      <c r="T47" s="254" t="str">
        <f>IF(ISERROR(FIND(#REF!,G47,1)),"",IF((AND(LEFT(G47,2)=LEFT(#REF!,2),B47&lt;#REF!,$N47=#REF!)),"x",""))</f>
        <v/>
      </c>
      <c r="U47" s="254" t="str">
        <f>IF(ISERROR(FIND(#REF!,G47,1)),"",IF((AND(RIGHT(G47,2)=RIGHT(#REF!,2),B47&lt;#REF!,$O47=#REF!)),"x",""))</f>
        <v/>
      </c>
      <c r="V47" s="254"/>
      <c r="W47" s="254" t="str">
        <f>IF(AND(MONTH(E47)='IN-NX'!$J$5,'IN-NX'!$D$7=D47),"x","")</f>
        <v/>
      </c>
    </row>
    <row r="48" spans="1:23" ht="15.75" customHeight="1">
      <c r="A48" s="246" t="str">
        <f>IF(B48&lt;&gt;"",IF(AND(B48='IN-TC'!$S$4,OR(TH!N48="1111",TH!O48="1111")),TH!D48,""),"")</f>
        <v/>
      </c>
      <c r="B48" s="247">
        <f t="shared" si="9"/>
        <v>4</v>
      </c>
      <c r="C48" s="260">
        <f t="shared" si="4"/>
        <v>42842</v>
      </c>
      <c r="D48" s="260" t="s">
        <v>281</v>
      </c>
      <c r="E48" s="260">
        <v>42842</v>
      </c>
      <c r="F48" s="200" t="s">
        <v>246</v>
      </c>
      <c r="G48" s="261"/>
      <c r="H48" s="170" t="s">
        <v>193</v>
      </c>
      <c r="I48" s="201">
        <v>21420</v>
      </c>
      <c r="J48" s="202">
        <v>16000</v>
      </c>
      <c r="K48" s="262"/>
      <c r="L48" s="263"/>
      <c r="M48" s="117">
        <f t="shared" si="5"/>
        <v>342720000</v>
      </c>
      <c r="N48" s="264" t="s">
        <v>160</v>
      </c>
      <c r="O48" s="264" t="s">
        <v>7</v>
      </c>
      <c r="P48" s="254" t="str">
        <f>IF(AND(B48='111'!$L$11,OR($N48=$P$7,$O48=$P$7)),"x","")</f>
        <v/>
      </c>
      <c r="Q48" s="254" t="str">
        <f>IF(AND($N48=$P$7,$B48&lt;'111'!$L$11),"x","")</f>
        <v/>
      </c>
      <c r="R48" s="254" t="str">
        <f>IF(AND($O48=$P$7,$B48&lt;'111'!$L$11),"x","")</f>
        <v/>
      </c>
      <c r="S48" s="254" t="str">
        <f>IF(ISERROR(FIND(#REF!,G48,1)),"",IF((AND(FIND(#REF!,G48,1)&gt;=1,B48=#REF!,OR($N48=#REF!,$O48=#REF!))),"x",""))</f>
        <v/>
      </c>
      <c r="T48" s="254" t="str">
        <f>IF(ISERROR(FIND(#REF!,G48,1)),"",IF((AND(LEFT(G48,2)=LEFT(#REF!,2),B48&lt;#REF!,$N48=#REF!)),"x",""))</f>
        <v/>
      </c>
      <c r="U48" s="254" t="str">
        <f>IF(ISERROR(FIND(#REF!,G48,1)),"",IF((AND(RIGHT(G48,2)=RIGHT(#REF!,2),B48&lt;#REF!,$O48=#REF!)),"x",""))</f>
        <v/>
      </c>
      <c r="V48" s="254"/>
      <c r="W48" s="254" t="str">
        <f>IF(AND(MONTH(E48)='IN-NX'!$J$5,'IN-NX'!$D$7=D48),"x","")</f>
        <v/>
      </c>
    </row>
    <row r="49" spans="1:23" ht="15.75" customHeight="1">
      <c r="A49" s="246" t="str">
        <f>IF(B49&lt;&gt;"",IF(AND(B49='IN-TC'!$S$4,OR(TH!N49="1111",TH!O49="1111")),TH!D49,""),"")</f>
        <v/>
      </c>
      <c r="B49" s="247">
        <f t="shared" si="9"/>
        <v>4</v>
      </c>
      <c r="C49" s="260">
        <f t="shared" si="4"/>
        <v>42843</v>
      </c>
      <c r="D49" s="260" t="s">
        <v>282</v>
      </c>
      <c r="E49" s="260">
        <v>42843</v>
      </c>
      <c r="F49" s="200" t="s">
        <v>246</v>
      </c>
      <c r="G49" s="261"/>
      <c r="H49" s="170" t="s">
        <v>192</v>
      </c>
      <c r="I49" s="201">
        <v>22030</v>
      </c>
      <c r="J49" s="202">
        <v>16000</v>
      </c>
      <c r="K49" s="262"/>
      <c r="L49" s="263"/>
      <c r="M49" s="117">
        <f t="shared" si="5"/>
        <v>352480000</v>
      </c>
      <c r="N49" s="264" t="s">
        <v>160</v>
      </c>
      <c r="O49" s="264" t="s">
        <v>7</v>
      </c>
      <c r="P49" s="254" t="str">
        <f>IF(AND(B49='111'!$L$11,OR($N49=$P$7,$O49=$P$7)),"x","")</f>
        <v/>
      </c>
      <c r="Q49" s="254" t="str">
        <f>IF(AND($N49=$P$7,$B49&lt;'111'!$L$11),"x","")</f>
        <v/>
      </c>
      <c r="R49" s="254" t="str">
        <f>IF(AND($O49=$P$7,$B49&lt;'111'!$L$11),"x","")</f>
        <v/>
      </c>
      <c r="S49" s="254" t="str">
        <f>IF(ISERROR(FIND(#REF!,G49,1)),"",IF((AND(FIND(#REF!,G49,1)&gt;=1,B49=#REF!,OR($N49=#REF!,$O49=#REF!))),"x",""))</f>
        <v/>
      </c>
      <c r="T49" s="254" t="str">
        <f>IF(ISERROR(FIND(#REF!,G49,1)),"",IF((AND(LEFT(G49,2)=LEFT(#REF!,2),B49&lt;#REF!,$N49=#REF!)),"x",""))</f>
        <v/>
      </c>
      <c r="U49" s="254" t="str">
        <f>IF(ISERROR(FIND(#REF!,G49,1)),"",IF((AND(RIGHT(G49,2)=RIGHT(#REF!,2),B49&lt;#REF!,$O49=#REF!)),"x",""))</f>
        <v/>
      </c>
      <c r="V49" s="254"/>
      <c r="W49" s="254" t="str">
        <f>IF(AND(MONTH(E49)='IN-NX'!$J$5,'IN-NX'!$D$7=D49),"x","")</f>
        <v/>
      </c>
    </row>
    <row r="50" spans="1:23" ht="15.75" customHeight="1">
      <c r="A50" s="246" t="str">
        <f>IF(B50&lt;&gt;"",IF(AND(B50='IN-TC'!$S$4,OR(TH!N50="1111",TH!O50="1111")),TH!D50,""),"")</f>
        <v/>
      </c>
      <c r="B50" s="247">
        <f t="shared" si="9"/>
        <v>4</v>
      </c>
      <c r="C50" s="260">
        <f t="shared" si="4"/>
        <v>42843</v>
      </c>
      <c r="D50" s="260" t="s">
        <v>283</v>
      </c>
      <c r="E50" s="260">
        <v>42843</v>
      </c>
      <c r="F50" s="200" t="s">
        <v>246</v>
      </c>
      <c r="G50" s="265"/>
      <c r="H50" s="170" t="s">
        <v>245</v>
      </c>
      <c r="I50" s="201">
        <v>21380</v>
      </c>
      <c r="J50" s="202">
        <v>16000</v>
      </c>
      <c r="K50" s="262"/>
      <c r="L50" s="263"/>
      <c r="M50" s="117">
        <f t="shared" si="5"/>
        <v>342080000</v>
      </c>
      <c r="N50" s="264" t="s">
        <v>160</v>
      </c>
      <c r="O50" s="264" t="s">
        <v>7</v>
      </c>
      <c r="P50" s="254" t="str">
        <f>IF(AND(B50='111'!$L$11,OR($N50=$P$7,$O50=$P$7)),"x","")</f>
        <v/>
      </c>
      <c r="Q50" s="254" t="str">
        <f>IF(AND($N50=$P$7,$B50&lt;'111'!$L$11),"x","")</f>
        <v/>
      </c>
      <c r="R50" s="254" t="str">
        <f>IF(AND($O50=$P$7,$B50&lt;'111'!$L$11),"x","")</f>
        <v/>
      </c>
      <c r="S50" s="254" t="str">
        <f>IF(ISERROR(FIND(#REF!,G50,1)),"",IF((AND(FIND(#REF!,G50,1)&gt;=1,B50=#REF!,OR($N50=#REF!,$O50=#REF!))),"x",""))</f>
        <v/>
      </c>
      <c r="T50" s="254" t="str">
        <f>IF(ISERROR(FIND(#REF!,G50,1)),"",IF((AND(LEFT(G50,2)=LEFT(#REF!,2),B50&lt;#REF!,$N50=#REF!)),"x",""))</f>
        <v/>
      </c>
      <c r="U50" s="254" t="str">
        <f>IF(ISERROR(FIND(#REF!,G50,1)),"",IF((AND(RIGHT(G50,2)=RIGHT(#REF!,2),B50&lt;#REF!,$O50=#REF!)),"x",""))</f>
        <v/>
      </c>
      <c r="V50" s="254"/>
      <c r="W50" s="254" t="str">
        <f>IF(AND(MONTH(E50)='IN-NX'!$J$5,'IN-NX'!$D$7=D50),"x","")</f>
        <v/>
      </c>
    </row>
    <row r="51" spans="1:23" ht="15.75" customHeight="1">
      <c r="A51" s="246" t="str">
        <f>IF(B51&lt;&gt;"",IF(AND(B51='IN-TC'!$S$4,OR(TH!N51="1111",TH!O51="1111")),TH!D51,""),"")</f>
        <v/>
      </c>
      <c r="B51" s="247">
        <f t="shared" si="9"/>
        <v>4</v>
      </c>
      <c r="C51" s="260">
        <f t="shared" si="4"/>
        <v>42843</v>
      </c>
      <c r="D51" s="260" t="s">
        <v>284</v>
      </c>
      <c r="E51" s="260">
        <v>42843</v>
      </c>
      <c r="F51" s="200" t="s">
        <v>246</v>
      </c>
      <c r="G51" s="265"/>
      <c r="H51" s="170" t="s">
        <v>198</v>
      </c>
      <c r="I51" s="201">
        <v>21650</v>
      </c>
      <c r="J51" s="202">
        <v>16000</v>
      </c>
      <c r="K51" s="262"/>
      <c r="L51" s="263"/>
      <c r="M51" s="117">
        <f t="shared" si="5"/>
        <v>346400000</v>
      </c>
      <c r="N51" s="264" t="s">
        <v>160</v>
      </c>
      <c r="O51" s="264" t="s">
        <v>7</v>
      </c>
      <c r="P51" s="254" t="str">
        <f>IF(AND(B51='111'!$L$11,OR($N51=$P$7,$O51=$P$7)),"x","")</f>
        <v/>
      </c>
      <c r="Q51" s="254" t="str">
        <f>IF(AND($N51=$P$7,$B51&lt;'111'!$L$11),"x","")</f>
        <v/>
      </c>
      <c r="R51" s="254" t="str">
        <f>IF(AND($O51=$P$7,$B51&lt;'111'!$L$11),"x","")</f>
        <v/>
      </c>
      <c r="S51" s="254" t="str">
        <f>IF(ISERROR(FIND(#REF!,G51,1)),"",IF((AND(FIND(#REF!,G51,1)&gt;=1,B51=#REF!,OR($N51=#REF!,$O51=#REF!))),"x",""))</f>
        <v/>
      </c>
      <c r="T51" s="254" t="str">
        <f>IF(ISERROR(FIND(#REF!,G51,1)),"",IF((AND(LEFT(G51,2)=LEFT(#REF!,2),B51&lt;#REF!,$N51=#REF!)),"x",""))</f>
        <v/>
      </c>
      <c r="U51" s="254" t="str">
        <f>IF(ISERROR(FIND(#REF!,G51,1)),"",IF((AND(RIGHT(G51,2)=RIGHT(#REF!,2),B51&lt;#REF!,$O51=#REF!)),"x",""))</f>
        <v/>
      </c>
      <c r="V51" s="254"/>
      <c r="W51" s="254" t="str">
        <f>IF(AND(MONTH(E51)='IN-NX'!$J$5,'IN-NX'!$D$7=D51),"x","")</f>
        <v/>
      </c>
    </row>
    <row r="52" spans="1:23" ht="15.75" customHeight="1">
      <c r="A52" s="246" t="str">
        <f>IF(B52&lt;&gt;"",IF(AND(B52='IN-TC'!$S$4,OR(TH!N52="1111",TH!O52="1111")),TH!D52,""),"")</f>
        <v/>
      </c>
      <c r="B52" s="247">
        <f t="shared" si="9"/>
        <v>4</v>
      </c>
      <c r="C52" s="260">
        <f t="shared" si="4"/>
        <v>42843</v>
      </c>
      <c r="D52" s="260" t="s">
        <v>285</v>
      </c>
      <c r="E52" s="260">
        <v>42843</v>
      </c>
      <c r="F52" s="200" t="s">
        <v>246</v>
      </c>
      <c r="G52" s="265"/>
      <c r="H52" s="170" t="s">
        <v>196</v>
      </c>
      <c r="I52" s="201">
        <v>20760</v>
      </c>
      <c r="J52" s="202">
        <v>16000</v>
      </c>
      <c r="K52" s="262"/>
      <c r="L52" s="263"/>
      <c r="M52" s="117">
        <f t="shared" si="5"/>
        <v>332160000</v>
      </c>
      <c r="N52" s="264" t="s">
        <v>160</v>
      </c>
      <c r="O52" s="264" t="s">
        <v>7</v>
      </c>
      <c r="P52" s="254" t="str">
        <f>IF(AND(B52='111'!$L$11,OR($N52=$P$7,$O52=$P$7)),"x","")</f>
        <v/>
      </c>
      <c r="Q52" s="254" t="str">
        <f>IF(AND($N52=$P$7,$B52&lt;'111'!$L$11),"x","")</f>
        <v/>
      </c>
      <c r="R52" s="254" t="str">
        <f>IF(AND($O52=$P$7,$B52&lt;'111'!$L$11),"x","")</f>
        <v/>
      </c>
      <c r="S52" s="254" t="str">
        <f>IF(ISERROR(FIND(#REF!,G52,1)),"",IF((AND(FIND(#REF!,G52,1)&gt;=1,B52=#REF!,OR($N52=#REF!,$O52=#REF!))),"x",""))</f>
        <v/>
      </c>
      <c r="T52" s="254" t="str">
        <f>IF(ISERROR(FIND(#REF!,G52,1)),"",IF((AND(LEFT(G52,2)=LEFT(#REF!,2),B52&lt;#REF!,$N52=#REF!)),"x",""))</f>
        <v/>
      </c>
      <c r="U52" s="254" t="str">
        <f>IF(ISERROR(FIND(#REF!,G52,1)),"",IF((AND(RIGHT(G52,2)=RIGHT(#REF!,2),B52&lt;#REF!,$O52=#REF!)),"x",""))</f>
        <v/>
      </c>
      <c r="V52" s="254"/>
      <c r="W52" s="254" t="str">
        <f>IF(AND(MONTH(E52)='IN-NX'!$J$5,'IN-NX'!$D$7=D52),"x","")</f>
        <v/>
      </c>
    </row>
    <row r="53" spans="1:23" ht="15.75" customHeight="1">
      <c r="A53" s="246" t="str">
        <f>IF(B53&lt;&gt;"",IF(AND(B53='IN-TC'!$S$4,OR(TH!N53="1111",TH!O53="1111")),TH!D53,""),"")</f>
        <v/>
      </c>
      <c r="B53" s="247">
        <f t="shared" si="9"/>
        <v>4</v>
      </c>
      <c r="C53" s="260">
        <f t="shared" si="4"/>
        <v>42843</v>
      </c>
      <c r="D53" s="260" t="s">
        <v>286</v>
      </c>
      <c r="E53" s="260">
        <v>42843</v>
      </c>
      <c r="F53" s="200" t="s">
        <v>246</v>
      </c>
      <c r="G53" s="265"/>
      <c r="H53" s="170" t="s">
        <v>193</v>
      </c>
      <c r="I53" s="201">
        <v>22450</v>
      </c>
      <c r="J53" s="202">
        <v>16000</v>
      </c>
      <c r="K53" s="262"/>
      <c r="L53" s="263"/>
      <c r="M53" s="117">
        <f t="shared" si="5"/>
        <v>359200000</v>
      </c>
      <c r="N53" s="264" t="s">
        <v>160</v>
      </c>
      <c r="O53" s="264" t="s">
        <v>7</v>
      </c>
      <c r="P53" s="254" t="str">
        <f>IF(AND(B53='111'!$L$11,OR($N53=$P$7,$O53=$P$7)),"x","")</f>
        <v/>
      </c>
      <c r="Q53" s="254" t="str">
        <f>IF(AND($N53=$P$7,$B53&lt;'111'!$L$11),"x","")</f>
        <v/>
      </c>
      <c r="R53" s="254" t="str">
        <f>IF(AND($O53=$P$7,$B53&lt;'111'!$L$11),"x","")</f>
        <v/>
      </c>
      <c r="S53" s="254" t="str">
        <f>IF(ISERROR(FIND(#REF!,G53,1)),"",IF((AND(FIND(#REF!,G53,1)&gt;=1,B53=#REF!,OR($N53=#REF!,$O53=#REF!))),"x",""))</f>
        <v/>
      </c>
      <c r="T53" s="254" t="str">
        <f>IF(ISERROR(FIND(#REF!,G53,1)),"",IF((AND(LEFT(G53,2)=LEFT(#REF!,2),B53&lt;#REF!,$N53=#REF!)),"x",""))</f>
        <v/>
      </c>
      <c r="U53" s="254" t="str">
        <f>IF(ISERROR(FIND(#REF!,G53,1)),"",IF((AND(RIGHT(G53,2)=RIGHT(#REF!,2),B53&lt;#REF!,$O53=#REF!)),"x",""))</f>
        <v/>
      </c>
      <c r="V53" s="254"/>
      <c r="W53" s="254" t="str">
        <f>IF(AND(MONTH(E53)='IN-NX'!$J$5,'IN-NX'!$D$7=D53),"x","")</f>
        <v/>
      </c>
    </row>
    <row r="54" spans="1:23" ht="15.75" customHeight="1">
      <c r="A54" s="246" t="str">
        <f>IF(B54&lt;&gt;"",IF(AND(B54='IN-TC'!$S$4,OR(TH!N54="1111",TH!O54="1111")),TH!D54,""),"")</f>
        <v/>
      </c>
      <c r="B54" s="247">
        <f t="shared" si="9"/>
        <v>4</v>
      </c>
      <c r="C54" s="260">
        <f t="shared" si="4"/>
        <v>42844</v>
      </c>
      <c r="D54" s="260" t="s">
        <v>287</v>
      </c>
      <c r="E54" s="260">
        <v>42844</v>
      </c>
      <c r="F54" s="200" t="s">
        <v>246</v>
      </c>
      <c r="G54" s="265"/>
      <c r="H54" s="170" t="s">
        <v>194</v>
      </c>
      <c r="I54" s="201">
        <v>21540</v>
      </c>
      <c r="J54" s="202">
        <v>16000</v>
      </c>
      <c r="K54" s="262"/>
      <c r="L54" s="263"/>
      <c r="M54" s="117">
        <f t="shared" si="5"/>
        <v>344640000</v>
      </c>
      <c r="N54" s="264" t="s">
        <v>160</v>
      </c>
      <c r="O54" s="264" t="s">
        <v>7</v>
      </c>
      <c r="P54" s="254" t="str">
        <f>IF(AND(B54='111'!$L$11,OR($N54=$P$7,$O54=$P$7)),"x","")</f>
        <v/>
      </c>
      <c r="Q54" s="254" t="str">
        <f>IF(AND($N54=$P$7,$B54&lt;'111'!$L$11),"x","")</f>
        <v/>
      </c>
      <c r="R54" s="254" t="str">
        <f>IF(AND($O54=$P$7,$B54&lt;'111'!$L$11),"x","")</f>
        <v/>
      </c>
      <c r="S54" s="254" t="str">
        <f>IF(ISERROR(FIND(#REF!,G54,1)),"",IF((AND(FIND(#REF!,G54,1)&gt;=1,B54=#REF!,OR($N54=#REF!,$O54=#REF!))),"x",""))</f>
        <v/>
      </c>
      <c r="T54" s="254" t="str">
        <f>IF(ISERROR(FIND(#REF!,G54,1)),"",IF((AND(LEFT(G54,2)=LEFT(#REF!,2),B54&lt;#REF!,$N54=#REF!)),"x",""))</f>
        <v/>
      </c>
      <c r="U54" s="254" t="str">
        <f>IF(ISERROR(FIND(#REF!,G54,1)),"",IF((AND(RIGHT(G54,2)=RIGHT(#REF!,2),B54&lt;#REF!,$O54=#REF!)),"x",""))</f>
        <v/>
      </c>
      <c r="V54" s="254"/>
      <c r="W54" s="254" t="str">
        <f>IF(AND(MONTH(E54)='IN-NX'!$J$5,'IN-NX'!$D$7=D54),"x","")</f>
        <v/>
      </c>
    </row>
    <row r="55" spans="1:23" ht="15.75" customHeight="1">
      <c r="A55" s="246" t="str">
        <f>IF(B55&lt;&gt;"",IF(AND(B55='IN-TC'!$S$4,OR(TH!N55="1111",TH!O55="1111")),TH!D55,""),"")</f>
        <v/>
      </c>
      <c r="B55" s="247">
        <f t="shared" si="9"/>
        <v>4</v>
      </c>
      <c r="C55" s="260">
        <f t="shared" si="4"/>
        <v>42844</v>
      </c>
      <c r="D55" s="260" t="s">
        <v>288</v>
      </c>
      <c r="E55" s="260">
        <v>42844</v>
      </c>
      <c r="F55" s="200" t="s">
        <v>246</v>
      </c>
      <c r="G55" s="261"/>
      <c r="H55" s="170" t="s">
        <v>195</v>
      </c>
      <c r="I55" s="201">
        <v>20380</v>
      </c>
      <c r="J55" s="202">
        <v>16000</v>
      </c>
      <c r="K55" s="262"/>
      <c r="L55" s="263"/>
      <c r="M55" s="117">
        <f t="shared" si="5"/>
        <v>326080000</v>
      </c>
      <c r="N55" s="264" t="s">
        <v>160</v>
      </c>
      <c r="O55" s="264" t="s">
        <v>7</v>
      </c>
      <c r="P55" s="254" t="str">
        <f>IF(AND(B55='111'!$L$11,OR($N55=$P$7,$O55=$P$7)),"x","")</f>
        <v/>
      </c>
      <c r="Q55" s="254" t="str">
        <f>IF(AND($N55=$P$7,$B55&lt;'111'!$L$11),"x","")</f>
        <v/>
      </c>
      <c r="R55" s="254" t="str">
        <f>IF(AND($O55=$P$7,$B55&lt;'111'!$L$11),"x","")</f>
        <v/>
      </c>
      <c r="S55" s="254" t="str">
        <f>IF(ISERROR(FIND(#REF!,G55,1)),"",IF((AND(FIND(#REF!,G55,1)&gt;=1,B55=#REF!,OR($N55=#REF!,$O55=#REF!))),"x",""))</f>
        <v/>
      </c>
      <c r="T55" s="254" t="str">
        <f>IF(ISERROR(FIND(#REF!,G55,1)),"",IF((AND(LEFT(G55,2)=LEFT(#REF!,2),B55&lt;#REF!,$N55=#REF!)),"x",""))</f>
        <v/>
      </c>
      <c r="U55" s="254" t="str">
        <f>IF(ISERROR(FIND(#REF!,G55,1)),"",IF((AND(RIGHT(G55,2)=RIGHT(#REF!,2),B55&lt;#REF!,$O55=#REF!)),"x",""))</f>
        <v/>
      </c>
      <c r="V55" s="254"/>
      <c r="W55" s="254" t="str">
        <f>IF(AND(MONTH(E55)='IN-NX'!$J$5,'IN-NX'!$D$7=D55),"x","")</f>
        <v/>
      </c>
    </row>
    <row r="56" spans="1:23" ht="15.75" customHeight="1">
      <c r="A56" s="246" t="str">
        <f>IF(B56&lt;&gt;"",IF(AND(B56='IN-TC'!$S$4,OR(TH!N56="1111",TH!O56="1111")),TH!D56,""),"")</f>
        <v/>
      </c>
      <c r="B56" s="247">
        <f t="shared" si="9"/>
        <v>4</v>
      </c>
      <c r="C56" s="260">
        <f t="shared" si="4"/>
        <v>42844</v>
      </c>
      <c r="D56" s="260" t="s">
        <v>289</v>
      </c>
      <c r="E56" s="260">
        <v>42844</v>
      </c>
      <c r="F56" s="200" t="s">
        <v>246</v>
      </c>
      <c r="G56" s="261"/>
      <c r="H56" s="170" t="s">
        <v>245</v>
      </c>
      <c r="I56" s="201">
        <v>21540</v>
      </c>
      <c r="J56" s="202">
        <v>16000</v>
      </c>
      <c r="K56" s="262"/>
      <c r="L56" s="263"/>
      <c r="M56" s="117">
        <f t="shared" si="5"/>
        <v>344640000</v>
      </c>
      <c r="N56" s="264" t="s">
        <v>160</v>
      </c>
      <c r="O56" s="264" t="s">
        <v>7</v>
      </c>
      <c r="P56" s="254" t="str">
        <f>IF(AND(B56='111'!$L$11,OR($N56=$P$7,$O56=$P$7)),"x","")</f>
        <v/>
      </c>
      <c r="Q56" s="254" t="str">
        <f>IF(AND($N56=$P$7,$B56&lt;'111'!$L$11),"x","")</f>
        <v/>
      </c>
      <c r="R56" s="254" t="str">
        <f>IF(AND($O56=$P$7,$B56&lt;'111'!$L$11),"x","")</f>
        <v/>
      </c>
      <c r="S56" s="254" t="str">
        <f>IF(ISERROR(FIND(#REF!,G56,1)),"",IF((AND(FIND(#REF!,G56,1)&gt;=1,B56=#REF!,OR($N56=#REF!,$O56=#REF!))),"x",""))</f>
        <v/>
      </c>
      <c r="T56" s="254" t="str">
        <f>IF(ISERROR(FIND(#REF!,G56,1)),"",IF((AND(LEFT(G56,2)=LEFT(#REF!,2),B56&lt;#REF!,$N56=#REF!)),"x",""))</f>
        <v/>
      </c>
      <c r="U56" s="254" t="str">
        <f>IF(ISERROR(FIND(#REF!,G56,1)),"",IF((AND(RIGHT(G56,2)=RIGHT(#REF!,2),B56&lt;#REF!,$O56=#REF!)),"x",""))</f>
        <v/>
      </c>
      <c r="V56" s="254"/>
      <c r="W56" s="254" t="str">
        <f>IF(AND(MONTH(E56)='IN-NX'!$J$5,'IN-NX'!$D$7=D56),"x","")</f>
        <v/>
      </c>
    </row>
    <row r="57" spans="1:23" ht="15.75" customHeight="1">
      <c r="A57" s="246" t="str">
        <f>IF(B57&lt;&gt;"",IF(AND(B57='IN-TC'!$S$4,OR(TH!N57="1111",TH!O57="1111")),TH!D57,""),"")</f>
        <v/>
      </c>
      <c r="B57" s="247">
        <f t="shared" si="9"/>
        <v>4</v>
      </c>
      <c r="C57" s="260">
        <f t="shared" si="4"/>
        <v>42844</v>
      </c>
      <c r="D57" s="260" t="s">
        <v>290</v>
      </c>
      <c r="E57" s="260">
        <v>42844</v>
      </c>
      <c r="F57" s="200" t="s">
        <v>246</v>
      </c>
      <c r="G57" s="261"/>
      <c r="H57" s="170" t="s">
        <v>198</v>
      </c>
      <c r="I57" s="201">
        <v>21040</v>
      </c>
      <c r="J57" s="202">
        <v>16000</v>
      </c>
      <c r="K57" s="262"/>
      <c r="L57" s="263"/>
      <c r="M57" s="117">
        <f t="shared" si="5"/>
        <v>336640000</v>
      </c>
      <c r="N57" s="264" t="s">
        <v>160</v>
      </c>
      <c r="O57" s="264" t="s">
        <v>7</v>
      </c>
      <c r="P57" s="254" t="str">
        <f>IF(AND(B57='111'!$L$11,OR($N57=$P$7,$O57=$P$7)),"x","")</f>
        <v/>
      </c>
      <c r="Q57" s="254" t="str">
        <f>IF(AND($N57=$P$7,$B57&lt;'111'!$L$11),"x","")</f>
        <v/>
      </c>
      <c r="R57" s="254" t="str">
        <f>IF(AND($O57=$P$7,$B57&lt;'111'!$L$11),"x","")</f>
        <v/>
      </c>
      <c r="S57" s="254" t="str">
        <f>IF(ISERROR(FIND(#REF!,G57,1)),"",IF((AND(FIND(#REF!,G57,1)&gt;=1,B57=#REF!,OR($N57=#REF!,$O57=#REF!))),"x",""))</f>
        <v/>
      </c>
      <c r="T57" s="254" t="str">
        <f>IF(ISERROR(FIND(#REF!,G57,1)),"",IF((AND(LEFT(G57,2)=LEFT(#REF!,2),B57&lt;#REF!,$N57=#REF!)),"x",""))</f>
        <v/>
      </c>
      <c r="U57" s="254" t="str">
        <f>IF(ISERROR(FIND(#REF!,G57,1)),"",IF((AND(RIGHT(G57,2)=RIGHT(#REF!,2),B57&lt;#REF!,$O57=#REF!)),"x",""))</f>
        <v/>
      </c>
      <c r="V57" s="254"/>
      <c r="W57" s="254" t="str">
        <f>IF(AND(MONTH(E57)='IN-NX'!$J$5,'IN-NX'!$D$7=D57),"x","")</f>
        <v/>
      </c>
    </row>
    <row r="58" spans="1:23" ht="15.75" customHeight="1">
      <c r="A58" s="246" t="str">
        <f>IF(B58&lt;&gt;"",IF(AND(B58='IN-TC'!$S$4,OR(TH!N58="1111",TH!O58="1111")),TH!D58,""),"")</f>
        <v/>
      </c>
      <c r="B58" s="247">
        <f t="shared" si="9"/>
        <v>4</v>
      </c>
      <c r="C58" s="260">
        <f t="shared" si="4"/>
        <v>42844</v>
      </c>
      <c r="D58" s="260" t="s">
        <v>291</v>
      </c>
      <c r="E58" s="260">
        <v>42844</v>
      </c>
      <c r="F58" s="200" t="s">
        <v>246</v>
      </c>
      <c r="G58" s="261"/>
      <c r="H58" s="170" t="s">
        <v>193</v>
      </c>
      <c r="I58" s="201">
        <v>22350</v>
      </c>
      <c r="J58" s="202">
        <v>16000</v>
      </c>
      <c r="K58" s="262"/>
      <c r="L58" s="263"/>
      <c r="M58" s="117">
        <f t="shared" si="5"/>
        <v>357600000</v>
      </c>
      <c r="N58" s="264" t="s">
        <v>160</v>
      </c>
      <c r="O58" s="264" t="s">
        <v>7</v>
      </c>
      <c r="P58" s="254" t="str">
        <f>IF(AND(B58='111'!$L$11,OR($N58=$P$7,$O58=$P$7)),"x","")</f>
        <v/>
      </c>
      <c r="Q58" s="254" t="str">
        <f>IF(AND($N58=$P$7,$B58&lt;'111'!$L$11),"x","")</f>
        <v/>
      </c>
      <c r="R58" s="254" t="str">
        <f>IF(AND($O58=$P$7,$B58&lt;'111'!$L$11),"x","")</f>
        <v/>
      </c>
      <c r="S58" s="254" t="str">
        <f>IF(ISERROR(FIND(#REF!,G58,1)),"",IF((AND(FIND(#REF!,G58,1)&gt;=1,B58=#REF!,OR($N58=#REF!,$O58=#REF!))),"x",""))</f>
        <v/>
      </c>
      <c r="T58" s="254" t="str">
        <f>IF(ISERROR(FIND(#REF!,G58,1)),"",IF((AND(LEFT(G58,2)=LEFT(#REF!,2),B58&lt;#REF!,$N58=#REF!)),"x",""))</f>
        <v/>
      </c>
      <c r="U58" s="254" t="str">
        <f>IF(ISERROR(FIND(#REF!,G58,1)),"",IF((AND(RIGHT(G58,2)=RIGHT(#REF!,2),B58&lt;#REF!,$O58=#REF!)),"x",""))</f>
        <v/>
      </c>
      <c r="V58" s="254"/>
      <c r="W58" s="254" t="str">
        <f>IF(AND(MONTH(E58)='IN-NX'!$J$5,'IN-NX'!$D$7=D58),"x","")</f>
        <v/>
      </c>
    </row>
    <row r="59" spans="1:23" ht="15.75" customHeight="1">
      <c r="A59" s="246" t="str">
        <f>IF(B59&lt;&gt;"",IF(AND(B59='IN-TC'!$S$4,OR(TH!N59="1111",TH!O59="1111")),TH!D59,""),"")</f>
        <v/>
      </c>
      <c r="B59" s="247">
        <f t="shared" si="9"/>
        <v>4</v>
      </c>
      <c r="C59" s="260">
        <f t="shared" si="4"/>
        <v>42844</v>
      </c>
      <c r="D59" s="260" t="s">
        <v>292</v>
      </c>
      <c r="E59" s="260">
        <v>42844</v>
      </c>
      <c r="F59" s="200" t="s">
        <v>246</v>
      </c>
      <c r="G59" s="261"/>
      <c r="H59" s="170" t="s">
        <v>197</v>
      </c>
      <c r="I59" s="201">
        <f>554190-SUM(I34:I58)</f>
        <v>21765</v>
      </c>
      <c r="J59" s="202">
        <v>16000</v>
      </c>
      <c r="K59" s="262"/>
      <c r="L59" s="263"/>
      <c r="M59" s="117">
        <f t="shared" si="5"/>
        <v>348240000</v>
      </c>
      <c r="N59" s="264" t="s">
        <v>160</v>
      </c>
      <c r="O59" s="264" t="s">
        <v>7</v>
      </c>
      <c r="P59" s="254" t="str">
        <f>IF(AND(B59='111'!$L$11,OR($N59=$P$7,$O59=$P$7)),"x","")</f>
        <v/>
      </c>
      <c r="Q59" s="254" t="str">
        <f>IF(AND($N59=$P$7,$B59&lt;'111'!$L$11),"x","")</f>
        <v/>
      </c>
      <c r="R59" s="254" t="str">
        <f>IF(AND($O59=$P$7,$B59&lt;'111'!$L$11),"x","")</f>
        <v/>
      </c>
      <c r="S59" s="254" t="str">
        <f>IF(ISERROR(FIND(#REF!,G59,1)),"",IF((AND(FIND(#REF!,G59,1)&gt;=1,B59=#REF!,OR($N59=#REF!,$O59=#REF!))),"x",""))</f>
        <v/>
      </c>
      <c r="T59" s="254" t="str">
        <f>IF(ISERROR(FIND(#REF!,G59,1)),"",IF((AND(LEFT(G59,2)=LEFT(#REF!,2),B59&lt;#REF!,$N59=#REF!)),"x",""))</f>
        <v/>
      </c>
      <c r="U59" s="254" t="str">
        <f>IF(ISERROR(FIND(#REF!,G59,1)),"",IF((AND(RIGHT(G59,2)=RIGHT(#REF!,2),B59&lt;#REF!,$O59=#REF!)),"x",""))</f>
        <v/>
      </c>
      <c r="V59" s="254"/>
      <c r="W59" s="254" t="str">
        <f>IF(AND(MONTH(E59)='IN-NX'!$J$5,'IN-NX'!$D$7=D59),"x","")</f>
        <v/>
      </c>
    </row>
    <row r="60" spans="1:23" ht="15.75" customHeight="1">
      <c r="A60" s="246" t="str">
        <f>IF(B60&lt;&gt;"",IF(AND(B60='IN-TC'!$S$4,OR(TH!N60="1111",TH!O60="1111")),TH!D60,""),"")</f>
        <v>C01</v>
      </c>
      <c r="B60" s="247">
        <f t="shared" si="9"/>
        <v>4</v>
      </c>
      <c r="C60" s="260">
        <f t="shared" si="4"/>
        <v>42845</v>
      </c>
      <c r="D60" s="260" t="s">
        <v>271</v>
      </c>
      <c r="E60" s="260">
        <v>42845</v>
      </c>
      <c r="F60" s="261" t="s">
        <v>270</v>
      </c>
      <c r="G60" s="261"/>
      <c r="H60" s="170" t="s">
        <v>198</v>
      </c>
      <c r="I60" s="263"/>
      <c r="J60" s="263"/>
      <c r="K60" s="262"/>
      <c r="L60" s="263"/>
      <c r="M60" s="117">
        <f>SUMIF($H$25:$H$43,H60,$M$25:$M$43)</f>
        <v>953950000</v>
      </c>
      <c r="N60" s="264" t="s">
        <v>7</v>
      </c>
      <c r="O60" s="264" t="s">
        <v>41</v>
      </c>
      <c r="P60" s="254" t="str">
        <f>IF(AND(B60='111'!$L$11,OR($N60=$P$7,$O60=$P$7)),"x","")</f>
        <v/>
      </c>
      <c r="Q60" s="254" t="str">
        <f>IF(AND($N60=$P$7,$B60&lt;'111'!$L$11),"x","")</f>
        <v/>
      </c>
      <c r="R60" s="254" t="str">
        <f>IF(AND($O60=$P$7,$B60&lt;'111'!$L$11),"x","")</f>
        <v/>
      </c>
      <c r="S60" s="254" t="str">
        <f>IF(ISERROR(FIND(#REF!,G60,1)),"",IF((AND(FIND(#REF!,G60,1)&gt;=1,B60=#REF!,OR($N60=#REF!,$O60=#REF!))),"x",""))</f>
        <v/>
      </c>
      <c r="T60" s="254" t="str">
        <f>IF(ISERROR(FIND(#REF!,G60,1)),"",IF((AND(LEFT(G60,2)=LEFT(#REF!,2),B60&lt;#REF!,$N60=#REF!)),"x",""))</f>
        <v/>
      </c>
      <c r="U60" s="254" t="str">
        <f>IF(ISERROR(FIND(#REF!,G60,1)),"",IF((AND(RIGHT(G60,2)=RIGHT(#REF!,2),B60&lt;#REF!,$O60=#REF!)),"x",""))</f>
        <v/>
      </c>
      <c r="V60" s="254"/>
      <c r="W60" s="254" t="str">
        <f>IF(AND(MONTH(E60)='IN-NX'!$J$5,'IN-NX'!$D$7=D60),"x","")</f>
        <v/>
      </c>
    </row>
    <row r="61" spans="1:23" ht="15.75" customHeight="1">
      <c r="A61" s="246" t="str">
        <f>IF(B61&lt;&gt;"",IF(AND(B61='IN-TC'!$S$4,OR(TH!N61="1111",TH!O61="1111")),TH!D61,""),"")</f>
        <v>C02</v>
      </c>
      <c r="B61" s="247">
        <f t="shared" si="9"/>
        <v>4</v>
      </c>
      <c r="C61" s="260">
        <f t="shared" si="4"/>
        <v>42845</v>
      </c>
      <c r="D61" s="260" t="s">
        <v>272</v>
      </c>
      <c r="E61" s="260">
        <v>42845</v>
      </c>
      <c r="F61" s="261" t="s">
        <v>270</v>
      </c>
      <c r="G61" s="265"/>
      <c r="H61" s="170" t="s">
        <v>192</v>
      </c>
      <c r="I61" s="263"/>
      <c r="J61" s="263"/>
      <c r="K61" s="262"/>
      <c r="L61" s="263"/>
      <c r="M61" s="117">
        <f t="shared" ref="M61:M67" si="10">SUMIF($H$25:$H$43,H61,$M$25:$M$43)</f>
        <v>532610000</v>
      </c>
      <c r="N61" s="264" t="s">
        <v>7</v>
      </c>
      <c r="O61" s="264" t="s">
        <v>41</v>
      </c>
      <c r="P61" s="254" t="str">
        <f>IF(AND(B61='111'!$L$11,OR($N61=$P$7,$O61=$P$7)),"x","")</f>
        <v/>
      </c>
      <c r="Q61" s="254" t="str">
        <f>IF(AND($N61=$P$7,$B61&lt;'111'!$L$11),"x","")</f>
        <v/>
      </c>
      <c r="R61" s="254" t="str">
        <f>IF(AND($O61=$P$7,$B61&lt;'111'!$L$11),"x","")</f>
        <v/>
      </c>
      <c r="S61" s="254" t="str">
        <f>IF(ISERROR(FIND(#REF!,G61,1)),"",IF((AND(FIND(#REF!,G61,1)&gt;=1,B61=#REF!,OR($N61=#REF!,$O61=#REF!))),"x",""))</f>
        <v/>
      </c>
      <c r="T61" s="254" t="str">
        <f>IF(ISERROR(FIND(#REF!,G61,1)),"",IF((AND(LEFT(G61,2)=LEFT(#REF!,2),B61&lt;#REF!,$N61=#REF!)),"x",""))</f>
        <v/>
      </c>
      <c r="U61" s="254" t="str">
        <f>IF(ISERROR(FIND(#REF!,G61,1)),"",IF((AND(RIGHT(G61,2)=RIGHT(#REF!,2),B61&lt;#REF!,$O61=#REF!)),"x",""))</f>
        <v/>
      </c>
      <c r="V61" s="254"/>
      <c r="W61" s="254" t="str">
        <f>IF(AND(MONTH(E61)='IN-NX'!$J$5,'IN-NX'!$D$7=D61),"x","")</f>
        <v/>
      </c>
    </row>
    <row r="62" spans="1:23" ht="15.75" customHeight="1">
      <c r="A62" s="246" t="str">
        <f>IF(B62&lt;&gt;"",IF(AND(B62='IN-TC'!$S$4,OR(TH!N62="1111",TH!O62="1111")),TH!D62,""),"")</f>
        <v>C03</v>
      </c>
      <c r="B62" s="247">
        <f t="shared" si="9"/>
        <v>4</v>
      </c>
      <c r="C62" s="260">
        <f t="shared" si="4"/>
        <v>42845</v>
      </c>
      <c r="D62" s="260" t="s">
        <v>273</v>
      </c>
      <c r="E62" s="260">
        <v>42845</v>
      </c>
      <c r="F62" s="261" t="s">
        <v>270</v>
      </c>
      <c r="G62" s="265"/>
      <c r="H62" s="170" t="s">
        <v>245</v>
      </c>
      <c r="I62" s="263"/>
      <c r="J62" s="263"/>
      <c r="K62" s="262"/>
      <c r="L62" s="263"/>
      <c r="M62" s="117">
        <f t="shared" si="10"/>
        <v>951450000</v>
      </c>
      <c r="N62" s="264" t="s">
        <v>7</v>
      </c>
      <c r="O62" s="264" t="s">
        <v>41</v>
      </c>
      <c r="P62" s="254" t="str">
        <f>IF(AND(B62='111'!$L$11,OR($N62=$P$7,$O62=$P$7)),"x","")</f>
        <v/>
      </c>
      <c r="Q62" s="254" t="str">
        <f>IF(AND($N62=$P$7,$B62&lt;'111'!$L$11),"x","")</f>
        <v/>
      </c>
      <c r="R62" s="254" t="str">
        <f>IF(AND($O62=$P$7,$B62&lt;'111'!$L$11),"x","")</f>
        <v/>
      </c>
      <c r="S62" s="254" t="str">
        <f>IF(ISERROR(FIND(#REF!,G62,1)),"",IF((AND(FIND(#REF!,G62,1)&gt;=1,B62=#REF!,OR($N62=#REF!,$O62=#REF!))),"x",""))</f>
        <v/>
      </c>
      <c r="T62" s="254" t="str">
        <f>IF(ISERROR(FIND(#REF!,G62,1)),"",IF((AND(LEFT(G62,2)=LEFT(#REF!,2),B62&lt;#REF!,$N62=#REF!)),"x",""))</f>
        <v/>
      </c>
      <c r="U62" s="254" t="str">
        <f>IF(ISERROR(FIND(#REF!,G62,1)),"",IF((AND(RIGHT(G62,2)=RIGHT(#REF!,2),B62&lt;#REF!,$O62=#REF!)),"x",""))</f>
        <v/>
      </c>
      <c r="V62" s="254"/>
      <c r="W62" s="254" t="str">
        <f>IF(AND(MONTH(E62)='IN-NX'!$J$5,'IN-NX'!$D$7=D62),"x","")</f>
        <v/>
      </c>
    </row>
    <row r="63" spans="1:23" ht="15.75" customHeight="1">
      <c r="A63" s="246" t="str">
        <f>IF(B63&lt;&gt;"",IF(AND(B63='IN-TC'!$S$4,OR(TH!N63="1111",TH!O63="1111")),TH!D63,""),"")</f>
        <v>C04</v>
      </c>
      <c r="B63" s="247">
        <f t="shared" si="9"/>
        <v>4</v>
      </c>
      <c r="C63" s="260">
        <f t="shared" si="4"/>
        <v>42852</v>
      </c>
      <c r="D63" s="260" t="s">
        <v>274</v>
      </c>
      <c r="E63" s="260">
        <v>42852</v>
      </c>
      <c r="F63" s="261" t="s">
        <v>270</v>
      </c>
      <c r="G63" s="265"/>
      <c r="H63" s="170" t="s">
        <v>196</v>
      </c>
      <c r="I63" s="263"/>
      <c r="J63" s="263"/>
      <c r="K63" s="262"/>
      <c r="L63" s="263"/>
      <c r="M63" s="117">
        <f t="shared" si="10"/>
        <v>963674000</v>
      </c>
      <c r="N63" s="264" t="s">
        <v>7</v>
      </c>
      <c r="O63" s="264" t="s">
        <v>41</v>
      </c>
      <c r="P63" s="254" t="str">
        <f>IF(AND(B63='111'!$L$11,OR($N63=$P$7,$O63=$P$7)),"x","")</f>
        <v/>
      </c>
      <c r="Q63" s="254" t="str">
        <f>IF(AND($N63=$P$7,$B63&lt;'111'!$L$11),"x","")</f>
        <v/>
      </c>
      <c r="R63" s="254" t="str">
        <f>IF(AND($O63=$P$7,$B63&lt;'111'!$L$11),"x","")</f>
        <v/>
      </c>
      <c r="S63" s="254" t="str">
        <f>IF(ISERROR(FIND(#REF!,G63,1)),"",IF((AND(FIND(#REF!,G63,1)&gt;=1,B63=#REF!,OR($N63=#REF!,$O63=#REF!))),"x",""))</f>
        <v/>
      </c>
      <c r="T63" s="254" t="str">
        <f>IF(ISERROR(FIND(#REF!,G63,1)),"",IF((AND(LEFT(G63,2)=LEFT(#REF!,2),B63&lt;#REF!,$N63=#REF!)),"x",""))</f>
        <v/>
      </c>
      <c r="U63" s="254" t="str">
        <f>IF(ISERROR(FIND(#REF!,G63,1)),"",IF((AND(RIGHT(G63,2)=RIGHT(#REF!,2),B63&lt;#REF!,$O63=#REF!)),"x",""))</f>
        <v/>
      </c>
      <c r="V63" s="254"/>
      <c r="W63" s="254" t="str">
        <f>IF(AND(MONTH(E63)='IN-NX'!$J$5,'IN-NX'!$D$7=D63),"x","")</f>
        <v/>
      </c>
    </row>
    <row r="64" spans="1:23" ht="15.75" customHeight="1">
      <c r="A64" s="246" t="str">
        <f>IF(B64&lt;&gt;"",IF(AND(B64='IN-TC'!$S$4,OR(TH!N64="1111",TH!O64="1111")),TH!D64,""),"")</f>
        <v>C05</v>
      </c>
      <c r="B64" s="247">
        <f t="shared" si="9"/>
        <v>4</v>
      </c>
      <c r="C64" s="260">
        <f t="shared" si="4"/>
        <v>42852</v>
      </c>
      <c r="D64" s="260" t="s">
        <v>275</v>
      </c>
      <c r="E64" s="260">
        <v>42852</v>
      </c>
      <c r="F64" s="261" t="s">
        <v>270</v>
      </c>
      <c r="G64" s="265"/>
      <c r="H64" s="170" t="s">
        <v>193</v>
      </c>
      <c r="I64" s="263"/>
      <c r="J64" s="263"/>
      <c r="K64" s="262"/>
      <c r="L64" s="263"/>
      <c r="M64" s="117">
        <f t="shared" si="10"/>
        <v>574470000</v>
      </c>
      <c r="N64" s="264" t="s">
        <v>7</v>
      </c>
      <c r="O64" s="264" t="s">
        <v>41</v>
      </c>
      <c r="P64" s="254" t="str">
        <f>IF(AND(B64='111'!$L$11,OR($N64=$P$7,$O64=$P$7)),"x","")</f>
        <v/>
      </c>
      <c r="Q64" s="254" t="str">
        <f>IF(AND($N64=$P$7,$B64&lt;'111'!$L$11),"x","")</f>
        <v/>
      </c>
      <c r="R64" s="254" t="str">
        <f>IF(AND($O64=$P$7,$B64&lt;'111'!$L$11),"x","")</f>
        <v/>
      </c>
      <c r="S64" s="254" t="str">
        <f>IF(ISERROR(FIND(#REF!,G64,1)),"",IF((AND(FIND(#REF!,G64,1)&gt;=1,B64=#REF!,OR($N64=#REF!,$O64=#REF!))),"x",""))</f>
        <v/>
      </c>
      <c r="T64" s="254" t="str">
        <f>IF(ISERROR(FIND(#REF!,G64,1)),"",IF((AND(LEFT(G64,2)=LEFT(#REF!,2),B64&lt;#REF!,$N64=#REF!)),"x",""))</f>
        <v/>
      </c>
      <c r="U64" s="254" t="str">
        <f>IF(ISERROR(FIND(#REF!,G64,1)),"",IF((AND(RIGHT(G64,2)=RIGHT(#REF!,2),B64&lt;#REF!,$O64=#REF!)),"x",""))</f>
        <v/>
      </c>
      <c r="V64" s="254"/>
      <c r="W64" s="254" t="str">
        <f>IF(AND(MONTH(E64)='IN-NX'!$J$5,'IN-NX'!$D$7=D64),"x","")</f>
        <v/>
      </c>
    </row>
    <row r="65" spans="1:23" ht="15.75" customHeight="1">
      <c r="A65" s="246" t="str">
        <f>IF(B65&lt;&gt;"",IF(AND(B65='IN-TC'!$S$4,OR(TH!N65="1111",TH!O65="1111")),TH!D65,""),"")</f>
        <v>C06</v>
      </c>
      <c r="B65" s="247">
        <f t="shared" si="9"/>
        <v>4</v>
      </c>
      <c r="C65" s="260">
        <f t="shared" si="4"/>
        <v>42852</v>
      </c>
      <c r="D65" s="260" t="s">
        <v>276</v>
      </c>
      <c r="E65" s="260">
        <v>42852</v>
      </c>
      <c r="F65" s="261" t="s">
        <v>270</v>
      </c>
      <c r="G65" s="265"/>
      <c r="H65" s="170" t="s">
        <v>194</v>
      </c>
      <c r="I65" s="263"/>
      <c r="J65" s="263"/>
      <c r="K65" s="262"/>
      <c r="L65" s="263"/>
      <c r="M65" s="117">
        <f t="shared" si="10"/>
        <v>610460000</v>
      </c>
      <c r="N65" s="264" t="s">
        <v>7</v>
      </c>
      <c r="O65" s="264" t="s">
        <v>41</v>
      </c>
      <c r="P65" s="254" t="str">
        <f>IF(AND(B65='111'!$L$11,OR($N65=$P$7,$O65=$P$7)),"x","")</f>
        <v/>
      </c>
      <c r="Q65" s="254" t="str">
        <f>IF(AND($N65=$P$7,$B65&lt;'111'!$L$11),"x","")</f>
        <v/>
      </c>
      <c r="R65" s="254" t="str">
        <f>IF(AND($O65=$P$7,$B65&lt;'111'!$L$11),"x","")</f>
        <v/>
      </c>
      <c r="S65" s="254" t="str">
        <f>IF(ISERROR(FIND(#REF!,G65,1)),"",IF((AND(FIND(#REF!,G65,1)&gt;=1,B65=#REF!,OR($N65=#REF!,$O65=#REF!))),"x",""))</f>
        <v/>
      </c>
      <c r="T65" s="254" t="str">
        <f>IF(ISERROR(FIND(#REF!,G65,1)),"",IF((AND(LEFT(G65,2)=LEFT(#REF!,2),B65&lt;#REF!,$N65=#REF!)),"x",""))</f>
        <v/>
      </c>
      <c r="U65" s="254" t="str">
        <f>IF(ISERROR(FIND(#REF!,G65,1)),"",IF((AND(RIGHT(G65,2)=RIGHT(#REF!,2),B65&lt;#REF!,$O65=#REF!)),"x",""))</f>
        <v/>
      </c>
      <c r="V65" s="254"/>
      <c r="W65" s="254" t="str">
        <f>IF(AND(MONTH(E65)='IN-NX'!$J$5,'IN-NX'!$D$7=D65),"x","")</f>
        <v/>
      </c>
    </row>
    <row r="66" spans="1:23" ht="15.75" customHeight="1">
      <c r="A66" s="246" t="str">
        <f>IF(B66&lt;&gt;"",IF(AND(B66='IN-TC'!$S$4,OR(TH!N66="1111",TH!O66="1111")),TH!D66,""),"")</f>
        <v>C07</v>
      </c>
      <c r="B66" s="247">
        <f t="shared" si="9"/>
        <v>4</v>
      </c>
      <c r="C66" s="260">
        <f t="shared" si="4"/>
        <v>42853</v>
      </c>
      <c r="D66" s="260" t="s">
        <v>293</v>
      </c>
      <c r="E66" s="260">
        <v>42853</v>
      </c>
      <c r="F66" s="261" t="s">
        <v>270</v>
      </c>
      <c r="G66" s="265"/>
      <c r="H66" s="170" t="s">
        <v>197</v>
      </c>
      <c r="I66" s="263"/>
      <c r="J66" s="263"/>
      <c r="K66" s="262"/>
      <c r="L66" s="263"/>
      <c r="M66" s="117">
        <f t="shared" si="10"/>
        <v>614281000</v>
      </c>
      <c r="N66" s="264" t="s">
        <v>7</v>
      </c>
      <c r="O66" s="264" t="s">
        <v>41</v>
      </c>
      <c r="P66" s="254" t="str">
        <f>IF(AND(B66='111'!$L$11,OR($N66=$P$7,$O66=$P$7)),"x","")</f>
        <v/>
      </c>
      <c r="Q66" s="254" t="str">
        <f>IF(AND($N66=$P$7,$B66&lt;'111'!$L$11),"x","")</f>
        <v/>
      </c>
      <c r="R66" s="254" t="str">
        <f>IF(AND($O66=$P$7,$B66&lt;'111'!$L$11),"x","")</f>
        <v/>
      </c>
      <c r="S66" s="254" t="str">
        <f>IF(ISERROR(FIND(#REF!,G66,1)),"",IF((AND(FIND(#REF!,G66,1)&gt;=1,B66=#REF!,OR($N66=#REF!,$O66=#REF!))),"x",""))</f>
        <v/>
      </c>
      <c r="T66" s="254" t="str">
        <f>IF(ISERROR(FIND(#REF!,G66,1)),"",IF((AND(LEFT(G66,2)=LEFT(#REF!,2),B66&lt;#REF!,$N66=#REF!)),"x",""))</f>
        <v/>
      </c>
      <c r="U66" s="254" t="str">
        <f>IF(ISERROR(FIND(#REF!,G66,1)),"",IF((AND(RIGHT(G66,2)=RIGHT(#REF!,2),B66&lt;#REF!,$O66=#REF!)),"x",""))</f>
        <v/>
      </c>
      <c r="V66" s="254"/>
      <c r="W66" s="254" t="str">
        <f>IF(AND(MONTH(E66)='IN-NX'!$J$5,'IN-NX'!$D$7=D66),"x","")</f>
        <v/>
      </c>
    </row>
    <row r="67" spans="1:23" ht="15.75" customHeight="1">
      <c r="A67" s="246" t="str">
        <f>IF(B67&lt;&gt;"",IF(AND(B67='IN-TC'!$S$4,OR(TH!N67="1111",TH!O67="1111")),TH!D67,""),"")</f>
        <v>C08</v>
      </c>
      <c r="B67" s="247">
        <f t="shared" si="9"/>
        <v>4</v>
      </c>
      <c r="C67" s="260">
        <f t="shared" si="4"/>
        <v>42853</v>
      </c>
      <c r="D67" s="260" t="s">
        <v>294</v>
      </c>
      <c r="E67" s="260">
        <v>42853</v>
      </c>
      <c r="F67" s="261" t="s">
        <v>270</v>
      </c>
      <c r="G67" s="265"/>
      <c r="H67" s="170" t="s">
        <v>195</v>
      </c>
      <c r="I67" s="263"/>
      <c r="J67" s="263"/>
      <c r="K67" s="262"/>
      <c r="L67" s="263"/>
      <c r="M67" s="117">
        <f t="shared" si="10"/>
        <v>601329000</v>
      </c>
      <c r="N67" s="264" t="s">
        <v>7</v>
      </c>
      <c r="O67" s="264" t="s">
        <v>41</v>
      </c>
      <c r="P67" s="254" t="str">
        <f>IF(AND(B67='111'!$L$11,OR($N67=$P$7,$O67=$P$7)),"x","")</f>
        <v/>
      </c>
      <c r="Q67" s="254" t="str">
        <f>IF(AND($N67=$P$7,$B67&lt;'111'!$L$11),"x","")</f>
        <v/>
      </c>
      <c r="R67" s="254" t="str">
        <f>IF(AND($O67=$P$7,$B67&lt;'111'!$L$11),"x","")</f>
        <v/>
      </c>
      <c r="S67" s="254" t="str">
        <f>IF(ISERROR(FIND(#REF!,G67,1)),"",IF((AND(FIND(#REF!,G67,1)&gt;=1,B67=#REF!,OR($N67=#REF!,$O67=#REF!))),"x",""))</f>
        <v/>
      </c>
      <c r="T67" s="254" t="str">
        <f>IF(ISERROR(FIND(#REF!,G67,1)),"",IF((AND(LEFT(G67,2)=LEFT(#REF!,2),B67&lt;#REF!,$N67=#REF!)),"x",""))</f>
        <v/>
      </c>
      <c r="U67" s="254" t="str">
        <f>IF(ISERROR(FIND(#REF!,G67,1)),"",IF((AND(RIGHT(G67,2)=RIGHT(#REF!,2),B67&lt;#REF!,$O67=#REF!)),"x",""))</f>
        <v/>
      </c>
      <c r="V67" s="254"/>
      <c r="W67" s="254" t="str">
        <f>IF(AND(MONTH(E67)='IN-NX'!$J$5,'IN-NX'!$D$7=D67),"x","")</f>
        <v/>
      </c>
    </row>
    <row r="68" spans="1:23" ht="15.75" customHeight="1">
      <c r="A68" s="246" t="str">
        <f>IF(B68&lt;&gt;"",IF(AND(B68='IN-TC'!$S$4,OR(TH!N68="1111",TH!O68="1111")),TH!D68,""),"")</f>
        <v/>
      </c>
      <c r="B68" s="247" t="str">
        <f t="shared" ref="B68:B80" si="11">IF(C68&lt;&gt;"",MONTH(C68),"")</f>
        <v/>
      </c>
      <c r="C68" s="260"/>
      <c r="D68" s="260"/>
      <c r="E68" s="260"/>
      <c r="F68" s="266"/>
      <c r="G68" s="266"/>
      <c r="H68" s="169"/>
      <c r="I68" s="263"/>
      <c r="J68" s="263"/>
      <c r="K68" s="262"/>
      <c r="L68" s="263"/>
      <c r="M68" s="117"/>
      <c r="N68" s="267"/>
      <c r="O68" s="267"/>
      <c r="P68" s="254" t="str">
        <f>IF(AND(B68='111'!$L$11,OR($N68=$P$7,$O68=$P$7)),"x","")</f>
        <v/>
      </c>
      <c r="Q68" s="254" t="str">
        <f>IF(AND($N68=$P$7,$B68&lt;'111'!$L$11),"x","")</f>
        <v/>
      </c>
      <c r="R68" s="254" t="str">
        <f>IF(AND($O68=$P$7,$B68&lt;'111'!$L$11),"x","")</f>
        <v/>
      </c>
      <c r="S68" s="254" t="str">
        <f>IF(ISERROR(FIND(#REF!,G68,1)),"",IF((AND(FIND(#REF!,G68,1)&gt;=1,B68=#REF!,OR($N68=#REF!,$O68=#REF!))),"x",""))</f>
        <v/>
      </c>
      <c r="T68" s="254" t="str">
        <f>IF(ISERROR(FIND(#REF!,G68,1)),"",IF((AND(LEFT(G68,2)=LEFT(#REF!,2),B68&lt;#REF!,$N68=#REF!)),"x",""))</f>
        <v/>
      </c>
      <c r="U68" s="254" t="str">
        <f>IF(ISERROR(FIND(#REF!,G68,1)),"",IF((AND(RIGHT(G68,2)=RIGHT(#REF!,2),B68&lt;#REF!,$O68=#REF!)),"x",""))</f>
        <v/>
      </c>
      <c r="V68" s="254"/>
      <c r="W68" s="254" t="str">
        <f>IF(AND(MONTH(E68)='IN-NX'!$J$5,'IN-NX'!$D$7=D68),"x","")</f>
        <v/>
      </c>
    </row>
    <row r="69" spans="1:23" ht="15.75" customHeight="1">
      <c r="A69" s="246" t="str">
        <f>IF(B69&lt;&gt;"",IF(AND(B69='IN-TC'!$S$4,OR(TH!N69="1111",TH!O69="1111")),TH!D69,""),"")</f>
        <v/>
      </c>
      <c r="B69" s="247" t="str">
        <f t="shared" si="11"/>
        <v/>
      </c>
      <c r="C69" s="260"/>
      <c r="D69" s="260"/>
      <c r="E69" s="260"/>
      <c r="F69" s="266"/>
      <c r="G69" s="268"/>
      <c r="H69" s="169"/>
      <c r="I69" s="263"/>
      <c r="J69" s="263"/>
      <c r="K69" s="262"/>
      <c r="L69" s="263"/>
      <c r="M69" s="117"/>
      <c r="N69" s="267"/>
      <c r="O69" s="267"/>
      <c r="P69" s="254" t="str">
        <f>IF(AND(B69='111'!$L$11,OR($N69=$P$7,$O69=$P$7)),"x","")</f>
        <v/>
      </c>
      <c r="Q69" s="254" t="str">
        <f>IF(AND($N69=$P$7,$B69&lt;'111'!$L$11),"x","")</f>
        <v/>
      </c>
      <c r="R69" s="254" t="str">
        <f>IF(AND($O69=$P$7,$B69&lt;'111'!$L$11),"x","")</f>
        <v/>
      </c>
      <c r="S69" s="254" t="str">
        <f>IF(ISERROR(FIND(#REF!,G69,1)),"",IF((AND(FIND(#REF!,G69,1)&gt;=1,B69=#REF!,OR($N69=#REF!,$O69=#REF!))),"x",""))</f>
        <v/>
      </c>
      <c r="T69" s="254" t="str">
        <f>IF(ISERROR(FIND(#REF!,G69,1)),"",IF((AND(LEFT(G69,2)=LEFT(#REF!,2),B69&lt;#REF!,$N69=#REF!)),"x",""))</f>
        <v/>
      </c>
      <c r="U69" s="254" t="str">
        <f>IF(ISERROR(FIND(#REF!,G69,1)),"",IF((AND(RIGHT(G69,2)=RIGHT(#REF!,2),B69&lt;#REF!,$O69=#REF!)),"x",""))</f>
        <v/>
      </c>
      <c r="V69" s="254"/>
      <c r="W69" s="254" t="str">
        <f>IF(AND(MONTH(E69)='IN-NX'!$J$5,'IN-NX'!$D$7=D69),"x","")</f>
        <v/>
      </c>
    </row>
    <row r="70" spans="1:23" ht="15.75" customHeight="1">
      <c r="A70" s="246" t="str">
        <f>IF(B70&lt;&gt;"",IF(AND(B70='IN-TC'!$S$4,OR(TH!N70="1111",TH!O70="1111")),TH!D70,""),"")</f>
        <v/>
      </c>
      <c r="B70" s="247" t="str">
        <f t="shared" si="11"/>
        <v/>
      </c>
      <c r="C70" s="260"/>
      <c r="D70" s="260"/>
      <c r="E70" s="260"/>
      <c r="F70" s="266"/>
      <c r="G70" s="268"/>
      <c r="H70" s="169"/>
      <c r="I70" s="263"/>
      <c r="J70" s="263"/>
      <c r="K70" s="262"/>
      <c r="L70" s="263"/>
      <c r="M70" s="117"/>
      <c r="N70" s="267"/>
      <c r="O70" s="267"/>
      <c r="P70" s="254" t="str">
        <f>IF(AND(B70='111'!$L$11,OR($N70=$P$7,$O70=$P$7)),"x","")</f>
        <v/>
      </c>
      <c r="Q70" s="254" t="str">
        <f>IF(AND($N70=$P$7,$B70&lt;'111'!$L$11),"x","")</f>
        <v/>
      </c>
      <c r="R70" s="254" t="str">
        <f>IF(AND($O70=$P$7,$B70&lt;'111'!$L$11),"x","")</f>
        <v/>
      </c>
      <c r="S70" s="254" t="str">
        <f>IF(ISERROR(FIND(#REF!,G70,1)),"",IF((AND(FIND(#REF!,G70,1)&gt;=1,B70=#REF!,OR($N70=#REF!,$O70=#REF!))),"x",""))</f>
        <v/>
      </c>
      <c r="T70" s="254" t="str">
        <f>IF(ISERROR(FIND(#REF!,G70,1)),"",IF((AND(LEFT(G70,2)=LEFT(#REF!,2),B70&lt;#REF!,$N70=#REF!)),"x",""))</f>
        <v/>
      </c>
      <c r="U70" s="254" t="str">
        <f>IF(ISERROR(FIND(#REF!,G70,1)),"",IF((AND(RIGHT(G70,2)=RIGHT(#REF!,2),B70&lt;#REF!,$O70=#REF!)),"x",""))</f>
        <v/>
      </c>
      <c r="V70" s="254"/>
      <c r="W70" s="254" t="str">
        <f>IF(AND(MONTH(E70)='IN-NX'!$J$5,'IN-NX'!$D$7=D70),"x","")</f>
        <v/>
      </c>
    </row>
    <row r="71" spans="1:23" ht="15.75" customHeight="1">
      <c r="A71" s="246" t="str">
        <f>IF(B71&lt;&gt;"",IF(AND(B71='IN-TC'!$S$4,OR(TH!N71="1111",TH!O71="1111")),TH!D71,""),"")</f>
        <v/>
      </c>
      <c r="B71" s="247" t="str">
        <f t="shared" si="11"/>
        <v/>
      </c>
      <c r="C71" s="260"/>
      <c r="D71" s="260"/>
      <c r="E71" s="260"/>
      <c r="F71" s="266"/>
      <c r="G71" s="268"/>
      <c r="H71" s="169"/>
      <c r="I71" s="263"/>
      <c r="J71" s="263"/>
      <c r="K71" s="262"/>
      <c r="L71" s="263"/>
      <c r="M71" s="117"/>
      <c r="N71" s="267"/>
      <c r="O71" s="267"/>
      <c r="P71" s="254" t="str">
        <f>IF(AND(B71='111'!$L$11,OR($N71=$P$7,$O71=$P$7)),"x","")</f>
        <v/>
      </c>
      <c r="Q71" s="254" t="str">
        <f>IF(AND($N71=$P$7,$B71&lt;'111'!$L$11),"x","")</f>
        <v/>
      </c>
      <c r="R71" s="254" t="str">
        <f>IF(AND($O71=$P$7,$B71&lt;'111'!$L$11),"x","")</f>
        <v/>
      </c>
      <c r="S71" s="254" t="str">
        <f>IF(ISERROR(FIND(#REF!,G71,1)),"",IF((AND(FIND(#REF!,G71,1)&gt;=1,B71=#REF!,OR($N71=#REF!,$O71=#REF!))),"x",""))</f>
        <v/>
      </c>
      <c r="T71" s="254" t="str">
        <f>IF(ISERROR(FIND(#REF!,G71,1)),"",IF((AND(LEFT(G71,2)=LEFT(#REF!,2),B71&lt;#REF!,$N71=#REF!)),"x",""))</f>
        <v/>
      </c>
      <c r="U71" s="254" t="str">
        <f>IF(ISERROR(FIND(#REF!,G71,1)),"",IF((AND(RIGHT(G71,2)=RIGHT(#REF!,2),B71&lt;#REF!,$O71=#REF!)),"x",""))</f>
        <v/>
      </c>
      <c r="V71" s="254"/>
      <c r="W71" s="254" t="str">
        <f>IF(AND(MONTH(E71)='IN-NX'!$J$5,'IN-NX'!$D$7=D71),"x","")</f>
        <v/>
      </c>
    </row>
    <row r="72" spans="1:23" ht="15.75" customHeight="1">
      <c r="A72" s="246" t="str">
        <f>IF(B72&lt;&gt;"",IF(AND(B72='IN-TC'!$S$4,OR(TH!N72="1111",TH!O72="1111")),TH!D72,""),"")</f>
        <v/>
      </c>
      <c r="B72" s="247" t="str">
        <f t="shared" si="11"/>
        <v/>
      </c>
      <c r="C72" s="260"/>
      <c r="D72" s="260"/>
      <c r="E72" s="260"/>
      <c r="F72" s="266"/>
      <c r="G72" s="268"/>
      <c r="H72" s="169"/>
      <c r="I72" s="263"/>
      <c r="J72" s="263"/>
      <c r="K72" s="262"/>
      <c r="L72" s="263"/>
      <c r="M72" s="117"/>
      <c r="N72" s="267"/>
      <c r="O72" s="267"/>
      <c r="P72" s="254" t="str">
        <f>IF(AND(B72='111'!$L$11,OR($N72=$P$7,$O72=$P$7)),"x","")</f>
        <v/>
      </c>
      <c r="Q72" s="254" t="str">
        <f>IF(AND($N72=$P$7,$B72&lt;'111'!$L$11),"x","")</f>
        <v/>
      </c>
      <c r="R72" s="254" t="str">
        <f>IF(AND($O72=$P$7,$B72&lt;'111'!$L$11),"x","")</f>
        <v/>
      </c>
      <c r="S72" s="254" t="str">
        <f>IF(ISERROR(FIND(#REF!,G72,1)),"",IF((AND(FIND(#REF!,G72,1)&gt;=1,B72=#REF!,OR($N72=#REF!,$O72=#REF!))),"x",""))</f>
        <v/>
      </c>
      <c r="T72" s="254" t="str">
        <f>IF(ISERROR(FIND(#REF!,G72,1)),"",IF((AND(LEFT(G72,2)=LEFT(#REF!,2),B72&lt;#REF!,$N72=#REF!)),"x",""))</f>
        <v/>
      </c>
      <c r="U72" s="254" t="str">
        <f>IF(ISERROR(FIND(#REF!,G72,1)),"",IF((AND(RIGHT(G72,2)=RIGHT(#REF!,2),B72&lt;#REF!,$O72=#REF!)),"x",""))</f>
        <v/>
      </c>
      <c r="V72" s="254"/>
      <c r="W72" s="254" t="str">
        <f>IF(AND(MONTH(E72)='IN-NX'!$J$5,'IN-NX'!$D$7=D72),"x","")</f>
        <v/>
      </c>
    </row>
    <row r="73" spans="1:23" ht="15.75" customHeight="1">
      <c r="A73" s="246" t="str">
        <f>IF(B73&lt;&gt;"",IF(AND(B73='IN-TC'!$S$4,OR(TH!N73="1111",TH!O73="1111")),TH!D73,""),"")</f>
        <v/>
      </c>
      <c r="B73" s="247" t="str">
        <f t="shared" si="11"/>
        <v/>
      </c>
      <c r="C73" s="260"/>
      <c r="D73" s="260"/>
      <c r="E73" s="260"/>
      <c r="F73" s="266"/>
      <c r="G73" s="268"/>
      <c r="H73" s="169"/>
      <c r="I73" s="263"/>
      <c r="J73" s="263"/>
      <c r="K73" s="262"/>
      <c r="L73" s="263"/>
      <c r="M73" s="117"/>
      <c r="N73" s="267"/>
      <c r="O73" s="267"/>
      <c r="P73" s="254" t="str">
        <f>IF(AND(B73='111'!$L$11,OR($N73=$P$7,$O73=$P$7)),"x","")</f>
        <v/>
      </c>
      <c r="Q73" s="254" t="str">
        <f>IF(AND($N73=$P$7,$B73&lt;'111'!$L$11),"x","")</f>
        <v/>
      </c>
      <c r="R73" s="254" t="str">
        <f>IF(AND($O73=$P$7,$B73&lt;'111'!$L$11),"x","")</f>
        <v/>
      </c>
      <c r="S73" s="254" t="str">
        <f>IF(ISERROR(FIND(#REF!,G73,1)),"",IF((AND(FIND(#REF!,G73,1)&gt;=1,B73=#REF!,OR($N73=#REF!,$O73=#REF!))),"x",""))</f>
        <v/>
      </c>
      <c r="T73" s="254" t="str">
        <f>IF(ISERROR(FIND(#REF!,G73,1)),"",IF((AND(LEFT(G73,2)=LEFT(#REF!,2),B73&lt;#REF!,$N73=#REF!)),"x",""))</f>
        <v/>
      </c>
      <c r="U73" s="254" t="str">
        <f>IF(ISERROR(FIND(#REF!,G73,1)),"",IF((AND(RIGHT(G73,2)=RIGHT(#REF!,2),B73&lt;#REF!,$O73=#REF!)),"x",""))</f>
        <v/>
      </c>
      <c r="V73" s="254"/>
      <c r="W73" s="254" t="str">
        <f>IF(AND(MONTH(E73)='IN-NX'!$J$5,'IN-NX'!$D$7=D73),"x","")</f>
        <v/>
      </c>
    </row>
    <row r="74" spans="1:23" ht="15.75" customHeight="1">
      <c r="A74" s="246" t="str">
        <f>IF(B74&lt;&gt;"",IF(AND(B74='IN-TC'!$S$4,OR(TH!N74="1111",TH!O74="1111")),TH!D74,""),"")</f>
        <v/>
      </c>
      <c r="B74" s="247" t="str">
        <f t="shared" si="11"/>
        <v/>
      </c>
      <c r="C74" s="260"/>
      <c r="D74" s="260"/>
      <c r="E74" s="260"/>
      <c r="F74" s="266"/>
      <c r="G74" s="268"/>
      <c r="H74" s="169"/>
      <c r="I74" s="263"/>
      <c r="J74" s="263"/>
      <c r="K74" s="262"/>
      <c r="L74" s="263"/>
      <c r="M74" s="117"/>
      <c r="N74" s="267"/>
      <c r="O74" s="267"/>
      <c r="P74" s="254" t="str">
        <f>IF(AND(B74='111'!$L$11,OR($N74=$P$7,$O74=$P$7)),"x","")</f>
        <v/>
      </c>
      <c r="Q74" s="254" t="str">
        <f>IF(AND($N74=$P$7,$B74&lt;'111'!$L$11),"x","")</f>
        <v/>
      </c>
      <c r="R74" s="254" t="str">
        <f>IF(AND($O74=$P$7,$B74&lt;'111'!$L$11),"x","")</f>
        <v/>
      </c>
      <c r="S74" s="254" t="str">
        <f>IF(ISERROR(FIND(#REF!,G74,1)),"",IF((AND(FIND(#REF!,G74,1)&gt;=1,B74=#REF!,OR($N74=#REF!,$O74=#REF!))),"x",""))</f>
        <v/>
      </c>
      <c r="T74" s="254" t="str">
        <f>IF(ISERROR(FIND(#REF!,G74,1)),"",IF((AND(LEFT(G74,2)=LEFT(#REF!,2),B74&lt;#REF!,$N74=#REF!)),"x",""))</f>
        <v/>
      </c>
      <c r="U74" s="254" t="str">
        <f>IF(ISERROR(FIND(#REF!,G74,1)),"",IF((AND(RIGHT(G74,2)=RIGHT(#REF!,2),B74&lt;#REF!,$O74=#REF!)),"x",""))</f>
        <v/>
      </c>
      <c r="V74" s="254"/>
      <c r="W74" s="254" t="str">
        <f>IF(AND(MONTH(E74)='IN-NX'!$J$5,'IN-NX'!$D$7=D74),"x","")</f>
        <v/>
      </c>
    </row>
    <row r="75" spans="1:23" ht="15.75" customHeight="1">
      <c r="A75" s="246" t="str">
        <f>IF(B75&lt;&gt;"",IF(AND(B75='IN-TC'!$S$4,OR(TH!N75="1111",TH!O75="1111")),TH!D75,""),"")</f>
        <v/>
      </c>
      <c r="B75" s="247" t="str">
        <f t="shared" si="11"/>
        <v/>
      </c>
      <c r="C75" s="260"/>
      <c r="D75" s="260"/>
      <c r="E75" s="260"/>
      <c r="F75" s="266"/>
      <c r="G75" s="268"/>
      <c r="H75" s="169"/>
      <c r="I75" s="263"/>
      <c r="J75" s="263"/>
      <c r="K75" s="262"/>
      <c r="L75" s="263"/>
      <c r="M75" s="117"/>
      <c r="N75" s="267"/>
      <c r="O75" s="267"/>
      <c r="P75" s="254" t="str">
        <f>IF(AND(B75='111'!$L$11,OR($N75=$P$7,$O75=$P$7)),"x","")</f>
        <v/>
      </c>
      <c r="Q75" s="254" t="str">
        <f>IF(AND($N75=$P$7,$B75&lt;'111'!$L$11),"x","")</f>
        <v/>
      </c>
      <c r="R75" s="254" t="str">
        <f>IF(AND($O75=$P$7,$B75&lt;'111'!$L$11),"x","")</f>
        <v/>
      </c>
      <c r="S75" s="254" t="str">
        <f>IF(ISERROR(FIND(#REF!,G75,1)),"",IF((AND(FIND(#REF!,G75,1)&gt;=1,B75=#REF!,OR($N75=#REF!,$O75=#REF!))),"x",""))</f>
        <v/>
      </c>
      <c r="T75" s="254" t="str">
        <f>IF(ISERROR(FIND(#REF!,G75,1)),"",IF((AND(LEFT(G75,2)=LEFT(#REF!,2),B75&lt;#REF!,$N75=#REF!)),"x",""))</f>
        <v/>
      </c>
      <c r="U75" s="254" t="str">
        <f>IF(ISERROR(FIND(#REF!,G75,1)),"",IF((AND(RIGHT(G75,2)=RIGHT(#REF!,2),B75&lt;#REF!,$O75=#REF!)),"x",""))</f>
        <v/>
      </c>
      <c r="V75" s="254"/>
      <c r="W75" s="254" t="str">
        <f>IF(AND(MONTH(E75)='IN-NX'!$J$5,'IN-NX'!$D$7=D75),"x","")</f>
        <v/>
      </c>
    </row>
    <row r="76" spans="1:23" ht="15.75" customHeight="1">
      <c r="A76" s="246" t="str">
        <f>IF(B76&lt;&gt;"",IF(AND(B76='IN-TC'!$S$4,OR(TH!N76="1111",TH!O76="1111")),TH!D76,""),"")</f>
        <v/>
      </c>
      <c r="B76" s="247" t="str">
        <f t="shared" si="11"/>
        <v/>
      </c>
      <c r="C76" s="260"/>
      <c r="D76" s="260"/>
      <c r="E76" s="260"/>
      <c r="F76" s="266"/>
      <c r="G76" s="268"/>
      <c r="H76" s="169"/>
      <c r="I76" s="263"/>
      <c r="J76" s="263"/>
      <c r="K76" s="262"/>
      <c r="L76" s="263"/>
      <c r="M76" s="117"/>
      <c r="N76" s="267"/>
      <c r="O76" s="267"/>
      <c r="P76" s="254" t="str">
        <f>IF(AND(B76='111'!$L$11,OR($N76=$P$7,$O76=$P$7)),"x","")</f>
        <v/>
      </c>
      <c r="Q76" s="254" t="str">
        <f>IF(AND($N76=$P$7,$B76&lt;'111'!$L$11),"x","")</f>
        <v/>
      </c>
      <c r="R76" s="254" t="str">
        <f>IF(AND($O76=$P$7,$B76&lt;'111'!$L$11),"x","")</f>
        <v/>
      </c>
      <c r="S76" s="254" t="str">
        <f>IF(ISERROR(FIND(#REF!,G76,1)),"",IF((AND(FIND(#REF!,G76,1)&gt;=1,B76=#REF!,OR($N76=#REF!,$O76=#REF!))),"x",""))</f>
        <v/>
      </c>
      <c r="T76" s="254" t="str">
        <f>IF(ISERROR(FIND(#REF!,G76,1)),"",IF((AND(LEFT(G76,2)=LEFT(#REF!,2),B76&lt;#REF!,$N76=#REF!)),"x",""))</f>
        <v/>
      </c>
      <c r="U76" s="254" t="str">
        <f>IF(ISERROR(FIND(#REF!,G76,1)),"",IF((AND(RIGHT(G76,2)=RIGHT(#REF!,2),B76&lt;#REF!,$O76=#REF!)),"x",""))</f>
        <v/>
      </c>
      <c r="V76" s="254"/>
      <c r="W76" s="254" t="str">
        <f>IF(AND(MONTH(E76)='IN-NX'!$J$5,'IN-NX'!$D$7=D76),"x","")</f>
        <v/>
      </c>
    </row>
    <row r="77" spans="1:23" ht="15.75" customHeight="1">
      <c r="A77" s="246" t="str">
        <f>IF(B77&lt;&gt;"",IF(AND(B77='IN-TC'!$S$4,OR(TH!N77="1111",TH!O77="1111")),TH!D77,""),"")</f>
        <v/>
      </c>
      <c r="B77" s="247" t="str">
        <f t="shared" si="11"/>
        <v/>
      </c>
      <c r="C77" s="260"/>
      <c r="D77" s="260"/>
      <c r="E77" s="260"/>
      <c r="F77" s="266"/>
      <c r="G77" s="268"/>
      <c r="H77" s="169"/>
      <c r="I77" s="263"/>
      <c r="J77" s="263"/>
      <c r="K77" s="262"/>
      <c r="L77" s="263"/>
      <c r="M77" s="117"/>
      <c r="N77" s="267"/>
      <c r="O77" s="267"/>
      <c r="P77" s="254" t="str">
        <f>IF(AND(B77='111'!$L$11,OR($N77=$P$7,$O77=$P$7)),"x","")</f>
        <v/>
      </c>
      <c r="Q77" s="254" t="str">
        <f>IF(AND($N77=$P$7,$B77&lt;'111'!$L$11),"x","")</f>
        <v/>
      </c>
      <c r="R77" s="254" t="str">
        <f>IF(AND($O77=$P$7,$B77&lt;'111'!$L$11),"x","")</f>
        <v/>
      </c>
      <c r="S77" s="254" t="str">
        <f>IF(ISERROR(FIND(#REF!,G77,1)),"",IF((AND(FIND(#REF!,G77,1)&gt;=1,B77=#REF!,OR($N77=#REF!,$O77=#REF!))),"x",""))</f>
        <v/>
      </c>
      <c r="T77" s="254" t="str">
        <f>IF(ISERROR(FIND(#REF!,G77,1)),"",IF((AND(LEFT(G77,2)=LEFT(#REF!,2),B77&lt;#REF!,$N77=#REF!)),"x",""))</f>
        <v/>
      </c>
      <c r="U77" s="254" t="str">
        <f>IF(ISERROR(FIND(#REF!,G77,1)),"",IF((AND(RIGHT(G77,2)=RIGHT(#REF!,2),B77&lt;#REF!,$O77=#REF!)),"x",""))</f>
        <v/>
      </c>
      <c r="V77" s="254"/>
      <c r="W77" s="254" t="str">
        <f>IF(AND(MONTH(E77)='IN-NX'!$J$5,'IN-NX'!$D$7=D77),"x","")</f>
        <v/>
      </c>
    </row>
    <row r="78" spans="1:23" ht="15.75" customHeight="1">
      <c r="A78" s="246" t="str">
        <f>IF(B78&lt;&gt;"",IF(AND(B78='IN-TC'!$S$4,OR(TH!N78="1111",TH!O78="1111")),TH!D78,""),"")</f>
        <v/>
      </c>
      <c r="B78" s="247" t="str">
        <f t="shared" si="11"/>
        <v/>
      </c>
      <c r="C78" s="260"/>
      <c r="D78" s="260"/>
      <c r="E78" s="260"/>
      <c r="F78" s="266"/>
      <c r="G78" s="268"/>
      <c r="H78" s="169"/>
      <c r="I78" s="263"/>
      <c r="J78" s="263"/>
      <c r="K78" s="262"/>
      <c r="L78" s="263"/>
      <c r="M78" s="117"/>
      <c r="N78" s="267"/>
      <c r="O78" s="267"/>
      <c r="P78" s="254" t="str">
        <f>IF(AND(B78='111'!$L$11,OR($N78=$P$7,$O78=$P$7)),"x","")</f>
        <v/>
      </c>
      <c r="Q78" s="254" t="str">
        <f>IF(AND($N78=$P$7,$B78&lt;'111'!$L$11),"x","")</f>
        <v/>
      </c>
      <c r="R78" s="254" t="str">
        <f>IF(AND($O78=$P$7,$B78&lt;'111'!$L$11),"x","")</f>
        <v/>
      </c>
      <c r="S78" s="254" t="str">
        <f>IF(ISERROR(FIND(#REF!,G78,1)),"",IF((AND(FIND(#REF!,G78,1)&gt;=1,B78=#REF!,OR($N78=#REF!,$O78=#REF!))),"x",""))</f>
        <v/>
      </c>
      <c r="T78" s="254" t="str">
        <f>IF(ISERROR(FIND(#REF!,G78,1)),"",IF((AND(LEFT(G78,2)=LEFT(#REF!,2),B78&lt;#REF!,$N78=#REF!)),"x",""))</f>
        <v/>
      </c>
      <c r="U78" s="254" t="str">
        <f>IF(ISERROR(FIND(#REF!,G78,1)),"",IF((AND(RIGHT(G78,2)=RIGHT(#REF!,2),B78&lt;#REF!,$O78=#REF!)),"x",""))</f>
        <v/>
      </c>
      <c r="V78" s="254"/>
      <c r="W78" s="254" t="str">
        <f>IF(AND(MONTH(E78)='IN-NX'!$J$5,'IN-NX'!$D$7=D78),"x","")</f>
        <v/>
      </c>
    </row>
    <row r="79" spans="1:23" ht="15.75" customHeight="1">
      <c r="A79" s="246" t="str">
        <f>IF(B79&lt;&gt;"",IF(AND(B79='IN-TC'!$S$4,OR(TH!N79="1111",TH!O79="1111")),TH!D79,""),"")</f>
        <v/>
      </c>
      <c r="B79" s="247" t="str">
        <f t="shared" si="11"/>
        <v/>
      </c>
      <c r="C79" s="260"/>
      <c r="D79" s="260"/>
      <c r="E79" s="260"/>
      <c r="F79" s="266"/>
      <c r="G79" s="268"/>
      <c r="H79" s="169"/>
      <c r="I79" s="263"/>
      <c r="J79" s="263"/>
      <c r="K79" s="262"/>
      <c r="L79" s="263"/>
      <c r="M79" s="117"/>
      <c r="N79" s="267"/>
      <c r="O79" s="267"/>
      <c r="P79" s="254" t="str">
        <f>IF(AND(B79='111'!$L$11,OR($N79=$P$7,$O79=$P$7)),"x","")</f>
        <v/>
      </c>
      <c r="Q79" s="254" t="str">
        <f>IF(AND($N79=$P$7,$B79&lt;'111'!$L$11),"x","")</f>
        <v/>
      </c>
      <c r="R79" s="254" t="str">
        <f>IF(AND($O79=$P$7,$B79&lt;'111'!$L$11),"x","")</f>
        <v/>
      </c>
      <c r="S79" s="254" t="str">
        <f>IF(ISERROR(FIND(#REF!,G79,1)),"",IF((AND(FIND(#REF!,G79,1)&gt;=1,B79=#REF!,OR($N79=#REF!,$O79=#REF!))),"x",""))</f>
        <v/>
      </c>
      <c r="T79" s="254" t="str">
        <f>IF(ISERROR(FIND(#REF!,G79,1)),"",IF((AND(LEFT(G79,2)=LEFT(#REF!,2),B79&lt;#REF!,$N79=#REF!)),"x",""))</f>
        <v/>
      </c>
      <c r="U79" s="254" t="str">
        <f>IF(ISERROR(FIND(#REF!,G79,1)),"",IF((AND(RIGHT(G79,2)=RIGHT(#REF!,2),B79&lt;#REF!,$O79=#REF!)),"x",""))</f>
        <v/>
      </c>
      <c r="V79" s="254"/>
      <c r="W79" s="254" t="str">
        <f>IF(AND(MONTH(E79)='IN-NX'!$J$5,'IN-NX'!$D$7=D79),"x","")</f>
        <v/>
      </c>
    </row>
    <row r="80" spans="1:23" ht="15.75" customHeight="1">
      <c r="A80" s="246" t="str">
        <f>IF(B80&lt;&gt;"",IF(AND(B80='IN-TC'!$S$4,OR(TH!N80="1111",TH!O80="1111")),TH!D80,""),"")</f>
        <v/>
      </c>
      <c r="B80" s="247" t="str">
        <f t="shared" si="11"/>
        <v/>
      </c>
      <c r="C80" s="260"/>
      <c r="D80" s="260"/>
      <c r="E80" s="260"/>
      <c r="F80" s="266"/>
      <c r="G80" s="268"/>
      <c r="H80" s="169"/>
      <c r="I80" s="263"/>
      <c r="J80" s="263"/>
      <c r="K80" s="262"/>
      <c r="L80" s="263"/>
      <c r="M80" s="117"/>
      <c r="N80" s="267"/>
      <c r="O80" s="267"/>
      <c r="P80" s="254" t="str">
        <f>IF(AND(B80='111'!$L$11,OR($N80=$P$7,$O80=$P$7)),"x","")</f>
        <v/>
      </c>
      <c r="Q80" s="254" t="str">
        <f>IF(AND($N80=$P$7,$B80&lt;'111'!$L$11),"x","")</f>
        <v/>
      </c>
      <c r="R80" s="254" t="str">
        <f>IF(AND($O80=$P$7,$B80&lt;'111'!$L$11),"x","")</f>
        <v/>
      </c>
      <c r="S80" s="254" t="str">
        <f>IF(ISERROR(FIND(#REF!,G80,1)),"",IF((AND(FIND(#REF!,G80,1)&gt;=1,B80=#REF!,OR($N80=#REF!,$O80=#REF!))),"x",""))</f>
        <v/>
      </c>
      <c r="T80" s="254" t="str">
        <f>IF(ISERROR(FIND(#REF!,G80,1)),"",IF((AND(LEFT(G80,2)=LEFT(#REF!,2),B80&lt;#REF!,$N80=#REF!)),"x",""))</f>
        <v/>
      </c>
      <c r="U80" s="254" t="str">
        <f>IF(ISERROR(FIND(#REF!,G80,1)),"",IF((AND(RIGHT(G80,2)=RIGHT(#REF!,2),B80&lt;#REF!,$O80=#REF!)),"x",""))</f>
        <v/>
      </c>
      <c r="V80" s="254"/>
      <c r="W80" s="254" t="str">
        <f>IF(AND(MONTH(E80)='IN-NX'!$J$5,'IN-NX'!$D$7=D80),"x","")</f>
        <v/>
      </c>
    </row>
    <row r="90" spans="13:13">
      <c r="M90" s="271">
        <f>SUBTOTAL(9,M10:M80)</f>
        <v>17302241894.599998</v>
      </c>
    </row>
  </sheetData>
  <autoFilter ref="A9:W80"/>
  <sortState ref="A149:AE180">
    <sortCondition ref="C149:C180"/>
  </sortState>
  <mergeCells count="17">
    <mergeCell ref="W7:W8"/>
    <mergeCell ref="C4:O4"/>
    <mergeCell ref="C5:O5"/>
    <mergeCell ref="C7:C8"/>
    <mergeCell ref="D7:E7"/>
    <mergeCell ref="F7:F8"/>
    <mergeCell ref="M7:M8"/>
    <mergeCell ref="N7:O7"/>
    <mergeCell ref="G7:G8"/>
    <mergeCell ref="S7:U8"/>
    <mergeCell ref="A7:A8"/>
    <mergeCell ref="B7:B8"/>
    <mergeCell ref="H7:H8"/>
    <mergeCell ref="K7:L7"/>
    <mergeCell ref="V7:V8"/>
    <mergeCell ref="P7:R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L124"/>
  <sheetViews>
    <sheetView topLeftCell="A10" zoomScale="90" workbookViewId="0">
      <pane ySplit="4" topLeftCell="A86" activePane="bottomLeft" state="frozen"/>
      <selection activeCell="A10" sqref="A10"/>
      <selection pane="bottomLeft" activeCell="N100" sqref="N100"/>
    </sheetView>
  </sheetViews>
  <sheetFormatPr defaultRowHeight="15"/>
  <cols>
    <col min="1" max="2" width="8.7109375" style="86" customWidth="1"/>
    <col min="3" max="4" width="6.5703125" style="86" customWidth="1"/>
    <col min="5" max="5" width="34.5703125" style="86" customWidth="1"/>
    <col min="6" max="6" width="6.28515625" style="86" customWidth="1"/>
    <col min="7" max="8" width="14.42578125" style="86" customWidth="1"/>
    <col min="9" max="9" width="15.7109375" style="86" customWidth="1"/>
    <col min="10" max="10" width="6.28515625" style="86" customWidth="1"/>
    <col min="11" max="11" width="2.140625" style="86" customWidth="1"/>
    <col min="12" max="12" width="10" style="86" customWidth="1"/>
    <col min="13" max="13" width="3.28515625" style="86" customWidth="1"/>
    <col min="14" max="14" width="9.140625" style="86" customWidth="1"/>
    <col min="15" max="16384" width="9.140625" style="86"/>
  </cols>
  <sheetData>
    <row r="1" spans="1:12" s="2" customFormat="1" ht="16.5" customHeight="1">
      <c r="A1" s="112" t="s">
        <v>114</v>
      </c>
      <c r="B1" s="1"/>
      <c r="C1" s="1"/>
      <c r="D1" s="1"/>
      <c r="E1" s="1"/>
      <c r="G1" s="188" t="s">
        <v>119</v>
      </c>
      <c r="H1" s="188"/>
      <c r="I1" s="188"/>
      <c r="J1" s="188"/>
    </row>
    <row r="2" spans="1:12" s="2" customFormat="1" ht="16.5" customHeight="1">
      <c r="A2" s="71" t="s">
        <v>115</v>
      </c>
      <c r="B2" s="4"/>
      <c r="C2" s="4"/>
      <c r="D2" s="4"/>
      <c r="E2" s="4"/>
      <c r="G2" s="189" t="s">
        <v>120</v>
      </c>
      <c r="H2" s="189"/>
      <c r="I2" s="189"/>
      <c r="J2" s="189"/>
    </row>
    <row r="3" spans="1:12" s="2" customFormat="1" ht="16.5" customHeight="1">
      <c r="A3" s="3"/>
      <c r="B3" s="4"/>
      <c r="C3" s="84"/>
      <c r="D3" s="84"/>
      <c r="E3" s="4"/>
      <c r="G3" s="189"/>
      <c r="H3" s="189"/>
      <c r="I3" s="189"/>
      <c r="J3" s="189"/>
    </row>
    <row r="4" spans="1:12" s="2" customFormat="1" ht="6.75" customHeight="1">
      <c r="A4" s="4"/>
      <c r="B4" s="4"/>
      <c r="C4" s="4"/>
      <c r="D4" s="4"/>
      <c r="E4" s="4"/>
      <c r="G4" s="85"/>
      <c r="H4" s="85"/>
      <c r="I4" s="85"/>
      <c r="J4" s="85"/>
    </row>
    <row r="5" spans="1:12" ht="24.75" customHeight="1">
      <c r="A5" s="193" t="s">
        <v>121</v>
      </c>
      <c r="B5" s="193"/>
      <c r="C5" s="193"/>
      <c r="D5" s="193"/>
      <c r="E5" s="193"/>
      <c r="F5" s="193"/>
      <c r="G5" s="193"/>
      <c r="H5" s="193"/>
      <c r="I5" s="193"/>
      <c r="J5" s="193"/>
    </row>
    <row r="6" spans="1:12" ht="14.25" customHeight="1">
      <c r="A6" s="195" t="str">
        <f>$L$11&amp;" / 2015"</f>
        <v>1 / 2015</v>
      </c>
      <c r="B6" s="195"/>
      <c r="C6" s="195"/>
      <c r="D6" s="195"/>
      <c r="E6" s="195"/>
      <c r="F6" s="195"/>
      <c r="G6" s="195"/>
      <c r="H6" s="195"/>
      <c r="I6" s="195"/>
      <c r="J6" s="195"/>
    </row>
    <row r="7" spans="1:12">
      <c r="A7" s="194" t="s">
        <v>122</v>
      </c>
      <c r="B7" s="194"/>
      <c r="C7" s="194"/>
      <c r="D7" s="194"/>
      <c r="E7" s="194"/>
      <c r="F7" s="194"/>
      <c r="G7" s="194"/>
      <c r="H7" s="194"/>
      <c r="I7" s="194"/>
      <c r="J7" s="194"/>
    </row>
    <row r="8" spans="1:12">
      <c r="A8" s="194" t="s">
        <v>123</v>
      </c>
      <c r="B8" s="194"/>
      <c r="C8" s="194"/>
      <c r="D8" s="194"/>
      <c r="E8" s="194"/>
      <c r="F8" s="194"/>
      <c r="G8" s="194"/>
      <c r="H8" s="194"/>
      <c r="I8" s="194"/>
      <c r="J8" s="194"/>
    </row>
    <row r="9" spans="1:12">
      <c r="A9" s="87"/>
      <c r="I9" s="87" t="s">
        <v>124</v>
      </c>
    </row>
    <row r="10" spans="1:12" ht="33" customHeight="1" thickBot="1">
      <c r="A10" s="191" t="s">
        <v>18</v>
      </c>
      <c r="B10" s="191" t="s">
        <v>125</v>
      </c>
      <c r="C10" s="190" t="s">
        <v>126</v>
      </c>
      <c r="D10" s="190"/>
      <c r="E10" s="190" t="s">
        <v>0</v>
      </c>
      <c r="F10" s="191" t="s">
        <v>12</v>
      </c>
      <c r="G10" s="190" t="s">
        <v>19</v>
      </c>
      <c r="H10" s="190"/>
      <c r="I10" s="190" t="s">
        <v>127</v>
      </c>
      <c r="J10" s="190" t="s">
        <v>128</v>
      </c>
      <c r="L10" s="113"/>
    </row>
    <row r="11" spans="1:12" ht="24" customHeight="1" thickBot="1">
      <c r="A11" s="192"/>
      <c r="B11" s="192"/>
      <c r="C11" s="88" t="s">
        <v>129</v>
      </c>
      <c r="D11" s="88" t="s">
        <v>130</v>
      </c>
      <c r="E11" s="190"/>
      <c r="F11" s="192"/>
      <c r="G11" s="88" t="s">
        <v>20</v>
      </c>
      <c r="H11" s="88" t="s">
        <v>21</v>
      </c>
      <c r="I11" s="190"/>
      <c r="J11" s="190"/>
      <c r="L11" s="115">
        <v>1</v>
      </c>
    </row>
    <row r="12" spans="1:12" s="89" customFormat="1" ht="11.25" customHeight="1">
      <c r="A12" s="90" t="s">
        <v>2</v>
      </c>
      <c r="B12" s="90" t="s">
        <v>3</v>
      </c>
      <c r="C12" s="90" t="s">
        <v>4</v>
      </c>
      <c r="D12" s="90" t="s">
        <v>5</v>
      </c>
      <c r="E12" s="90" t="s">
        <v>6</v>
      </c>
      <c r="F12" s="90" t="s">
        <v>131</v>
      </c>
      <c r="G12" s="90">
        <v>1</v>
      </c>
      <c r="H12" s="90">
        <v>2</v>
      </c>
      <c r="I12" s="90">
        <v>3</v>
      </c>
      <c r="J12" s="90" t="s">
        <v>132</v>
      </c>
    </row>
    <row r="13" spans="1:12" s="91" customFormat="1" ht="19.5" customHeight="1">
      <c r="A13" s="92"/>
      <c r="B13" s="92"/>
      <c r="C13" s="92"/>
      <c r="D13" s="92"/>
      <c r="E13" s="92" t="s">
        <v>133</v>
      </c>
      <c r="F13" s="93"/>
      <c r="G13" s="94"/>
      <c r="H13" s="92"/>
      <c r="I13" s="114">
        <f>IF($L$11="All",CDPS!$C$10,CDPS!$C$10+SUMIF(_N111,"x",TH)-SUMIF(_C111,"x",TH))</f>
        <v>3705039095</v>
      </c>
      <c r="J13" s="92"/>
    </row>
    <row r="14" spans="1:12" ht="19.5" customHeight="1">
      <c r="A14" s="95" t="str">
        <f ca="1">IF(ROWS($1:1)&gt;COUNT(Dong1),"",OFFSET(TH!C$1,SMALL(Dong1,ROWS($1:1)),))</f>
        <v/>
      </c>
      <c r="B14" s="95" t="str">
        <f ca="1">IF(ROWS($1:1)&gt;COUNT(Dong1),"",OFFSET(TH!E$1,SMALL(Dong1,ROWS($1:1)),))</f>
        <v/>
      </c>
      <c r="C14" s="96" t="str">
        <f ca="1">IF(ROWS($1:1)&gt;COUNT(Dong1),"",IF(OFFSET(TH!N$1,SMALL(Dong1,ROWS($1:1)),)="1111",OFFSET(TH!D$1,SMALL(Dong1,ROWS($1:1)),),""))</f>
        <v/>
      </c>
      <c r="D14" s="97" t="str">
        <f ca="1">IF(ROWS($1:1)&gt;COUNT(Dong1),"",IF(OFFSET(TH!O$1,SMALL(Dong1,ROWS($1:1)),)="1111",OFFSET(TH!D$1,SMALL(Dong1,ROWS($1:1)),),""))</f>
        <v/>
      </c>
      <c r="E14" s="124" t="str">
        <f ca="1">IF(ROWS($1:1)&gt;COUNT(Dong1),"",OFFSET(TH!F$1,SMALL(Dong1,ROWS($1:1)),))</f>
        <v/>
      </c>
      <c r="F14" s="99" t="str">
        <f ca="1">IF(ROWS($1:1)&gt;COUNT(Dong1),"",IF(OFFSET(TH!O$1,SMALL(Dong1,ROWS($1:1)),)="1111",OFFSET(TH!N$1,SMALL(Dong1,ROWS($1:1)),),OFFSET(TH!O$1,SMALL(Dong1,ROWS($1:1)),)))</f>
        <v/>
      </c>
      <c r="G14" s="100" t="str">
        <f ca="1">IF(ROWS($1:1)&gt;COUNT(Dong1),"",IF(OFFSET(TH!N$1,SMALL(Dong1,ROWS($1:1)),)="1111",OFFSET(TH!M$1,SMALL(Dong1,ROWS($1:1)),),0))</f>
        <v/>
      </c>
      <c r="H14" s="98" t="str">
        <f ca="1">IF(ROWS($1:1)&gt;COUNT(Dong1),"",IF(OFFSET(TH!O$1,SMALL(Dong1,ROWS($1:1)),)="1111",OFFSET(TH!M$1,SMALL(Dong1,ROWS($1:1)),),0))</f>
        <v/>
      </c>
      <c r="I14" s="96">
        <f ca="1">IF(E14&lt;&gt;"",I13+G14-H14,0)</f>
        <v>0</v>
      </c>
      <c r="J14" s="101"/>
    </row>
    <row r="15" spans="1:12" ht="19.5" customHeight="1">
      <c r="A15" s="95" t="str">
        <f ca="1">IF(ROWS($1:2)&gt;COUNT(Dong1),"",OFFSET(TH!C$1,SMALL(Dong1,ROWS($1:2)),))</f>
        <v/>
      </c>
      <c r="B15" s="95" t="str">
        <f ca="1">IF(ROWS($1:2)&gt;COUNT(Dong1),"",OFFSET(TH!E$1,SMALL(Dong1,ROWS($1:2)),))</f>
        <v/>
      </c>
      <c r="C15" s="96" t="str">
        <f ca="1">IF(ROWS($1:2)&gt;COUNT(Dong1),"",IF(OFFSET(TH!N$1,SMALL(Dong1,ROWS($1:2)),)="1111",OFFSET(TH!D$1,SMALL(Dong1,ROWS($1:2)),),""))</f>
        <v/>
      </c>
      <c r="D15" s="97" t="str">
        <f ca="1">IF(ROWS($1:2)&gt;COUNT(Dong1),"",IF(OFFSET(TH!O$1,SMALL(Dong1,ROWS($1:2)),)="1111",OFFSET(TH!D$1,SMALL(Dong1,ROWS($1:2)),),""))</f>
        <v/>
      </c>
      <c r="E15" s="124" t="str">
        <f ca="1">IF(ROWS($1:2)&gt;COUNT(Dong1),"",OFFSET(TH!F$1,SMALL(Dong1,ROWS($1:2)),))</f>
        <v/>
      </c>
      <c r="F15" s="99" t="str">
        <f ca="1">IF(ROWS($1:2)&gt;COUNT(Dong1),"",IF(OFFSET(TH!O$1,SMALL(Dong1,ROWS($1:2)),)="1111",OFFSET(TH!N$1,SMALL(Dong1,ROWS($1:2)),),OFFSET(TH!O$1,SMALL(Dong1,ROWS($1:2)),)))</f>
        <v/>
      </c>
      <c r="G15" s="100" t="str">
        <f ca="1">IF(ROWS($1:2)&gt;COUNT(Dong1),"",IF(OFFSET(TH!N$1,SMALL(Dong1,ROWS($1:2)),)="1111",OFFSET(TH!M$1,SMALL(Dong1,ROWS($1:2)),),0))</f>
        <v/>
      </c>
      <c r="H15" s="98" t="str">
        <f ca="1">IF(ROWS($1:2)&gt;COUNT(Dong1),"",IF(OFFSET(TH!O$1,SMALL(Dong1,ROWS($1:2)),)="1111",OFFSET(TH!M$1,SMALL(Dong1,ROWS($1:2)),),0))</f>
        <v/>
      </c>
      <c r="I15" s="96">
        <f t="shared" ref="I15:I78" ca="1" si="0">IF(E15&lt;&gt;"",I14+G15-H15,0)</f>
        <v>0</v>
      </c>
      <c r="J15" s="101"/>
    </row>
    <row r="16" spans="1:12" ht="19.5" customHeight="1">
      <c r="A16" s="95" t="str">
        <f ca="1">IF(ROWS($1:3)&gt;COUNT(Dong1),"",OFFSET(TH!C$1,SMALL(Dong1,ROWS($1:3)),))</f>
        <v/>
      </c>
      <c r="B16" s="95" t="str">
        <f ca="1">IF(ROWS($1:3)&gt;COUNT(Dong1),"",OFFSET(TH!E$1,SMALL(Dong1,ROWS($1:3)),))</f>
        <v/>
      </c>
      <c r="C16" s="96" t="str">
        <f ca="1">IF(ROWS($1:3)&gt;COUNT(Dong1),"",IF(OFFSET(TH!N$1,SMALL(Dong1,ROWS($1:3)),)="1111",OFFSET(TH!D$1,SMALL(Dong1,ROWS($1:3)),),""))</f>
        <v/>
      </c>
      <c r="D16" s="97" t="str">
        <f ca="1">IF(ROWS($1:3)&gt;COUNT(Dong1),"",IF(OFFSET(TH!O$1,SMALL(Dong1,ROWS($1:3)),)="1111",OFFSET(TH!D$1,SMALL(Dong1,ROWS($1:3)),),""))</f>
        <v/>
      </c>
      <c r="E16" s="124" t="str">
        <f ca="1">IF(ROWS($1:3)&gt;COUNT(Dong1),"",OFFSET(TH!F$1,SMALL(Dong1,ROWS($1:3)),))</f>
        <v/>
      </c>
      <c r="F16" s="99" t="str">
        <f ca="1">IF(ROWS($1:3)&gt;COUNT(Dong1),"",IF(OFFSET(TH!O$1,SMALL(Dong1,ROWS($1:3)),)="1111",OFFSET(TH!N$1,SMALL(Dong1,ROWS($1:3)),),OFFSET(TH!O$1,SMALL(Dong1,ROWS($1:3)),)))</f>
        <v/>
      </c>
      <c r="G16" s="100" t="str">
        <f ca="1">IF(ROWS($1:3)&gt;COUNT(Dong1),"",IF(OFFSET(TH!N$1,SMALL(Dong1,ROWS($1:3)),)="1111",OFFSET(TH!M$1,SMALL(Dong1,ROWS($1:3)),),0))</f>
        <v/>
      </c>
      <c r="H16" s="98" t="str">
        <f ca="1">IF(ROWS($1:3)&gt;COUNT(Dong1),"",IF(OFFSET(TH!O$1,SMALL(Dong1,ROWS($1:3)),)="1111",OFFSET(TH!M$1,SMALL(Dong1,ROWS($1:3)),),0))</f>
        <v/>
      </c>
      <c r="I16" s="96">
        <f t="shared" ca="1" si="0"/>
        <v>0</v>
      </c>
      <c r="J16" s="101"/>
    </row>
    <row r="17" spans="1:10" ht="19.5" customHeight="1">
      <c r="A17" s="95" t="str">
        <f ca="1">IF(ROWS($1:4)&gt;COUNT(Dong1),"",OFFSET(TH!C$1,SMALL(Dong1,ROWS($1:4)),))</f>
        <v/>
      </c>
      <c r="B17" s="95" t="str">
        <f ca="1">IF(ROWS($1:4)&gt;COUNT(Dong1),"",OFFSET(TH!E$1,SMALL(Dong1,ROWS($1:4)),))</f>
        <v/>
      </c>
      <c r="C17" s="96" t="str">
        <f ca="1">IF(ROWS($1:4)&gt;COUNT(Dong1),"",IF(OFFSET(TH!N$1,SMALL(Dong1,ROWS($1:4)),)="1111",OFFSET(TH!D$1,SMALL(Dong1,ROWS($1:4)),),""))</f>
        <v/>
      </c>
      <c r="D17" s="97" t="str">
        <f ca="1">IF(ROWS($1:4)&gt;COUNT(Dong1),"",IF(OFFSET(TH!O$1,SMALL(Dong1,ROWS($1:4)),)="1111",OFFSET(TH!D$1,SMALL(Dong1,ROWS($1:4)),),""))</f>
        <v/>
      </c>
      <c r="E17" s="124" t="str">
        <f ca="1">IF(ROWS($1:4)&gt;COUNT(Dong1),"",OFFSET(TH!F$1,SMALL(Dong1,ROWS($1:4)),))</f>
        <v/>
      </c>
      <c r="F17" s="99" t="str">
        <f ca="1">IF(ROWS($1:4)&gt;COUNT(Dong1),"",IF(OFFSET(TH!O$1,SMALL(Dong1,ROWS($1:4)),)="1111",OFFSET(TH!N$1,SMALL(Dong1,ROWS($1:4)),),OFFSET(TH!O$1,SMALL(Dong1,ROWS($1:4)),)))</f>
        <v/>
      </c>
      <c r="G17" s="100" t="str">
        <f ca="1">IF(ROWS($1:4)&gt;COUNT(Dong1),"",IF(OFFSET(TH!N$1,SMALL(Dong1,ROWS($1:4)),)="1111",OFFSET(TH!M$1,SMALL(Dong1,ROWS($1:4)),),0))</f>
        <v/>
      </c>
      <c r="H17" s="98" t="str">
        <f ca="1">IF(ROWS($1:4)&gt;COUNT(Dong1),"",IF(OFFSET(TH!O$1,SMALL(Dong1,ROWS($1:4)),)="1111",OFFSET(TH!M$1,SMALL(Dong1,ROWS($1:4)),),0))</f>
        <v/>
      </c>
      <c r="I17" s="96">
        <f t="shared" ca="1" si="0"/>
        <v>0</v>
      </c>
      <c r="J17" s="101"/>
    </row>
    <row r="18" spans="1:10" ht="19.5" customHeight="1">
      <c r="A18" s="95" t="str">
        <f ca="1">IF(ROWS($1:5)&gt;COUNT(Dong1),"",OFFSET(TH!C$1,SMALL(Dong1,ROWS($1:5)),))</f>
        <v/>
      </c>
      <c r="B18" s="95" t="str">
        <f ca="1">IF(ROWS($1:5)&gt;COUNT(Dong1),"",OFFSET(TH!E$1,SMALL(Dong1,ROWS($1:5)),))</f>
        <v/>
      </c>
      <c r="C18" s="96" t="str">
        <f ca="1">IF(ROWS($1:5)&gt;COUNT(Dong1),"",IF(OFFSET(TH!N$1,SMALL(Dong1,ROWS($1:5)),)="1111",OFFSET(TH!D$1,SMALL(Dong1,ROWS($1:5)),),""))</f>
        <v/>
      </c>
      <c r="D18" s="97" t="str">
        <f ca="1">IF(ROWS($1:5)&gt;COUNT(Dong1),"",IF(OFFSET(TH!O$1,SMALL(Dong1,ROWS($1:5)),)="1111",OFFSET(TH!D$1,SMALL(Dong1,ROWS($1:5)),),""))</f>
        <v/>
      </c>
      <c r="E18" s="124" t="str">
        <f ca="1">IF(ROWS($1:5)&gt;COUNT(Dong1),"",OFFSET(TH!F$1,SMALL(Dong1,ROWS($1:5)),))</f>
        <v/>
      </c>
      <c r="F18" s="99" t="str">
        <f ca="1">IF(ROWS($1:5)&gt;COUNT(Dong1),"",IF(OFFSET(TH!O$1,SMALL(Dong1,ROWS($1:5)),)="1111",OFFSET(TH!N$1,SMALL(Dong1,ROWS($1:5)),),OFFSET(TH!O$1,SMALL(Dong1,ROWS($1:5)),)))</f>
        <v/>
      </c>
      <c r="G18" s="100" t="str">
        <f ca="1">IF(ROWS($1:5)&gt;COUNT(Dong1),"",IF(OFFSET(TH!N$1,SMALL(Dong1,ROWS($1:5)),)="1111",OFFSET(TH!M$1,SMALL(Dong1,ROWS($1:5)),),0))</f>
        <v/>
      </c>
      <c r="H18" s="98" t="str">
        <f ca="1">IF(ROWS($1:5)&gt;COUNT(Dong1),"",IF(OFFSET(TH!O$1,SMALL(Dong1,ROWS($1:5)),)="1111",OFFSET(TH!M$1,SMALL(Dong1,ROWS($1:5)),),0))</f>
        <v/>
      </c>
      <c r="I18" s="96">
        <f t="shared" ca="1" si="0"/>
        <v>0</v>
      </c>
      <c r="J18" s="101"/>
    </row>
    <row r="19" spans="1:10" ht="19.5" customHeight="1">
      <c r="A19" s="95" t="str">
        <f ca="1">IF(ROWS($1:6)&gt;COUNT(Dong1),"",OFFSET(TH!C$1,SMALL(Dong1,ROWS($1:6)),))</f>
        <v/>
      </c>
      <c r="B19" s="95" t="str">
        <f ca="1">IF(ROWS($1:6)&gt;COUNT(Dong1),"",OFFSET(TH!E$1,SMALL(Dong1,ROWS($1:6)),))</f>
        <v/>
      </c>
      <c r="C19" s="96" t="str">
        <f ca="1">IF(ROWS($1:6)&gt;COUNT(Dong1),"",IF(OFFSET(TH!N$1,SMALL(Dong1,ROWS($1:6)),)="1111",OFFSET(TH!D$1,SMALL(Dong1,ROWS($1:6)),),""))</f>
        <v/>
      </c>
      <c r="D19" s="97" t="str">
        <f ca="1">IF(ROWS($1:6)&gt;COUNT(Dong1),"",IF(OFFSET(TH!O$1,SMALL(Dong1,ROWS($1:6)),)="1111",OFFSET(TH!D$1,SMALL(Dong1,ROWS($1:6)),),""))</f>
        <v/>
      </c>
      <c r="E19" s="124" t="str">
        <f ca="1">IF(ROWS($1:6)&gt;COUNT(Dong1),"",OFFSET(TH!F$1,SMALL(Dong1,ROWS($1:6)),))</f>
        <v/>
      </c>
      <c r="F19" s="99" t="str">
        <f ca="1">IF(ROWS($1:6)&gt;COUNT(Dong1),"",IF(OFFSET(TH!O$1,SMALL(Dong1,ROWS($1:6)),)="1111",OFFSET(TH!N$1,SMALL(Dong1,ROWS($1:6)),),OFFSET(TH!O$1,SMALL(Dong1,ROWS($1:6)),)))</f>
        <v/>
      </c>
      <c r="G19" s="100" t="str">
        <f ca="1">IF(ROWS($1:6)&gt;COUNT(Dong1),"",IF(OFFSET(TH!N$1,SMALL(Dong1,ROWS($1:6)),)="1111",OFFSET(TH!M$1,SMALL(Dong1,ROWS($1:6)),),0))</f>
        <v/>
      </c>
      <c r="H19" s="98" t="str">
        <f ca="1">IF(ROWS($1:6)&gt;COUNT(Dong1),"",IF(OFFSET(TH!O$1,SMALL(Dong1,ROWS($1:6)),)="1111",OFFSET(TH!M$1,SMALL(Dong1,ROWS($1:6)),),0))</f>
        <v/>
      </c>
      <c r="I19" s="96">
        <f t="shared" ca="1" si="0"/>
        <v>0</v>
      </c>
      <c r="J19" s="101"/>
    </row>
    <row r="20" spans="1:10" ht="19.5" customHeight="1">
      <c r="A20" s="95" t="str">
        <f ca="1">IF(ROWS($1:7)&gt;COUNT(Dong1),"",OFFSET(TH!C$1,SMALL(Dong1,ROWS($1:7)),))</f>
        <v/>
      </c>
      <c r="B20" s="95" t="str">
        <f ca="1">IF(ROWS($1:7)&gt;COUNT(Dong1),"",OFFSET(TH!E$1,SMALL(Dong1,ROWS($1:7)),))</f>
        <v/>
      </c>
      <c r="C20" s="96" t="str">
        <f ca="1">IF(ROWS($1:7)&gt;COUNT(Dong1),"",IF(OFFSET(TH!N$1,SMALL(Dong1,ROWS($1:7)),)="1111",OFFSET(TH!D$1,SMALL(Dong1,ROWS($1:7)),),""))</f>
        <v/>
      </c>
      <c r="D20" s="97" t="str">
        <f ca="1">IF(ROWS($1:7)&gt;COUNT(Dong1),"",IF(OFFSET(TH!O$1,SMALL(Dong1,ROWS($1:7)),)="1111",OFFSET(TH!D$1,SMALL(Dong1,ROWS($1:7)),),""))</f>
        <v/>
      </c>
      <c r="E20" s="124" t="str">
        <f ca="1">IF(ROWS($1:7)&gt;COUNT(Dong1),"",OFFSET(TH!F$1,SMALL(Dong1,ROWS($1:7)),))</f>
        <v/>
      </c>
      <c r="F20" s="99" t="str">
        <f ca="1">IF(ROWS($1:7)&gt;COUNT(Dong1),"",IF(OFFSET(TH!O$1,SMALL(Dong1,ROWS($1:7)),)="1111",OFFSET(TH!N$1,SMALL(Dong1,ROWS($1:7)),),OFFSET(TH!O$1,SMALL(Dong1,ROWS($1:7)),)))</f>
        <v/>
      </c>
      <c r="G20" s="100" t="str">
        <f ca="1">IF(ROWS($1:7)&gt;COUNT(Dong1),"",IF(OFFSET(TH!N$1,SMALL(Dong1,ROWS($1:7)),)="1111",OFFSET(TH!M$1,SMALL(Dong1,ROWS($1:7)),),0))</f>
        <v/>
      </c>
      <c r="H20" s="98" t="str">
        <f ca="1">IF(ROWS($1:7)&gt;COUNT(Dong1),"",IF(OFFSET(TH!O$1,SMALL(Dong1,ROWS($1:7)),)="1111",OFFSET(TH!M$1,SMALL(Dong1,ROWS($1:7)),),0))</f>
        <v/>
      </c>
      <c r="I20" s="96">
        <f t="shared" ca="1" si="0"/>
        <v>0</v>
      </c>
      <c r="J20" s="101"/>
    </row>
    <row r="21" spans="1:10" ht="19.5" customHeight="1">
      <c r="A21" s="95" t="str">
        <f ca="1">IF(ROWS($1:8)&gt;COUNT(Dong1),"",OFFSET(TH!C$1,SMALL(Dong1,ROWS($1:8)),))</f>
        <v/>
      </c>
      <c r="B21" s="95" t="str">
        <f ca="1">IF(ROWS($1:8)&gt;COUNT(Dong1),"",OFFSET(TH!E$1,SMALL(Dong1,ROWS($1:8)),))</f>
        <v/>
      </c>
      <c r="C21" s="96" t="str">
        <f ca="1">IF(ROWS($1:8)&gt;COUNT(Dong1),"",IF(OFFSET(TH!N$1,SMALL(Dong1,ROWS($1:8)),)="1111",OFFSET(TH!D$1,SMALL(Dong1,ROWS($1:8)),),""))</f>
        <v/>
      </c>
      <c r="D21" s="97" t="str">
        <f ca="1">IF(ROWS($1:8)&gt;COUNT(Dong1),"",IF(OFFSET(TH!O$1,SMALL(Dong1,ROWS($1:8)),)="1111",OFFSET(TH!D$1,SMALL(Dong1,ROWS($1:8)),),""))</f>
        <v/>
      </c>
      <c r="E21" s="124" t="str">
        <f ca="1">IF(ROWS($1:8)&gt;COUNT(Dong1),"",OFFSET(TH!F$1,SMALL(Dong1,ROWS($1:8)),))</f>
        <v/>
      </c>
      <c r="F21" s="99" t="str">
        <f ca="1">IF(ROWS($1:8)&gt;COUNT(Dong1),"",IF(OFFSET(TH!O$1,SMALL(Dong1,ROWS($1:8)),)="1111",OFFSET(TH!N$1,SMALL(Dong1,ROWS($1:8)),),OFFSET(TH!O$1,SMALL(Dong1,ROWS($1:8)),)))</f>
        <v/>
      </c>
      <c r="G21" s="100" t="str">
        <f ca="1">IF(ROWS($1:8)&gt;COUNT(Dong1),"",IF(OFFSET(TH!N$1,SMALL(Dong1,ROWS($1:8)),)="1111",OFFSET(TH!M$1,SMALL(Dong1,ROWS($1:8)),),0))</f>
        <v/>
      </c>
      <c r="H21" s="98" t="str">
        <f ca="1">IF(ROWS($1:8)&gt;COUNT(Dong1),"",IF(OFFSET(TH!O$1,SMALL(Dong1,ROWS($1:8)),)="1111",OFFSET(TH!M$1,SMALL(Dong1,ROWS($1:8)),),0))</f>
        <v/>
      </c>
      <c r="I21" s="96">
        <f t="shared" ca="1" si="0"/>
        <v>0</v>
      </c>
      <c r="J21" s="101"/>
    </row>
    <row r="22" spans="1:10" ht="19.5" customHeight="1">
      <c r="A22" s="95" t="str">
        <f ca="1">IF(ROWS($1:9)&gt;COUNT(Dong1),"",OFFSET(TH!C$1,SMALL(Dong1,ROWS($1:9)),))</f>
        <v/>
      </c>
      <c r="B22" s="95" t="str">
        <f ca="1">IF(ROWS($1:9)&gt;COUNT(Dong1),"",OFFSET(TH!E$1,SMALL(Dong1,ROWS($1:9)),))</f>
        <v/>
      </c>
      <c r="C22" s="96" t="str">
        <f ca="1">IF(ROWS($1:9)&gt;COUNT(Dong1),"",IF(OFFSET(TH!N$1,SMALL(Dong1,ROWS($1:9)),)="1111",OFFSET(TH!D$1,SMALL(Dong1,ROWS($1:9)),),""))</f>
        <v/>
      </c>
      <c r="D22" s="97" t="str">
        <f ca="1">IF(ROWS($1:9)&gt;COUNT(Dong1),"",IF(OFFSET(TH!O$1,SMALL(Dong1,ROWS($1:9)),)="1111",OFFSET(TH!D$1,SMALL(Dong1,ROWS($1:9)),),""))</f>
        <v/>
      </c>
      <c r="E22" s="124" t="str">
        <f ca="1">IF(ROWS($1:9)&gt;COUNT(Dong1),"",OFFSET(TH!F$1,SMALL(Dong1,ROWS($1:9)),))</f>
        <v/>
      </c>
      <c r="F22" s="99" t="str">
        <f ca="1">IF(ROWS($1:9)&gt;COUNT(Dong1),"",IF(OFFSET(TH!O$1,SMALL(Dong1,ROWS($1:9)),)="1111",OFFSET(TH!N$1,SMALL(Dong1,ROWS($1:9)),),OFFSET(TH!O$1,SMALL(Dong1,ROWS($1:9)),)))</f>
        <v/>
      </c>
      <c r="G22" s="100" t="str">
        <f ca="1">IF(ROWS($1:9)&gt;COUNT(Dong1),"",IF(OFFSET(TH!N$1,SMALL(Dong1,ROWS($1:9)),)="1111",OFFSET(TH!M$1,SMALL(Dong1,ROWS($1:9)),),0))</f>
        <v/>
      </c>
      <c r="H22" s="98" t="str">
        <f ca="1">IF(ROWS($1:9)&gt;COUNT(Dong1),"",IF(OFFSET(TH!O$1,SMALL(Dong1,ROWS($1:9)),)="1111",OFFSET(TH!M$1,SMALL(Dong1,ROWS($1:9)),),0))</f>
        <v/>
      </c>
      <c r="I22" s="96">
        <f t="shared" ca="1" si="0"/>
        <v>0</v>
      </c>
      <c r="J22" s="101"/>
    </row>
    <row r="23" spans="1:10" ht="19.5" customHeight="1">
      <c r="A23" s="95" t="str">
        <f ca="1">IF(ROWS($1:10)&gt;COUNT(Dong1),"",OFFSET(TH!C$1,SMALL(Dong1,ROWS($1:10)),))</f>
        <v/>
      </c>
      <c r="B23" s="95" t="str">
        <f ca="1">IF(ROWS($1:10)&gt;COUNT(Dong1),"",OFFSET(TH!E$1,SMALL(Dong1,ROWS($1:10)),))</f>
        <v/>
      </c>
      <c r="C23" s="96" t="str">
        <f ca="1">IF(ROWS($1:10)&gt;COUNT(Dong1),"",IF(OFFSET(TH!N$1,SMALL(Dong1,ROWS($1:10)),)="1111",OFFSET(TH!D$1,SMALL(Dong1,ROWS($1:10)),),""))</f>
        <v/>
      </c>
      <c r="D23" s="97" t="str">
        <f ca="1">IF(ROWS($1:10)&gt;COUNT(Dong1),"",IF(OFFSET(TH!O$1,SMALL(Dong1,ROWS($1:10)),)="1111",OFFSET(TH!D$1,SMALL(Dong1,ROWS($1:10)),),""))</f>
        <v/>
      </c>
      <c r="E23" s="124" t="str">
        <f ca="1">IF(ROWS($1:10)&gt;COUNT(Dong1),"",OFFSET(TH!F$1,SMALL(Dong1,ROWS($1:10)),))</f>
        <v/>
      </c>
      <c r="F23" s="99" t="str">
        <f ca="1">IF(ROWS($1:10)&gt;COUNT(Dong1),"",IF(OFFSET(TH!O$1,SMALL(Dong1,ROWS($1:10)),)="1111",OFFSET(TH!N$1,SMALL(Dong1,ROWS($1:10)),),OFFSET(TH!O$1,SMALL(Dong1,ROWS($1:10)),)))</f>
        <v/>
      </c>
      <c r="G23" s="100" t="str">
        <f ca="1">IF(ROWS($1:10)&gt;COUNT(Dong1),"",IF(OFFSET(TH!N$1,SMALL(Dong1,ROWS($1:10)),)="1111",OFFSET(TH!M$1,SMALL(Dong1,ROWS($1:10)),),0))</f>
        <v/>
      </c>
      <c r="H23" s="98" t="str">
        <f ca="1">IF(ROWS($1:10)&gt;COUNT(Dong1),"",IF(OFFSET(TH!O$1,SMALL(Dong1,ROWS($1:10)),)="1111",OFFSET(TH!M$1,SMALL(Dong1,ROWS($1:10)),),0))</f>
        <v/>
      </c>
      <c r="I23" s="96">
        <f t="shared" ca="1" si="0"/>
        <v>0</v>
      </c>
      <c r="J23" s="101"/>
    </row>
    <row r="24" spans="1:10" ht="19.5" customHeight="1">
      <c r="A24" s="95" t="str">
        <f ca="1">IF(ROWS($1:11)&gt;COUNT(Dong1),"",OFFSET(TH!C$1,SMALL(Dong1,ROWS($1:11)),))</f>
        <v/>
      </c>
      <c r="B24" s="95" t="str">
        <f ca="1">IF(ROWS($1:11)&gt;COUNT(Dong1),"",OFFSET(TH!E$1,SMALL(Dong1,ROWS($1:11)),))</f>
        <v/>
      </c>
      <c r="C24" s="96" t="str">
        <f ca="1">IF(ROWS($1:11)&gt;COUNT(Dong1),"",IF(OFFSET(TH!N$1,SMALL(Dong1,ROWS($1:11)),)="1111",OFFSET(TH!D$1,SMALL(Dong1,ROWS($1:11)),),""))</f>
        <v/>
      </c>
      <c r="D24" s="97" t="str">
        <f ca="1">IF(ROWS($1:11)&gt;COUNT(Dong1),"",IF(OFFSET(TH!O$1,SMALL(Dong1,ROWS($1:11)),)="1111",OFFSET(TH!D$1,SMALL(Dong1,ROWS($1:11)),),""))</f>
        <v/>
      </c>
      <c r="E24" s="124" t="str">
        <f ca="1">IF(ROWS($1:11)&gt;COUNT(Dong1),"",OFFSET(TH!F$1,SMALL(Dong1,ROWS($1:11)),))</f>
        <v/>
      </c>
      <c r="F24" s="99" t="str">
        <f ca="1">IF(ROWS($1:11)&gt;COUNT(Dong1),"",IF(OFFSET(TH!O$1,SMALL(Dong1,ROWS($1:11)),)="1111",OFFSET(TH!N$1,SMALL(Dong1,ROWS($1:11)),),OFFSET(TH!O$1,SMALL(Dong1,ROWS($1:11)),)))</f>
        <v/>
      </c>
      <c r="G24" s="100" t="str">
        <f ca="1">IF(ROWS($1:11)&gt;COUNT(Dong1),"",IF(OFFSET(TH!N$1,SMALL(Dong1,ROWS($1:11)),)="1111",OFFSET(TH!M$1,SMALL(Dong1,ROWS($1:11)),),0))</f>
        <v/>
      </c>
      <c r="H24" s="98" t="str">
        <f ca="1">IF(ROWS($1:11)&gt;COUNT(Dong1),"",IF(OFFSET(TH!O$1,SMALL(Dong1,ROWS($1:11)),)="1111",OFFSET(TH!M$1,SMALL(Dong1,ROWS($1:11)),),0))</f>
        <v/>
      </c>
      <c r="I24" s="96">
        <f t="shared" ca="1" si="0"/>
        <v>0</v>
      </c>
      <c r="J24" s="101"/>
    </row>
    <row r="25" spans="1:10" ht="19.5" customHeight="1">
      <c r="A25" s="95" t="str">
        <f ca="1">IF(ROWS($1:12)&gt;COUNT(Dong1),"",OFFSET(TH!C$1,SMALL(Dong1,ROWS($1:12)),))</f>
        <v/>
      </c>
      <c r="B25" s="95" t="str">
        <f ca="1">IF(ROWS($1:12)&gt;COUNT(Dong1),"",OFFSET(TH!E$1,SMALL(Dong1,ROWS($1:12)),))</f>
        <v/>
      </c>
      <c r="C25" s="96" t="str">
        <f ca="1">IF(ROWS($1:12)&gt;COUNT(Dong1),"",IF(OFFSET(TH!N$1,SMALL(Dong1,ROWS($1:12)),)="1111",OFFSET(TH!D$1,SMALL(Dong1,ROWS($1:12)),),""))</f>
        <v/>
      </c>
      <c r="D25" s="97" t="str">
        <f ca="1">IF(ROWS($1:12)&gt;COUNT(Dong1),"",IF(OFFSET(TH!O$1,SMALL(Dong1,ROWS($1:12)),)="1111",OFFSET(TH!D$1,SMALL(Dong1,ROWS($1:12)),),""))</f>
        <v/>
      </c>
      <c r="E25" s="124" t="str">
        <f ca="1">IF(ROWS($1:12)&gt;COUNT(Dong1),"",OFFSET(TH!F$1,SMALL(Dong1,ROWS($1:12)),))</f>
        <v/>
      </c>
      <c r="F25" s="99" t="str">
        <f ca="1">IF(ROWS($1:12)&gt;COUNT(Dong1),"",IF(OFFSET(TH!O$1,SMALL(Dong1,ROWS($1:12)),)="1111",OFFSET(TH!N$1,SMALL(Dong1,ROWS($1:12)),),OFFSET(TH!O$1,SMALL(Dong1,ROWS($1:12)),)))</f>
        <v/>
      </c>
      <c r="G25" s="100" t="str">
        <f ca="1">IF(ROWS($1:12)&gt;COUNT(Dong1),"",IF(OFFSET(TH!N$1,SMALL(Dong1,ROWS($1:12)),)="1111",OFFSET(TH!M$1,SMALL(Dong1,ROWS($1:12)),),0))</f>
        <v/>
      </c>
      <c r="H25" s="98" t="str">
        <f ca="1">IF(ROWS($1:12)&gt;COUNT(Dong1),"",IF(OFFSET(TH!O$1,SMALL(Dong1,ROWS($1:12)),)="1111",OFFSET(TH!M$1,SMALL(Dong1,ROWS($1:12)),),0))</f>
        <v/>
      </c>
      <c r="I25" s="96">
        <f t="shared" ca="1" si="0"/>
        <v>0</v>
      </c>
      <c r="J25" s="101"/>
    </row>
    <row r="26" spans="1:10" ht="19.5" customHeight="1">
      <c r="A26" s="95" t="str">
        <f ca="1">IF(ROWS($1:13)&gt;COUNT(Dong1),"",OFFSET(TH!C$1,SMALL(Dong1,ROWS($1:13)),))</f>
        <v/>
      </c>
      <c r="B26" s="95" t="str">
        <f ca="1">IF(ROWS($1:13)&gt;COUNT(Dong1),"",OFFSET(TH!E$1,SMALL(Dong1,ROWS($1:13)),))</f>
        <v/>
      </c>
      <c r="C26" s="96" t="str">
        <f ca="1">IF(ROWS($1:13)&gt;COUNT(Dong1),"",IF(OFFSET(TH!N$1,SMALL(Dong1,ROWS($1:13)),)="1111",OFFSET(TH!D$1,SMALL(Dong1,ROWS($1:13)),),""))</f>
        <v/>
      </c>
      <c r="D26" s="97" t="str">
        <f ca="1">IF(ROWS($1:13)&gt;COUNT(Dong1),"",IF(OFFSET(TH!O$1,SMALL(Dong1,ROWS($1:13)),)="1111",OFFSET(TH!D$1,SMALL(Dong1,ROWS($1:13)),),""))</f>
        <v/>
      </c>
      <c r="E26" s="124" t="str">
        <f ca="1">IF(ROWS($1:13)&gt;COUNT(Dong1),"",OFFSET(TH!F$1,SMALL(Dong1,ROWS($1:13)),))</f>
        <v/>
      </c>
      <c r="F26" s="99" t="str">
        <f ca="1">IF(ROWS($1:13)&gt;COUNT(Dong1),"",IF(OFFSET(TH!O$1,SMALL(Dong1,ROWS($1:13)),)="1111",OFFSET(TH!N$1,SMALL(Dong1,ROWS($1:13)),),OFFSET(TH!O$1,SMALL(Dong1,ROWS($1:13)),)))</f>
        <v/>
      </c>
      <c r="G26" s="100" t="str">
        <f ca="1">IF(ROWS($1:13)&gt;COUNT(Dong1),"",IF(OFFSET(TH!N$1,SMALL(Dong1,ROWS($1:13)),)="1111",OFFSET(TH!M$1,SMALL(Dong1,ROWS($1:13)),),0))</f>
        <v/>
      </c>
      <c r="H26" s="98" t="str">
        <f ca="1">IF(ROWS($1:13)&gt;COUNT(Dong1),"",IF(OFFSET(TH!O$1,SMALL(Dong1,ROWS($1:13)),)="1111",OFFSET(TH!M$1,SMALL(Dong1,ROWS($1:13)),),0))</f>
        <v/>
      </c>
      <c r="I26" s="96">
        <f t="shared" ca="1" si="0"/>
        <v>0</v>
      </c>
      <c r="J26" s="101"/>
    </row>
    <row r="27" spans="1:10" ht="19.5" customHeight="1">
      <c r="A27" s="95" t="str">
        <f ca="1">IF(ROWS($1:14)&gt;COUNT(Dong1),"",OFFSET(TH!C$1,SMALL(Dong1,ROWS($1:14)),))</f>
        <v/>
      </c>
      <c r="B27" s="95" t="str">
        <f ca="1">IF(ROWS($1:14)&gt;COUNT(Dong1),"",OFFSET(TH!E$1,SMALL(Dong1,ROWS($1:14)),))</f>
        <v/>
      </c>
      <c r="C27" s="96" t="str">
        <f ca="1">IF(ROWS($1:14)&gt;COUNT(Dong1),"",IF(OFFSET(TH!N$1,SMALL(Dong1,ROWS($1:14)),)="1111",OFFSET(TH!D$1,SMALL(Dong1,ROWS($1:14)),),""))</f>
        <v/>
      </c>
      <c r="D27" s="97" t="str">
        <f ca="1">IF(ROWS($1:14)&gt;COUNT(Dong1),"",IF(OFFSET(TH!O$1,SMALL(Dong1,ROWS($1:14)),)="1111",OFFSET(TH!D$1,SMALL(Dong1,ROWS($1:14)),),""))</f>
        <v/>
      </c>
      <c r="E27" s="124" t="str">
        <f ca="1">IF(ROWS($1:14)&gt;COUNT(Dong1),"",OFFSET(TH!F$1,SMALL(Dong1,ROWS($1:14)),))</f>
        <v/>
      </c>
      <c r="F27" s="99" t="str">
        <f ca="1">IF(ROWS($1:14)&gt;COUNT(Dong1),"",IF(OFFSET(TH!O$1,SMALL(Dong1,ROWS($1:14)),)="1111",OFFSET(TH!N$1,SMALL(Dong1,ROWS($1:14)),),OFFSET(TH!O$1,SMALL(Dong1,ROWS($1:14)),)))</f>
        <v/>
      </c>
      <c r="G27" s="100" t="str">
        <f ca="1">IF(ROWS($1:14)&gt;COUNT(Dong1),"",IF(OFFSET(TH!N$1,SMALL(Dong1,ROWS($1:14)),)="1111",OFFSET(TH!M$1,SMALL(Dong1,ROWS($1:14)),),0))</f>
        <v/>
      </c>
      <c r="H27" s="98" t="str">
        <f ca="1">IF(ROWS($1:14)&gt;COUNT(Dong1),"",IF(OFFSET(TH!O$1,SMALL(Dong1,ROWS($1:14)),)="1111",OFFSET(TH!M$1,SMALL(Dong1,ROWS($1:14)),),0))</f>
        <v/>
      </c>
      <c r="I27" s="96">
        <f t="shared" ca="1" si="0"/>
        <v>0</v>
      </c>
      <c r="J27" s="101"/>
    </row>
    <row r="28" spans="1:10" ht="19.5" customHeight="1">
      <c r="A28" s="95" t="str">
        <f ca="1">IF(ROWS($1:15)&gt;COUNT(Dong1),"",OFFSET(TH!C$1,SMALL(Dong1,ROWS($1:15)),))</f>
        <v/>
      </c>
      <c r="B28" s="95" t="str">
        <f ca="1">IF(ROWS($1:15)&gt;COUNT(Dong1),"",OFFSET(TH!E$1,SMALL(Dong1,ROWS($1:15)),))</f>
        <v/>
      </c>
      <c r="C28" s="96" t="str">
        <f ca="1">IF(ROWS($1:15)&gt;COUNT(Dong1),"",IF(OFFSET(TH!N$1,SMALL(Dong1,ROWS($1:15)),)="1111",OFFSET(TH!D$1,SMALL(Dong1,ROWS($1:15)),),""))</f>
        <v/>
      </c>
      <c r="D28" s="97" t="str">
        <f ca="1">IF(ROWS($1:15)&gt;COUNT(Dong1),"",IF(OFFSET(TH!O$1,SMALL(Dong1,ROWS($1:15)),)="1111",OFFSET(TH!D$1,SMALL(Dong1,ROWS($1:15)),),""))</f>
        <v/>
      </c>
      <c r="E28" s="124" t="str">
        <f ca="1">IF(ROWS($1:15)&gt;COUNT(Dong1),"",OFFSET(TH!F$1,SMALL(Dong1,ROWS($1:15)),))</f>
        <v/>
      </c>
      <c r="F28" s="99" t="str">
        <f ca="1">IF(ROWS($1:15)&gt;COUNT(Dong1),"",IF(OFFSET(TH!O$1,SMALL(Dong1,ROWS($1:15)),)="1111",OFFSET(TH!N$1,SMALL(Dong1,ROWS($1:15)),),OFFSET(TH!O$1,SMALL(Dong1,ROWS($1:15)),)))</f>
        <v/>
      </c>
      <c r="G28" s="100" t="str">
        <f ca="1">IF(ROWS($1:15)&gt;COUNT(Dong1),"",IF(OFFSET(TH!N$1,SMALL(Dong1,ROWS($1:15)),)="1111",OFFSET(TH!M$1,SMALL(Dong1,ROWS($1:15)),),0))</f>
        <v/>
      </c>
      <c r="H28" s="98" t="str">
        <f ca="1">IF(ROWS($1:15)&gt;COUNT(Dong1),"",IF(OFFSET(TH!O$1,SMALL(Dong1,ROWS($1:15)),)="1111",OFFSET(TH!M$1,SMALL(Dong1,ROWS($1:15)),),0))</f>
        <v/>
      </c>
      <c r="I28" s="96">
        <f t="shared" ca="1" si="0"/>
        <v>0</v>
      </c>
      <c r="J28" s="101"/>
    </row>
    <row r="29" spans="1:10" ht="19.5" customHeight="1">
      <c r="A29" s="95" t="str">
        <f ca="1">IF(ROWS($1:16)&gt;COUNT(Dong1),"",OFFSET(TH!C$1,SMALL(Dong1,ROWS($1:16)),))</f>
        <v/>
      </c>
      <c r="B29" s="95" t="str">
        <f ca="1">IF(ROWS($1:16)&gt;COUNT(Dong1),"",OFFSET(TH!E$1,SMALL(Dong1,ROWS($1:16)),))</f>
        <v/>
      </c>
      <c r="C29" s="96" t="str">
        <f ca="1">IF(ROWS($1:16)&gt;COUNT(Dong1),"",IF(OFFSET(TH!N$1,SMALL(Dong1,ROWS($1:16)),)="1111",OFFSET(TH!D$1,SMALL(Dong1,ROWS($1:16)),),""))</f>
        <v/>
      </c>
      <c r="D29" s="97" t="str">
        <f ca="1">IF(ROWS($1:16)&gt;COUNT(Dong1),"",IF(OFFSET(TH!O$1,SMALL(Dong1,ROWS($1:16)),)="1111",OFFSET(TH!D$1,SMALL(Dong1,ROWS($1:16)),),""))</f>
        <v/>
      </c>
      <c r="E29" s="124" t="str">
        <f ca="1">IF(ROWS($1:16)&gt;COUNT(Dong1),"",OFFSET(TH!F$1,SMALL(Dong1,ROWS($1:16)),))</f>
        <v/>
      </c>
      <c r="F29" s="99" t="str">
        <f ca="1">IF(ROWS($1:16)&gt;COUNT(Dong1),"",IF(OFFSET(TH!O$1,SMALL(Dong1,ROWS($1:16)),)="1111",OFFSET(TH!N$1,SMALL(Dong1,ROWS($1:16)),),OFFSET(TH!O$1,SMALL(Dong1,ROWS($1:16)),)))</f>
        <v/>
      </c>
      <c r="G29" s="100" t="str">
        <f ca="1">IF(ROWS($1:16)&gt;COUNT(Dong1),"",IF(OFFSET(TH!N$1,SMALL(Dong1,ROWS($1:16)),)="1111",OFFSET(TH!M$1,SMALL(Dong1,ROWS($1:16)),),0))</f>
        <v/>
      </c>
      <c r="H29" s="98" t="str">
        <f ca="1">IF(ROWS($1:16)&gt;COUNT(Dong1),"",IF(OFFSET(TH!O$1,SMALL(Dong1,ROWS($1:16)),)="1111",OFFSET(TH!M$1,SMALL(Dong1,ROWS($1:16)),),0))</f>
        <v/>
      </c>
      <c r="I29" s="96">
        <f t="shared" ca="1" si="0"/>
        <v>0</v>
      </c>
      <c r="J29" s="101"/>
    </row>
    <row r="30" spans="1:10" ht="19.5" customHeight="1">
      <c r="A30" s="95" t="str">
        <f ca="1">IF(ROWS($1:17)&gt;COUNT(Dong1),"",OFFSET(TH!C$1,SMALL(Dong1,ROWS($1:17)),))</f>
        <v/>
      </c>
      <c r="B30" s="95" t="str">
        <f ca="1">IF(ROWS($1:17)&gt;COUNT(Dong1),"",OFFSET(TH!E$1,SMALL(Dong1,ROWS($1:17)),))</f>
        <v/>
      </c>
      <c r="C30" s="96" t="str">
        <f ca="1">IF(ROWS($1:17)&gt;COUNT(Dong1),"",IF(OFFSET(TH!N$1,SMALL(Dong1,ROWS($1:17)),)="1111",OFFSET(TH!D$1,SMALL(Dong1,ROWS($1:17)),),""))</f>
        <v/>
      </c>
      <c r="D30" s="97" t="str">
        <f ca="1">IF(ROWS($1:17)&gt;COUNT(Dong1),"",IF(OFFSET(TH!O$1,SMALL(Dong1,ROWS($1:17)),)="1111",OFFSET(TH!D$1,SMALL(Dong1,ROWS($1:17)),),""))</f>
        <v/>
      </c>
      <c r="E30" s="124" t="str">
        <f ca="1">IF(ROWS($1:17)&gt;COUNT(Dong1),"",OFFSET(TH!F$1,SMALL(Dong1,ROWS($1:17)),))</f>
        <v/>
      </c>
      <c r="F30" s="99" t="str">
        <f ca="1">IF(ROWS($1:17)&gt;COUNT(Dong1),"",IF(OFFSET(TH!O$1,SMALL(Dong1,ROWS($1:17)),)="1111",OFFSET(TH!N$1,SMALL(Dong1,ROWS($1:17)),),OFFSET(TH!O$1,SMALL(Dong1,ROWS($1:17)),)))</f>
        <v/>
      </c>
      <c r="G30" s="100" t="str">
        <f ca="1">IF(ROWS($1:17)&gt;COUNT(Dong1),"",IF(OFFSET(TH!N$1,SMALL(Dong1,ROWS($1:17)),)="1111",OFFSET(TH!M$1,SMALL(Dong1,ROWS($1:17)),),0))</f>
        <v/>
      </c>
      <c r="H30" s="98" t="str">
        <f ca="1">IF(ROWS($1:17)&gt;COUNT(Dong1),"",IF(OFFSET(TH!O$1,SMALL(Dong1,ROWS($1:17)),)="1111",OFFSET(TH!M$1,SMALL(Dong1,ROWS($1:17)),),0))</f>
        <v/>
      </c>
      <c r="I30" s="96">
        <f t="shared" ca="1" si="0"/>
        <v>0</v>
      </c>
      <c r="J30" s="101"/>
    </row>
    <row r="31" spans="1:10" ht="19.5" customHeight="1">
      <c r="A31" s="95" t="str">
        <f ca="1">IF(ROWS($1:18)&gt;COUNT(Dong1),"",OFFSET(TH!C$1,SMALL(Dong1,ROWS($1:18)),))</f>
        <v/>
      </c>
      <c r="B31" s="95" t="str">
        <f ca="1">IF(ROWS($1:18)&gt;COUNT(Dong1),"",OFFSET(TH!E$1,SMALL(Dong1,ROWS($1:18)),))</f>
        <v/>
      </c>
      <c r="C31" s="96" t="str">
        <f ca="1">IF(ROWS($1:18)&gt;COUNT(Dong1),"",IF(OFFSET(TH!N$1,SMALL(Dong1,ROWS($1:18)),)="1111",OFFSET(TH!D$1,SMALL(Dong1,ROWS($1:18)),),""))</f>
        <v/>
      </c>
      <c r="D31" s="97" t="str">
        <f ca="1">IF(ROWS($1:18)&gt;COUNT(Dong1),"",IF(OFFSET(TH!O$1,SMALL(Dong1,ROWS($1:18)),)="1111",OFFSET(TH!D$1,SMALL(Dong1,ROWS($1:18)),),""))</f>
        <v/>
      </c>
      <c r="E31" s="124" t="str">
        <f ca="1">IF(ROWS($1:18)&gt;COUNT(Dong1),"",OFFSET(TH!F$1,SMALL(Dong1,ROWS($1:18)),))</f>
        <v/>
      </c>
      <c r="F31" s="99" t="str">
        <f ca="1">IF(ROWS($1:18)&gt;COUNT(Dong1),"",IF(OFFSET(TH!O$1,SMALL(Dong1,ROWS($1:18)),)="1111",OFFSET(TH!N$1,SMALL(Dong1,ROWS($1:18)),),OFFSET(TH!O$1,SMALL(Dong1,ROWS($1:18)),)))</f>
        <v/>
      </c>
      <c r="G31" s="100" t="str">
        <f ca="1">IF(ROWS($1:18)&gt;COUNT(Dong1),"",IF(OFFSET(TH!N$1,SMALL(Dong1,ROWS($1:18)),)="1111",OFFSET(TH!M$1,SMALL(Dong1,ROWS($1:18)),),0))</f>
        <v/>
      </c>
      <c r="H31" s="98" t="str">
        <f ca="1">IF(ROWS($1:18)&gt;COUNT(Dong1),"",IF(OFFSET(TH!O$1,SMALL(Dong1,ROWS($1:18)),)="1111",OFFSET(TH!M$1,SMALL(Dong1,ROWS($1:18)),),0))</f>
        <v/>
      </c>
      <c r="I31" s="96">
        <f t="shared" ca="1" si="0"/>
        <v>0</v>
      </c>
      <c r="J31" s="101"/>
    </row>
    <row r="32" spans="1:10" ht="19.5" customHeight="1">
      <c r="A32" s="95" t="str">
        <f ca="1">IF(ROWS($1:19)&gt;COUNT(Dong1),"",OFFSET(TH!C$1,SMALL(Dong1,ROWS($1:19)),))</f>
        <v/>
      </c>
      <c r="B32" s="95" t="str">
        <f ca="1">IF(ROWS($1:19)&gt;COUNT(Dong1),"",OFFSET(TH!E$1,SMALL(Dong1,ROWS($1:19)),))</f>
        <v/>
      </c>
      <c r="C32" s="96" t="str">
        <f ca="1">IF(ROWS($1:19)&gt;COUNT(Dong1),"",IF(OFFSET(TH!N$1,SMALL(Dong1,ROWS($1:19)),)="1111",OFFSET(TH!D$1,SMALL(Dong1,ROWS($1:19)),),""))</f>
        <v/>
      </c>
      <c r="D32" s="97" t="str">
        <f ca="1">IF(ROWS($1:19)&gt;COUNT(Dong1),"",IF(OFFSET(TH!O$1,SMALL(Dong1,ROWS($1:19)),)="1111",OFFSET(TH!D$1,SMALL(Dong1,ROWS($1:19)),),""))</f>
        <v/>
      </c>
      <c r="E32" s="124" t="str">
        <f ca="1">IF(ROWS($1:19)&gt;COUNT(Dong1),"",OFFSET(TH!F$1,SMALL(Dong1,ROWS($1:19)),))</f>
        <v/>
      </c>
      <c r="F32" s="99" t="str">
        <f ca="1">IF(ROWS($1:19)&gt;COUNT(Dong1),"",IF(OFFSET(TH!O$1,SMALL(Dong1,ROWS($1:19)),)="1111",OFFSET(TH!N$1,SMALL(Dong1,ROWS($1:19)),),OFFSET(TH!O$1,SMALL(Dong1,ROWS($1:19)),)))</f>
        <v/>
      </c>
      <c r="G32" s="100" t="str">
        <f ca="1">IF(ROWS($1:19)&gt;COUNT(Dong1),"",IF(OFFSET(TH!N$1,SMALL(Dong1,ROWS($1:19)),)="1111",OFFSET(TH!M$1,SMALL(Dong1,ROWS($1:19)),),0))</f>
        <v/>
      </c>
      <c r="H32" s="98" t="str">
        <f ca="1">IF(ROWS($1:19)&gt;COUNT(Dong1),"",IF(OFFSET(TH!O$1,SMALL(Dong1,ROWS($1:19)),)="1111",OFFSET(TH!M$1,SMALL(Dong1,ROWS($1:19)),),0))</f>
        <v/>
      </c>
      <c r="I32" s="96">
        <f t="shared" ca="1" si="0"/>
        <v>0</v>
      </c>
      <c r="J32" s="101"/>
    </row>
    <row r="33" spans="1:10" ht="19.5" customHeight="1">
      <c r="A33" s="95" t="str">
        <f ca="1">IF(ROWS($1:20)&gt;COUNT(Dong1),"",OFFSET(TH!C$1,SMALL(Dong1,ROWS($1:20)),))</f>
        <v/>
      </c>
      <c r="B33" s="95" t="str">
        <f ca="1">IF(ROWS($1:20)&gt;COUNT(Dong1),"",OFFSET(TH!E$1,SMALL(Dong1,ROWS($1:20)),))</f>
        <v/>
      </c>
      <c r="C33" s="96" t="str">
        <f ca="1">IF(ROWS($1:20)&gt;COUNT(Dong1),"",IF(OFFSET(TH!N$1,SMALL(Dong1,ROWS($1:20)),)="1111",OFFSET(TH!D$1,SMALL(Dong1,ROWS($1:20)),),""))</f>
        <v/>
      </c>
      <c r="D33" s="97" t="str">
        <f ca="1">IF(ROWS($1:20)&gt;COUNT(Dong1),"",IF(OFFSET(TH!O$1,SMALL(Dong1,ROWS($1:20)),)="1111",OFFSET(TH!D$1,SMALL(Dong1,ROWS($1:20)),),""))</f>
        <v/>
      </c>
      <c r="E33" s="124" t="str">
        <f ca="1">IF(ROWS($1:20)&gt;COUNT(Dong1),"",OFFSET(TH!F$1,SMALL(Dong1,ROWS($1:20)),))</f>
        <v/>
      </c>
      <c r="F33" s="99" t="str">
        <f ca="1">IF(ROWS($1:20)&gt;COUNT(Dong1),"",IF(OFFSET(TH!O$1,SMALL(Dong1,ROWS($1:20)),)="1111",OFFSET(TH!N$1,SMALL(Dong1,ROWS($1:20)),),OFFSET(TH!O$1,SMALL(Dong1,ROWS($1:20)),)))</f>
        <v/>
      </c>
      <c r="G33" s="100" t="str">
        <f ca="1">IF(ROWS($1:20)&gt;COUNT(Dong1),"",IF(OFFSET(TH!N$1,SMALL(Dong1,ROWS($1:20)),)="1111",OFFSET(TH!M$1,SMALL(Dong1,ROWS($1:20)),),0))</f>
        <v/>
      </c>
      <c r="H33" s="98" t="str">
        <f ca="1">IF(ROWS($1:20)&gt;COUNT(Dong1),"",IF(OFFSET(TH!O$1,SMALL(Dong1,ROWS($1:20)),)="1111",OFFSET(TH!M$1,SMALL(Dong1,ROWS($1:20)),),0))</f>
        <v/>
      </c>
      <c r="I33" s="96">
        <f t="shared" ca="1" si="0"/>
        <v>0</v>
      </c>
      <c r="J33" s="101"/>
    </row>
    <row r="34" spans="1:10" ht="19.5" customHeight="1">
      <c r="A34" s="95" t="str">
        <f ca="1">IF(ROWS($1:21)&gt;COUNT(Dong1),"",OFFSET(TH!C$1,SMALL(Dong1,ROWS($1:21)),))</f>
        <v/>
      </c>
      <c r="B34" s="95" t="str">
        <f ca="1">IF(ROWS($1:21)&gt;COUNT(Dong1),"",OFFSET(TH!E$1,SMALL(Dong1,ROWS($1:21)),))</f>
        <v/>
      </c>
      <c r="C34" s="96" t="str">
        <f ca="1">IF(ROWS($1:21)&gt;COUNT(Dong1),"",IF(OFFSET(TH!N$1,SMALL(Dong1,ROWS($1:21)),)="1111",OFFSET(TH!D$1,SMALL(Dong1,ROWS($1:21)),),""))</f>
        <v/>
      </c>
      <c r="D34" s="97" t="str">
        <f ca="1">IF(ROWS($1:21)&gt;COUNT(Dong1),"",IF(OFFSET(TH!O$1,SMALL(Dong1,ROWS($1:21)),)="1111",OFFSET(TH!D$1,SMALL(Dong1,ROWS($1:21)),),""))</f>
        <v/>
      </c>
      <c r="E34" s="124" t="str">
        <f ca="1">IF(ROWS($1:21)&gt;COUNT(Dong1),"",OFFSET(TH!F$1,SMALL(Dong1,ROWS($1:21)),))</f>
        <v/>
      </c>
      <c r="F34" s="99" t="str">
        <f ca="1">IF(ROWS($1:21)&gt;COUNT(Dong1),"",IF(OFFSET(TH!O$1,SMALL(Dong1,ROWS($1:21)),)="1111",OFFSET(TH!N$1,SMALL(Dong1,ROWS($1:21)),),OFFSET(TH!O$1,SMALL(Dong1,ROWS($1:21)),)))</f>
        <v/>
      </c>
      <c r="G34" s="100" t="str">
        <f ca="1">IF(ROWS($1:21)&gt;COUNT(Dong1),"",IF(OFFSET(TH!N$1,SMALL(Dong1,ROWS($1:21)),)="1111",OFFSET(TH!M$1,SMALL(Dong1,ROWS($1:21)),),0))</f>
        <v/>
      </c>
      <c r="H34" s="98" t="str">
        <f ca="1">IF(ROWS($1:21)&gt;COUNT(Dong1),"",IF(OFFSET(TH!O$1,SMALL(Dong1,ROWS($1:21)),)="1111",OFFSET(TH!M$1,SMALL(Dong1,ROWS($1:21)),),0))</f>
        <v/>
      </c>
      <c r="I34" s="96">
        <f t="shared" ca="1" si="0"/>
        <v>0</v>
      </c>
      <c r="J34" s="101"/>
    </row>
    <row r="35" spans="1:10" ht="19.5" customHeight="1">
      <c r="A35" s="95" t="str">
        <f ca="1">IF(ROWS($1:22)&gt;COUNT(Dong1),"",OFFSET(TH!C$1,SMALL(Dong1,ROWS($1:22)),))</f>
        <v/>
      </c>
      <c r="B35" s="95" t="str">
        <f ca="1">IF(ROWS($1:22)&gt;COUNT(Dong1),"",OFFSET(TH!E$1,SMALL(Dong1,ROWS($1:22)),))</f>
        <v/>
      </c>
      <c r="C35" s="96" t="str">
        <f ca="1">IF(ROWS($1:22)&gt;COUNT(Dong1),"",IF(OFFSET(TH!N$1,SMALL(Dong1,ROWS($1:22)),)="1111",OFFSET(TH!D$1,SMALL(Dong1,ROWS($1:22)),),""))</f>
        <v/>
      </c>
      <c r="D35" s="97" t="str">
        <f ca="1">IF(ROWS($1:22)&gt;COUNT(Dong1),"",IF(OFFSET(TH!O$1,SMALL(Dong1,ROWS($1:22)),)="1111",OFFSET(TH!D$1,SMALL(Dong1,ROWS($1:22)),),""))</f>
        <v/>
      </c>
      <c r="E35" s="124" t="str">
        <f ca="1">IF(ROWS($1:22)&gt;COUNT(Dong1),"",OFFSET(TH!F$1,SMALL(Dong1,ROWS($1:22)),))</f>
        <v/>
      </c>
      <c r="F35" s="99" t="str">
        <f ca="1">IF(ROWS($1:22)&gt;COUNT(Dong1),"",IF(OFFSET(TH!O$1,SMALL(Dong1,ROWS($1:22)),)="1111",OFFSET(TH!N$1,SMALL(Dong1,ROWS($1:22)),),OFFSET(TH!O$1,SMALL(Dong1,ROWS($1:22)),)))</f>
        <v/>
      </c>
      <c r="G35" s="100" t="str">
        <f ca="1">IF(ROWS($1:22)&gt;COUNT(Dong1),"",IF(OFFSET(TH!N$1,SMALL(Dong1,ROWS($1:22)),)="1111",OFFSET(TH!M$1,SMALL(Dong1,ROWS($1:22)),),0))</f>
        <v/>
      </c>
      <c r="H35" s="98" t="str">
        <f ca="1">IF(ROWS($1:22)&gt;COUNT(Dong1),"",IF(OFFSET(TH!O$1,SMALL(Dong1,ROWS($1:22)),)="1111",OFFSET(TH!M$1,SMALL(Dong1,ROWS($1:22)),),0))</f>
        <v/>
      </c>
      <c r="I35" s="96">
        <f t="shared" ca="1" si="0"/>
        <v>0</v>
      </c>
      <c r="J35" s="101"/>
    </row>
    <row r="36" spans="1:10" ht="19.5" customHeight="1">
      <c r="A36" s="95" t="str">
        <f ca="1">IF(ROWS($1:23)&gt;COUNT(Dong1),"",OFFSET(TH!C$1,SMALL(Dong1,ROWS($1:23)),))</f>
        <v/>
      </c>
      <c r="B36" s="95" t="str">
        <f ca="1">IF(ROWS($1:23)&gt;COUNT(Dong1),"",OFFSET(TH!E$1,SMALL(Dong1,ROWS($1:23)),))</f>
        <v/>
      </c>
      <c r="C36" s="96" t="str">
        <f ca="1">IF(ROWS($1:23)&gt;COUNT(Dong1),"",IF(OFFSET(TH!N$1,SMALL(Dong1,ROWS($1:23)),)="1111",OFFSET(TH!D$1,SMALL(Dong1,ROWS($1:23)),),""))</f>
        <v/>
      </c>
      <c r="D36" s="97" t="str">
        <f ca="1">IF(ROWS($1:23)&gt;COUNT(Dong1),"",IF(OFFSET(TH!O$1,SMALL(Dong1,ROWS($1:23)),)="1111",OFFSET(TH!D$1,SMALL(Dong1,ROWS($1:23)),),""))</f>
        <v/>
      </c>
      <c r="E36" s="124" t="str">
        <f ca="1">IF(ROWS($1:23)&gt;COUNT(Dong1),"",OFFSET(TH!F$1,SMALL(Dong1,ROWS($1:23)),))</f>
        <v/>
      </c>
      <c r="F36" s="99" t="str">
        <f ca="1">IF(ROWS($1:23)&gt;COUNT(Dong1),"",IF(OFFSET(TH!O$1,SMALL(Dong1,ROWS($1:23)),)="1111",OFFSET(TH!N$1,SMALL(Dong1,ROWS($1:23)),),OFFSET(TH!O$1,SMALL(Dong1,ROWS($1:23)),)))</f>
        <v/>
      </c>
      <c r="G36" s="100" t="str">
        <f ca="1">IF(ROWS($1:23)&gt;COUNT(Dong1),"",IF(OFFSET(TH!N$1,SMALL(Dong1,ROWS($1:23)),)="1111",OFFSET(TH!M$1,SMALL(Dong1,ROWS($1:23)),),0))</f>
        <v/>
      </c>
      <c r="H36" s="98" t="str">
        <f ca="1">IF(ROWS($1:23)&gt;COUNT(Dong1),"",IF(OFFSET(TH!O$1,SMALL(Dong1,ROWS($1:23)),)="1111",OFFSET(TH!M$1,SMALL(Dong1,ROWS($1:23)),),0))</f>
        <v/>
      </c>
      <c r="I36" s="96">
        <f t="shared" ca="1" si="0"/>
        <v>0</v>
      </c>
      <c r="J36" s="101"/>
    </row>
    <row r="37" spans="1:10" ht="19.5" customHeight="1">
      <c r="A37" s="95" t="str">
        <f ca="1">IF(ROWS($1:24)&gt;COUNT(Dong1),"",OFFSET(TH!C$1,SMALL(Dong1,ROWS($1:24)),))</f>
        <v/>
      </c>
      <c r="B37" s="95" t="str">
        <f ca="1">IF(ROWS($1:24)&gt;COUNT(Dong1),"",OFFSET(TH!E$1,SMALL(Dong1,ROWS($1:24)),))</f>
        <v/>
      </c>
      <c r="C37" s="96" t="str">
        <f ca="1">IF(ROWS($1:24)&gt;COUNT(Dong1),"",IF(OFFSET(TH!N$1,SMALL(Dong1,ROWS($1:24)),)="1111",OFFSET(TH!D$1,SMALL(Dong1,ROWS($1:24)),),""))</f>
        <v/>
      </c>
      <c r="D37" s="97" t="str">
        <f ca="1">IF(ROWS($1:24)&gt;COUNT(Dong1),"",IF(OFFSET(TH!O$1,SMALL(Dong1,ROWS($1:24)),)="1111",OFFSET(TH!D$1,SMALL(Dong1,ROWS($1:24)),),""))</f>
        <v/>
      </c>
      <c r="E37" s="124" t="str">
        <f ca="1">IF(ROWS($1:24)&gt;COUNT(Dong1),"",OFFSET(TH!F$1,SMALL(Dong1,ROWS($1:24)),))</f>
        <v/>
      </c>
      <c r="F37" s="99" t="str">
        <f ca="1">IF(ROWS($1:24)&gt;COUNT(Dong1),"",IF(OFFSET(TH!O$1,SMALL(Dong1,ROWS($1:24)),)="1111",OFFSET(TH!N$1,SMALL(Dong1,ROWS($1:24)),),OFFSET(TH!O$1,SMALL(Dong1,ROWS($1:24)),)))</f>
        <v/>
      </c>
      <c r="G37" s="100" t="str">
        <f ca="1">IF(ROWS($1:24)&gt;COUNT(Dong1),"",IF(OFFSET(TH!N$1,SMALL(Dong1,ROWS($1:24)),)="1111",OFFSET(TH!M$1,SMALL(Dong1,ROWS($1:24)),),0))</f>
        <v/>
      </c>
      <c r="H37" s="98" t="str">
        <f ca="1">IF(ROWS($1:24)&gt;COUNT(Dong1),"",IF(OFFSET(TH!O$1,SMALL(Dong1,ROWS($1:24)),)="1111",OFFSET(TH!M$1,SMALL(Dong1,ROWS($1:24)),),0))</f>
        <v/>
      </c>
      <c r="I37" s="96">
        <f t="shared" ca="1" si="0"/>
        <v>0</v>
      </c>
      <c r="J37" s="101"/>
    </row>
    <row r="38" spans="1:10" ht="19.5" customHeight="1">
      <c r="A38" s="95" t="str">
        <f ca="1">IF(ROWS($1:25)&gt;COUNT(Dong1),"",OFFSET(TH!C$1,SMALL(Dong1,ROWS($1:25)),))</f>
        <v/>
      </c>
      <c r="B38" s="95" t="str">
        <f ca="1">IF(ROWS($1:25)&gt;COUNT(Dong1),"",OFFSET(TH!E$1,SMALL(Dong1,ROWS($1:25)),))</f>
        <v/>
      </c>
      <c r="C38" s="96" t="str">
        <f ca="1">IF(ROWS($1:25)&gt;COUNT(Dong1),"",IF(OFFSET(TH!N$1,SMALL(Dong1,ROWS($1:25)),)="1111",OFFSET(TH!D$1,SMALL(Dong1,ROWS($1:25)),),""))</f>
        <v/>
      </c>
      <c r="D38" s="97" t="str">
        <f ca="1">IF(ROWS($1:25)&gt;COUNT(Dong1),"",IF(OFFSET(TH!O$1,SMALL(Dong1,ROWS($1:25)),)="1111",OFFSET(TH!D$1,SMALL(Dong1,ROWS($1:25)),),""))</f>
        <v/>
      </c>
      <c r="E38" s="124" t="str">
        <f ca="1">IF(ROWS($1:25)&gt;COUNT(Dong1),"",OFFSET(TH!F$1,SMALL(Dong1,ROWS($1:25)),))</f>
        <v/>
      </c>
      <c r="F38" s="99" t="str">
        <f ca="1">IF(ROWS($1:25)&gt;COUNT(Dong1),"",IF(OFFSET(TH!O$1,SMALL(Dong1,ROWS($1:25)),)="1111",OFFSET(TH!N$1,SMALL(Dong1,ROWS($1:25)),),OFFSET(TH!O$1,SMALL(Dong1,ROWS($1:25)),)))</f>
        <v/>
      </c>
      <c r="G38" s="100" t="str">
        <f ca="1">IF(ROWS($1:25)&gt;COUNT(Dong1),"",IF(OFFSET(TH!N$1,SMALL(Dong1,ROWS($1:25)),)="1111",OFFSET(TH!M$1,SMALL(Dong1,ROWS($1:25)),),0))</f>
        <v/>
      </c>
      <c r="H38" s="98" t="str">
        <f ca="1">IF(ROWS($1:25)&gt;COUNT(Dong1),"",IF(OFFSET(TH!O$1,SMALL(Dong1,ROWS($1:25)),)="1111",OFFSET(TH!M$1,SMALL(Dong1,ROWS($1:25)),),0))</f>
        <v/>
      </c>
      <c r="I38" s="96">
        <f t="shared" ca="1" si="0"/>
        <v>0</v>
      </c>
      <c r="J38" s="101"/>
    </row>
    <row r="39" spans="1:10" ht="19.5" customHeight="1">
      <c r="A39" s="95" t="str">
        <f ca="1">IF(ROWS($1:26)&gt;COUNT(Dong1),"",OFFSET(TH!C$1,SMALL(Dong1,ROWS($1:26)),))</f>
        <v/>
      </c>
      <c r="B39" s="95" t="str">
        <f ca="1">IF(ROWS($1:26)&gt;COUNT(Dong1),"",OFFSET(TH!E$1,SMALL(Dong1,ROWS($1:26)),))</f>
        <v/>
      </c>
      <c r="C39" s="96" t="str">
        <f ca="1">IF(ROWS($1:26)&gt;COUNT(Dong1),"",IF(OFFSET(TH!N$1,SMALL(Dong1,ROWS($1:26)),)="1111",OFFSET(TH!D$1,SMALL(Dong1,ROWS($1:26)),),""))</f>
        <v/>
      </c>
      <c r="D39" s="97" t="str">
        <f ca="1">IF(ROWS($1:26)&gt;COUNT(Dong1),"",IF(OFFSET(TH!O$1,SMALL(Dong1,ROWS($1:26)),)="1111",OFFSET(TH!D$1,SMALL(Dong1,ROWS($1:26)),),""))</f>
        <v/>
      </c>
      <c r="E39" s="124" t="str">
        <f ca="1">IF(ROWS($1:26)&gt;COUNT(Dong1),"",OFFSET(TH!F$1,SMALL(Dong1,ROWS($1:26)),))</f>
        <v/>
      </c>
      <c r="F39" s="99" t="str">
        <f ca="1">IF(ROWS($1:26)&gt;COUNT(Dong1),"",IF(OFFSET(TH!O$1,SMALL(Dong1,ROWS($1:26)),)="1111",OFFSET(TH!N$1,SMALL(Dong1,ROWS($1:26)),),OFFSET(TH!O$1,SMALL(Dong1,ROWS($1:26)),)))</f>
        <v/>
      </c>
      <c r="G39" s="100" t="str">
        <f ca="1">IF(ROWS($1:26)&gt;COUNT(Dong1),"",IF(OFFSET(TH!N$1,SMALL(Dong1,ROWS($1:26)),)="1111",OFFSET(TH!M$1,SMALL(Dong1,ROWS($1:26)),),0))</f>
        <v/>
      </c>
      <c r="H39" s="98" t="str">
        <f ca="1">IF(ROWS($1:26)&gt;COUNT(Dong1),"",IF(OFFSET(TH!O$1,SMALL(Dong1,ROWS($1:26)),)="1111",OFFSET(TH!M$1,SMALL(Dong1,ROWS($1:26)),),0))</f>
        <v/>
      </c>
      <c r="I39" s="96">
        <f t="shared" ca="1" si="0"/>
        <v>0</v>
      </c>
      <c r="J39" s="101"/>
    </row>
    <row r="40" spans="1:10" ht="19.5" customHeight="1">
      <c r="A40" s="95" t="str">
        <f ca="1">IF(ROWS($1:27)&gt;COUNT(Dong1),"",OFFSET(TH!C$1,SMALL(Dong1,ROWS($1:27)),))</f>
        <v/>
      </c>
      <c r="B40" s="95" t="str">
        <f ca="1">IF(ROWS($1:27)&gt;COUNT(Dong1),"",OFFSET(TH!E$1,SMALL(Dong1,ROWS($1:27)),))</f>
        <v/>
      </c>
      <c r="C40" s="96" t="str">
        <f ca="1">IF(ROWS($1:27)&gt;COUNT(Dong1),"",IF(OFFSET(TH!N$1,SMALL(Dong1,ROWS($1:27)),)="1111",OFFSET(TH!D$1,SMALL(Dong1,ROWS($1:27)),),""))</f>
        <v/>
      </c>
      <c r="D40" s="97" t="str">
        <f ca="1">IF(ROWS($1:27)&gt;COUNT(Dong1),"",IF(OFFSET(TH!O$1,SMALL(Dong1,ROWS($1:27)),)="1111",OFFSET(TH!D$1,SMALL(Dong1,ROWS($1:27)),),""))</f>
        <v/>
      </c>
      <c r="E40" s="124" t="str">
        <f ca="1">IF(ROWS($1:27)&gt;COUNT(Dong1),"",OFFSET(TH!F$1,SMALL(Dong1,ROWS($1:27)),))</f>
        <v/>
      </c>
      <c r="F40" s="99" t="str">
        <f ca="1">IF(ROWS($1:27)&gt;COUNT(Dong1),"",IF(OFFSET(TH!O$1,SMALL(Dong1,ROWS($1:27)),)="1111",OFFSET(TH!N$1,SMALL(Dong1,ROWS($1:27)),),OFFSET(TH!O$1,SMALL(Dong1,ROWS($1:27)),)))</f>
        <v/>
      </c>
      <c r="G40" s="100" t="str">
        <f ca="1">IF(ROWS($1:27)&gt;COUNT(Dong1),"",IF(OFFSET(TH!N$1,SMALL(Dong1,ROWS($1:27)),)="1111",OFFSET(TH!M$1,SMALL(Dong1,ROWS($1:27)),),0))</f>
        <v/>
      </c>
      <c r="H40" s="98" t="str">
        <f ca="1">IF(ROWS($1:27)&gt;COUNT(Dong1),"",IF(OFFSET(TH!O$1,SMALL(Dong1,ROWS($1:27)),)="1111",OFFSET(TH!M$1,SMALL(Dong1,ROWS($1:27)),),0))</f>
        <v/>
      </c>
      <c r="I40" s="96">
        <f t="shared" ca="1" si="0"/>
        <v>0</v>
      </c>
      <c r="J40" s="101"/>
    </row>
    <row r="41" spans="1:10" ht="19.5" customHeight="1">
      <c r="A41" s="95" t="str">
        <f ca="1">IF(ROWS($1:28)&gt;COUNT(Dong1),"",OFFSET(TH!C$1,SMALL(Dong1,ROWS($1:28)),))</f>
        <v/>
      </c>
      <c r="B41" s="95" t="str">
        <f ca="1">IF(ROWS($1:28)&gt;COUNT(Dong1),"",OFFSET(TH!E$1,SMALL(Dong1,ROWS($1:28)),))</f>
        <v/>
      </c>
      <c r="C41" s="96" t="str">
        <f ca="1">IF(ROWS($1:28)&gt;COUNT(Dong1),"",IF(OFFSET(TH!N$1,SMALL(Dong1,ROWS($1:28)),)="1111",OFFSET(TH!D$1,SMALL(Dong1,ROWS($1:28)),),""))</f>
        <v/>
      </c>
      <c r="D41" s="97" t="str">
        <f ca="1">IF(ROWS($1:28)&gt;COUNT(Dong1),"",IF(OFFSET(TH!O$1,SMALL(Dong1,ROWS($1:28)),)="1111",OFFSET(TH!D$1,SMALL(Dong1,ROWS($1:28)),),""))</f>
        <v/>
      </c>
      <c r="E41" s="124" t="str">
        <f ca="1">IF(ROWS($1:28)&gt;COUNT(Dong1),"",OFFSET(TH!F$1,SMALL(Dong1,ROWS($1:28)),))</f>
        <v/>
      </c>
      <c r="F41" s="99" t="str">
        <f ca="1">IF(ROWS($1:28)&gt;COUNT(Dong1),"",IF(OFFSET(TH!O$1,SMALL(Dong1,ROWS($1:28)),)="1111",OFFSET(TH!N$1,SMALL(Dong1,ROWS($1:28)),),OFFSET(TH!O$1,SMALL(Dong1,ROWS($1:28)),)))</f>
        <v/>
      </c>
      <c r="G41" s="100" t="str">
        <f ca="1">IF(ROWS($1:28)&gt;COUNT(Dong1),"",IF(OFFSET(TH!N$1,SMALL(Dong1,ROWS($1:28)),)="1111",OFFSET(TH!M$1,SMALL(Dong1,ROWS($1:28)),),0))</f>
        <v/>
      </c>
      <c r="H41" s="98" t="str">
        <f ca="1">IF(ROWS($1:28)&gt;COUNT(Dong1),"",IF(OFFSET(TH!O$1,SMALL(Dong1,ROWS($1:28)),)="1111",OFFSET(TH!M$1,SMALL(Dong1,ROWS($1:28)),),0))</f>
        <v/>
      </c>
      <c r="I41" s="96">
        <f t="shared" ca="1" si="0"/>
        <v>0</v>
      </c>
      <c r="J41" s="101"/>
    </row>
    <row r="42" spans="1:10" ht="19.5" customHeight="1">
      <c r="A42" s="95" t="str">
        <f ca="1">IF(ROWS($1:29)&gt;COUNT(Dong1),"",OFFSET(TH!C$1,SMALL(Dong1,ROWS($1:29)),))</f>
        <v/>
      </c>
      <c r="B42" s="95" t="str">
        <f ca="1">IF(ROWS($1:29)&gt;COUNT(Dong1),"",OFFSET(TH!E$1,SMALL(Dong1,ROWS($1:29)),))</f>
        <v/>
      </c>
      <c r="C42" s="96" t="str">
        <f ca="1">IF(ROWS($1:29)&gt;COUNT(Dong1),"",IF(OFFSET(TH!N$1,SMALL(Dong1,ROWS($1:29)),)="1111",OFFSET(TH!D$1,SMALL(Dong1,ROWS($1:29)),),""))</f>
        <v/>
      </c>
      <c r="D42" s="97" t="str">
        <f ca="1">IF(ROWS($1:29)&gt;COUNT(Dong1),"",IF(OFFSET(TH!O$1,SMALL(Dong1,ROWS($1:29)),)="1111",OFFSET(TH!D$1,SMALL(Dong1,ROWS($1:29)),),""))</f>
        <v/>
      </c>
      <c r="E42" s="124" t="str">
        <f ca="1">IF(ROWS($1:29)&gt;COUNT(Dong1),"",OFFSET(TH!F$1,SMALL(Dong1,ROWS($1:29)),))</f>
        <v/>
      </c>
      <c r="F42" s="99" t="str">
        <f ca="1">IF(ROWS($1:29)&gt;COUNT(Dong1),"",IF(OFFSET(TH!O$1,SMALL(Dong1,ROWS($1:29)),)="1111",OFFSET(TH!N$1,SMALL(Dong1,ROWS($1:29)),),OFFSET(TH!O$1,SMALL(Dong1,ROWS($1:29)),)))</f>
        <v/>
      </c>
      <c r="G42" s="100" t="str">
        <f ca="1">IF(ROWS($1:29)&gt;COUNT(Dong1),"",IF(OFFSET(TH!N$1,SMALL(Dong1,ROWS($1:29)),)="1111",OFFSET(TH!M$1,SMALL(Dong1,ROWS($1:29)),),0))</f>
        <v/>
      </c>
      <c r="H42" s="98" t="str">
        <f ca="1">IF(ROWS($1:29)&gt;COUNT(Dong1),"",IF(OFFSET(TH!O$1,SMALL(Dong1,ROWS($1:29)),)="1111",OFFSET(TH!M$1,SMALL(Dong1,ROWS($1:29)),),0))</f>
        <v/>
      </c>
      <c r="I42" s="96">
        <f t="shared" ca="1" si="0"/>
        <v>0</v>
      </c>
      <c r="J42" s="101"/>
    </row>
    <row r="43" spans="1:10" ht="19.5" customHeight="1">
      <c r="A43" s="95" t="str">
        <f ca="1">IF(ROWS($1:30)&gt;COUNT(Dong1),"",OFFSET(TH!C$1,SMALL(Dong1,ROWS($1:30)),))</f>
        <v/>
      </c>
      <c r="B43" s="95" t="str">
        <f ca="1">IF(ROWS($1:30)&gt;COUNT(Dong1),"",OFFSET(TH!E$1,SMALL(Dong1,ROWS($1:30)),))</f>
        <v/>
      </c>
      <c r="C43" s="96" t="str">
        <f ca="1">IF(ROWS($1:30)&gt;COUNT(Dong1),"",IF(OFFSET(TH!N$1,SMALL(Dong1,ROWS($1:30)),)="1111",OFFSET(TH!D$1,SMALL(Dong1,ROWS($1:30)),),""))</f>
        <v/>
      </c>
      <c r="D43" s="97" t="str">
        <f ca="1">IF(ROWS($1:30)&gt;COUNT(Dong1),"",IF(OFFSET(TH!O$1,SMALL(Dong1,ROWS($1:30)),)="1111",OFFSET(TH!D$1,SMALL(Dong1,ROWS($1:30)),),""))</f>
        <v/>
      </c>
      <c r="E43" s="124" t="str">
        <f ca="1">IF(ROWS($1:30)&gt;COUNT(Dong1),"",OFFSET(TH!F$1,SMALL(Dong1,ROWS($1:30)),))</f>
        <v/>
      </c>
      <c r="F43" s="99" t="str">
        <f ca="1">IF(ROWS($1:30)&gt;COUNT(Dong1),"",IF(OFFSET(TH!O$1,SMALL(Dong1,ROWS($1:30)),)="1111",OFFSET(TH!N$1,SMALL(Dong1,ROWS($1:30)),),OFFSET(TH!O$1,SMALL(Dong1,ROWS($1:30)),)))</f>
        <v/>
      </c>
      <c r="G43" s="100" t="str">
        <f ca="1">IF(ROWS($1:30)&gt;COUNT(Dong1),"",IF(OFFSET(TH!N$1,SMALL(Dong1,ROWS($1:30)),)="1111",OFFSET(TH!M$1,SMALL(Dong1,ROWS($1:30)),),0))</f>
        <v/>
      </c>
      <c r="H43" s="98" t="str">
        <f ca="1">IF(ROWS($1:30)&gt;COUNT(Dong1),"",IF(OFFSET(TH!O$1,SMALL(Dong1,ROWS($1:30)),)="1111",OFFSET(TH!M$1,SMALL(Dong1,ROWS($1:30)),),0))</f>
        <v/>
      </c>
      <c r="I43" s="96">
        <f t="shared" ca="1" si="0"/>
        <v>0</v>
      </c>
      <c r="J43" s="101"/>
    </row>
    <row r="44" spans="1:10" ht="19.5" customHeight="1">
      <c r="A44" s="95" t="str">
        <f ca="1">IF(ROWS($1:31)&gt;COUNT(Dong1),"",OFFSET(TH!C$1,SMALL(Dong1,ROWS($1:31)),))</f>
        <v/>
      </c>
      <c r="B44" s="95" t="str">
        <f ca="1">IF(ROWS($1:31)&gt;COUNT(Dong1),"",OFFSET(TH!E$1,SMALL(Dong1,ROWS($1:31)),))</f>
        <v/>
      </c>
      <c r="C44" s="96" t="str">
        <f ca="1">IF(ROWS($1:31)&gt;COUNT(Dong1),"",IF(OFFSET(TH!N$1,SMALL(Dong1,ROWS($1:31)),)="1111",OFFSET(TH!D$1,SMALL(Dong1,ROWS($1:31)),),""))</f>
        <v/>
      </c>
      <c r="D44" s="97" t="str">
        <f ca="1">IF(ROWS($1:31)&gt;COUNT(Dong1),"",IF(OFFSET(TH!O$1,SMALL(Dong1,ROWS($1:31)),)="1111",OFFSET(TH!D$1,SMALL(Dong1,ROWS($1:31)),),""))</f>
        <v/>
      </c>
      <c r="E44" s="124" t="str">
        <f ca="1">IF(ROWS($1:31)&gt;COUNT(Dong1),"",OFFSET(TH!F$1,SMALL(Dong1,ROWS($1:31)),))</f>
        <v/>
      </c>
      <c r="F44" s="99" t="str">
        <f ca="1">IF(ROWS($1:31)&gt;COUNT(Dong1),"",IF(OFFSET(TH!O$1,SMALL(Dong1,ROWS($1:31)),)="1111",OFFSET(TH!N$1,SMALL(Dong1,ROWS($1:31)),),OFFSET(TH!O$1,SMALL(Dong1,ROWS($1:31)),)))</f>
        <v/>
      </c>
      <c r="G44" s="100" t="str">
        <f ca="1">IF(ROWS($1:31)&gt;COUNT(Dong1),"",IF(OFFSET(TH!N$1,SMALL(Dong1,ROWS($1:31)),)="1111",OFFSET(TH!M$1,SMALL(Dong1,ROWS($1:31)),),0))</f>
        <v/>
      </c>
      <c r="H44" s="98" t="str">
        <f ca="1">IF(ROWS($1:31)&gt;COUNT(Dong1),"",IF(OFFSET(TH!O$1,SMALL(Dong1,ROWS($1:31)),)="1111",OFFSET(TH!M$1,SMALL(Dong1,ROWS($1:31)),),0))</f>
        <v/>
      </c>
      <c r="I44" s="96">
        <f t="shared" ca="1" si="0"/>
        <v>0</v>
      </c>
      <c r="J44" s="101"/>
    </row>
    <row r="45" spans="1:10" ht="19.5" customHeight="1">
      <c r="A45" s="95" t="str">
        <f ca="1">IF(ROWS($1:32)&gt;COUNT(Dong1),"",OFFSET(TH!C$1,SMALL(Dong1,ROWS($1:32)),))</f>
        <v/>
      </c>
      <c r="B45" s="95" t="str">
        <f ca="1">IF(ROWS($1:32)&gt;COUNT(Dong1),"",OFFSET(TH!E$1,SMALL(Dong1,ROWS($1:32)),))</f>
        <v/>
      </c>
      <c r="C45" s="96" t="str">
        <f ca="1">IF(ROWS($1:32)&gt;COUNT(Dong1),"",IF(OFFSET(TH!N$1,SMALL(Dong1,ROWS($1:32)),)="1111",OFFSET(TH!D$1,SMALL(Dong1,ROWS($1:32)),),""))</f>
        <v/>
      </c>
      <c r="D45" s="97" t="str">
        <f ca="1">IF(ROWS($1:32)&gt;COUNT(Dong1),"",IF(OFFSET(TH!O$1,SMALL(Dong1,ROWS($1:32)),)="1111",OFFSET(TH!D$1,SMALL(Dong1,ROWS($1:32)),),""))</f>
        <v/>
      </c>
      <c r="E45" s="124" t="str">
        <f ca="1">IF(ROWS($1:32)&gt;COUNT(Dong1),"",OFFSET(TH!F$1,SMALL(Dong1,ROWS($1:32)),))</f>
        <v/>
      </c>
      <c r="F45" s="99" t="str">
        <f ca="1">IF(ROWS($1:32)&gt;COUNT(Dong1),"",IF(OFFSET(TH!O$1,SMALL(Dong1,ROWS($1:32)),)="1111",OFFSET(TH!N$1,SMALL(Dong1,ROWS($1:32)),),OFFSET(TH!O$1,SMALL(Dong1,ROWS($1:32)),)))</f>
        <v/>
      </c>
      <c r="G45" s="100" t="str">
        <f ca="1">IF(ROWS($1:32)&gt;COUNT(Dong1),"",IF(OFFSET(TH!N$1,SMALL(Dong1,ROWS($1:32)),)="1111",OFFSET(TH!M$1,SMALL(Dong1,ROWS($1:32)),),0))</f>
        <v/>
      </c>
      <c r="H45" s="98" t="str">
        <f ca="1">IF(ROWS($1:32)&gt;COUNT(Dong1),"",IF(OFFSET(TH!O$1,SMALL(Dong1,ROWS($1:32)),)="1111",OFFSET(TH!M$1,SMALL(Dong1,ROWS($1:32)),),0))</f>
        <v/>
      </c>
      <c r="I45" s="96">
        <f t="shared" ca="1" si="0"/>
        <v>0</v>
      </c>
      <c r="J45" s="101"/>
    </row>
    <row r="46" spans="1:10" ht="19.5" customHeight="1">
      <c r="A46" s="95" t="str">
        <f ca="1">IF(ROWS($1:33)&gt;COUNT(Dong1),"",OFFSET(TH!C$1,SMALL(Dong1,ROWS($1:33)),))</f>
        <v/>
      </c>
      <c r="B46" s="95" t="str">
        <f ca="1">IF(ROWS($1:33)&gt;COUNT(Dong1),"",OFFSET(TH!E$1,SMALL(Dong1,ROWS($1:33)),))</f>
        <v/>
      </c>
      <c r="C46" s="96" t="str">
        <f ca="1">IF(ROWS($1:33)&gt;COUNT(Dong1),"",IF(OFFSET(TH!N$1,SMALL(Dong1,ROWS($1:33)),)="1111",OFFSET(TH!D$1,SMALL(Dong1,ROWS($1:33)),),""))</f>
        <v/>
      </c>
      <c r="D46" s="97" t="str">
        <f ca="1">IF(ROWS($1:33)&gt;COUNT(Dong1),"",IF(OFFSET(TH!O$1,SMALL(Dong1,ROWS($1:33)),)="1111",OFFSET(TH!D$1,SMALL(Dong1,ROWS($1:33)),),""))</f>
        <v/>
      </c>
      <c r="E46" s="124" t="str">
        <f ca="1">IF(ROWS($1:33)&gt;COUNT(Dong1),"",OFFSET(TH!F$1,SMALL(Dong1,ROWS($1:33)),))</f>
        <v/>
      </c>
      <c r="F46" s="99" t="str">
        <f ca="1">IF(ROWS($1:33)&gt;COUNT(Dong1),"",IF(OFFSET(TH!O$1,SMALL(Dong1,ROWS($1:33)),)="1111",OFFSET(TH!N$1,SMALL(Dong1,ROWS($1:33)),),OFFSET(TH!O$1,SMALL(Dong1,ROWS($1:33)),)))</f>
        <v/>
      </c>
      <c r="G46" s="100" t="str">
        <f ca="1">IF(ROWS($1:33)&gt;COUNT(Dong1),"",IF(OFFSET(TH!N$1,SMALL(Dong1,ROWS($1:33)),)="1111",OFFSET(TH!M$1,SMALL(Dong1,ROWS($1:33)),),0))</f>
        <v/>
      </c>
      <c r="H46" s="98" t="str">
        <f ca="1">IF(ROWS($1:33)&gt;COUNT(Dong1),"",IF(OFFSET(TH!O$1,SMALL(Dong1,ROWS($1:33)),)="1111",OFFSET(TH!M$1,SMALL(Dong1,ROWS($1:33)),),0))</f>
        <v/>
      </c>
      <c r="I46" s="96">
        <f t="shared" ca="1" si="0"/>
        <v>0</v>
      </c>
      <c r="J46" s="101"/>
    </row>
    <row r="47" spans="1:10" ht="19.5" customHeight="1">
      <c r="A47" s="95" t="str">
        <f ca="1">IF(ROWS($1:34)&gt;COUNT(Dong1),"",OFFSET(TH!C$1,SMALL(Dong1,ROWS($1:34)),))</f>
        <v/>
      </c>
      <c r="B47" s="95" t="str">
        <f ca="1">IF(ROWS($1:34)&gt;COUNT(Dong1),"",OFFSET(TH!E$1,SMALL(Dong1,ROWS($1:34)),))</f>
        <v/>
      </c>
      <c r="C47" s="96" t="str">
        <f ca="1">IF(ROWS($1:34)&gt;COUNT(Dong1),"",IF(OFFSET(TH!N$1,SMALL(Dong1,ROWS($1:34)),)="1111",OFFSET(TH!D$1,SMALL(Dong1,ROWS($1:34)),),""))</f>
        <v/>
      </c>
      <c r="D47" s="97" t="str">
        <f ca="1">IF(ROWS($1:34)&gt;COUNT(Dong1),"",IF(OFFSET(TH!O$1,SMALL(Dong1,ROWS($1:34)),)="1111",OFFSET(TH!D$1,SMALL(Dong1,ROWS($1:34)),),""))</f>
        <v/>
      </c>
      <c r="E47" s="124" t="str">
        <f ca="1">IF(ROWS($1:34)&gt;COUNT(Dong1),"",OFFSET(TH!F$1,SMALL(Dong1,ROWS($1:34)),))</f>
        <v/>
      </c>
      <c r="F47" s="99" t="str">
        <f ca="1">IF(ROWS($1:34)&gt;COUNT(Dong1),"",IF(OFFSET(TH!O$1,SMALL(Dong1,ROWS($1:34)),)="1111",OFFSET(TH!N$1,SMALL(Dong1,ROWS($1:34)),),OFFSET(TH!O$1,SMALL(Dong1,ROWS($1:34)),)))</f>
        <v/>
      </c>
      <c r="G47" s="100" t="str">
        <f ca="1">IF(ROWS($1:34)&gt;COUNT(Dong1),"",IF(OFFSET(TH!N$1,SMALL(Dong1,ROWS($1:34)),)="1111",OFFSET(TH!M$1,SMALL(Dong1,ROWS($1:34)),),0))</f>
        <v/>
      </c>
      <c r="H47" s="98" t="str">
        <f ca="1">IF(ROWS($1:34)&gt;COUNT(Dong1),"",IF(OFFSET(TH!O$1,SMALL(Dong1,ROWS($1:34)),)="1111",OFFSET(TH!M$1,SMALL(Dong1,ROWS($1:34)),),0))</f>
        <v/>
      </c>
      <c r="I47" s="96">
        <f t="shared" ca="1" si="0"/>
        <v>0</v>
      </c>
      <c r="J47" s="101"/>
    </row>
    <row r="48" spans="1:10" ht="19.5" customHeight="1">
      <c r="A48" s="95" t="str">
        <f ca="1">IF(ROWS($1:35)&gt;COUNT(Dong1),"",OFFSET(TH!C$1,SMALL(Dong1,ROWS($1:35)),))</f>
        <v/>
      </c>
      <c r="B48" s="95" t="str">
        <f ca="1">IF(ROWS($1:35)&gt;COUNT(Dong1),"",OFFSET(TH!E$1,SMALL(Dong1,ROWS($1:35)),))</f>
        <v/>
      </c>
      <c r="C48" s="96" t="str">
        <f ca="1">IF(ROWS($1:35)&gt;COUNT(Dong1),"",IF(OFFSET(TH!N$1,SMALL(Dong1,ROWS($1:35)),)="1111",OFFSET(TH!D$1,SMALL(Dong1,ROWS($1:35)),),""))</f>
        <v/>
      </c>
      <c r="D48" s="97" t="str">
        <f ca="1">IF(ROWS($1:35)&gt;COUNT(Dong1),"",IF(OFFSET(TH!O$1,SMALL(Dong1,ROWS($1:35)),)="1111",OFFSET(TH!D$1,SMALL(Dong1,ROWS($1:35)),),""))</f>
        <v/>
      </c>
      <c r="E48" s="124" t="str">
        <f ca="1">IF(ROWS($1:35)&gt;COUNT(Dong1),"",OFFSET(TH!F$1,SMALL(Dong1,ROWS($1:35)),))</f>
        <v/>
      </c>
      <c r="F48" s="99" t="str">
        <f ca="1">IF(ROWS($1:35)&gt;COUNT(Dong1),"",IF(OFFSET(TH!O$1,SMALL(Dong1,ROWS($1:35)),)="1111",OFFSET(TH!N$1,SMALL(Dong1,ROWS($1:35)),),OFFSET(TH!O$1,SMALL(Dong1,ROWS($1:35)),)))</f>
        <v/>
      </c>
      <c r="G48" s="100" t="str">
        <f ca="1">IF(ROWS($1:35)&gt;COUNT(Dong1),"",IF(OFFSET(TH!N$1,SMALL(Dong1,ROWS($1:35)),)="1111",OFFSET(TH!M$1,SMALL(Dong1,ROWS($1:35)),),0))</f>
        <v/>
      </c>
      <c r="H48" s="98" t="str">
        <f ca="1">IF(ROWS($1:35)&gt;COUNT(Dong1),"",IF(OFFSET(TH!O$1,SMALL(Dong1,ROWS($1:35)),)="1111",OFFSET(TH!M$1,SMALL(Dong1,ROWS($1:35)),),0))</f>
        <v/>
      </c>
      <c r="I48" s="96">
        <f t="shared" ca="1" si="0"/>
        <v>0</v>
      </c>
      <c r="J48" s="101"/>
    </row>
    <row r="49" spans="1:10" ht="19.5" customHeight="1">
      <c r="A49" s="95" t="str">
        <f ca="1">IF(ROWS($1:36)&gt;COUNT(Dong1),"",OFFSET(TH!C$1,SMALL(Dong1,ROWS($1:36)),))</f>
        <v/>
      </c>
      <c r="B49" s="95" t="str">
        <f ca="1">IF(ROWS($1:36)&gt;COUNT(Dong1),"",OFFSET(TH!E$1,SMALL(Dong1,ROWS($1:36)),))</f>
        <v/>
      </c>
      <c r="C49" s="96" t="str">
        <f ca="1">IF(ROWS($1:36)&gt;COUNT(Dong1),"",IF(OFFSET(TH!N$1,SMALL(Dong1,ROWS($1:36)),)="1111",OFFSET(TH!D$1,SMALL(Dong1,ROWS($1:36)),),""))</f>
        <v/>
      </c>
      <c r="D49" s="97" t="str">
        <f ca="1">IF(ROWS($1:36)&gt;COUNT(Dong1),"",IF(OFFSET(TH!O$1,SMALL(Dong1,ROWS($1:36)),)="1111",OFFSET(TH!D$1,SMALL(Dong1,ROWS($1:36)),),""))</f>
        <v/>
      </c>
      <c r="E49" s="124" t="str">
        <f ca="1">IF(ROWS($1:36)&gt;COUNT(Dong1),"",OFFSET(TH!F$1,SMALL(Dong1,ROWS($1:36)),))</f>
        <v/>
      </c>
      <c r="F49" s="99" t="str">
        <f ca="1">IF(ROWS($1:36)&gt;COUNT(Dong1),"",IF(OFFSET(TH!O$1,SMALL(Dong1,ROWS($1:36)),)="1111",OFFSET(TH!N$1,SMALL(Dong1,ROWS($1:36)),),OFFSET(TH!O$1,SMALL(Dong1,ROWS($1:36)),)))</f>
        <v/>
      </c>
      <c r="G49" s="100" t="str">
        <f ca="1">IF(ROWS($1:36)&gt;COUNT(Dong1),"",IF(OFFSET(TH!N$1,SMALL(Dong1,ROWS($1:36)),)="1111",OFFSET(TH!M$1,SMALL(Dong1,ROWS($1:36)),),0))</f>
        <v/>
      </c>
      <c r="H49" s="98" t="str">
        <f ca="1">IF(ROWS($1:36)&gt;COUNT(Dong1),"",IF(OFFSET(TH!O$1,SMALL(Dong1,ROWS($1:36)),)="1111",OFFSET(TH!M$1,SMALL(Dong1,ROWS($1:36)),),0))</f>
        <v/>
      </c>
      <c r="I49" s="96">
        <f t="shared" ca="1" si="0"/>
        <v>0</v>
      </c>
      <c r="J49" s="101"/>
    </row>
    <row r="50" spans="1:10" ht="19.5" customHeight="1">
      <c r="A50" s="95" t="str">
        <f ca="1">IF(ROWS($1:37)&gt;COUNT(Dong1),"",OFFSET(TH!C$1,SMALL(Dong1,ROWS($1:37)),))</f>
        <v/>
      </c>
      <c r="B50" s="95" t="str">
        <f ca="1">IF(ROWS($1:37)&gt;COUNT(Dong1),"",OFFSET(TH!E$1,SMALL(Dong1,ROWS($1:37)),))</f>
        <v/>
      </c>
      <c r="C50" s="96" t="str">
        <f ca="1">IF(ROWS($1:37)&gt;COUNT(Dong1),"",IF(OFFSET(TH!N$1,SMALL(Dong1,ROWS($1:37)),)="1111",OFFSET(TH!D$1,SMALL(Dong1,ROWS($1:37)),),""))</f>
        <v/>
      </c>
      <c r="D50" s="97" t="str">
        <f ca="1">IF(ROWS($1:37)&gt;COUNT(Dong1),"",IF(OFFSET(TH!O$1,SMALL(Dong1,ROWS($1:37)),)="1111",OFFSET(TH!D$1,SMALL(Dong1,ROWS($1:37)),),""))</f>
        <v/>
      </c>
      <c r="E50" s="124" t="str">
        <f ca="1">IF(ROWS($1:37)&gt;COUNT(Dong1),"",OFFSET(TH!F$1,SMALL(Dong1,ROWS($1:37)),))</f>
        <v/>
      </c>
      <c r="F50" s="99" t="str">
        <f ca="1">IF(ROWS($1:37)&gt;COUNT(Dong1),"",IF(OFFSET(TH!O$1,SMALL(Dong1,ROWS($1:37)),)="1111",OFFSET(TH!N$1,SMALL(Dong1,ROWS($1:37)),),OFFSET(TH!O$1,SMALL(Dong1,ROWS($1:37)),)))</f>
        <v/>
      </c>
      <c r="G50" s="100" t="str">
        <f ca="1">IF(ROWS($1:37)&gt;COUNT(Dong1),"",IF(OFFSET(TH!N$1,SMALL(Dong1,ROWS($1:37)),)="1111",OFFSET(TH!M$1,SMALL(Dong1,ROWS($1:37)),),0))</f>
        <v/>
      </c>
      <c r="H50" s="98" t="str">
        <f ca="1">IF(ROWS($1:37)&gt;COUNT(Dong1),"",IF(OFFSET(TH!O$1,SMALL(Dong1,ROWS($1:37)),)="1111",OFFSET(TH!M$1,SMALL(Dong1,ROWS($1:37)),),0))</f>
        <v/>
      </c>
      <c r="I50" s="96">
        <f t="shared" ca="1" si="0"/>
        <v>0</v>
      </c>
      <c r="J50" s="101"/>
    </row>
    <row r="51" spans="1:10" ht="19.5" customHeight="1">
      <c r="A51" s="95" t="str">
        <f ca="1">IF(ROWS($1:38)&gt;COUNT(Dong1),"",OFFSET(TH!C$1,SMALL(Dong1,ROWS($1:38)),))</f>
        <v/>
      </c>
      <c r="B51" s="95" t="str">
        <f ca="1">IF(ROWS($1:38)&gt;COUNT(Dong1),"",OFFSET(TH!E$1,SMALL(Dong1,ROWS($1:38)),))</f>
        <v/>
      </c>
      <c r="C51" s="96" t="str">
        <f ca="1">IF(ROWS($1:38)&gt;COUNT(Dong1),"",IF(OFFSET(TH!N$1,SMALL(Dong1,ROWS($1:38)),)="1111",OFFSET(TH!D$1,SMALL(Dong1,ROWS($1:38)),),""))</f>
        <v/>
      </c>
      <c r="D51" s="97" t="str">
        <f ca="1">IF(ROWS($1:38)&gt;COUNT(Dong1),"",IF(OFFSET(TH!O$1,SMALL(Dong1,ROWS($1:38)),)="1111",OFFSET(TH!D$1,SMALL(Dong1,ROWS($1:38)),),""))</f>
        <v/>
      </c>
      <c r="E51" s="124" t="str">
        <f ca="1">IF(ROWS($1:38)&gt;COUNT(Dong1),"",OFFSET(TH!F$1,SMALL(Dong1,ROWS($1:38)),))</f>
        <v/>
      </c>
      <c r="F51" s="99" t="str">
        <f ca="1">IF(ROWS($1:38)&gt;COUNT(Dong1),"",IF(OFFSET(TH!O$1,SMALL(Dong1,ROWS($1:38)),)="1111",OFFSET(TH!N$1,SMALL(Dong1,ROWS($1:38)),),OFFSET(TH!O$1,SMALL(Dong1,ROWS($1:38)),)))</f>
        <v/>
      </c>
      <c r="G51" s="100" t="str">
        <f ca="1">IF(ROWS($1:38)&gt;COUNT(Dong1),"",IF(OFFSET(TH!N$1,SMALL(Dong1,ROWS($1:38)),)="1111",OFFSET(TH!M$1,SMALL(Dong1,ROWS($1:38)),),0))</f>
        <v/>
      </c>
      <c r="H51" s="98" t="str">
        <f ca="1">IF(ROWS($1:38)&gt;COUNT(Dong1),"",IF(OFFSET(TH!O$1,SMALL(Dong1,ROWS($1:38)),)="1111",OFFSET(TH!M$1,SMALL(Dong1,ROWS($1:38)),),0))</f>
        <v/>
      </c>
      <c r="I51" s="96">
        <f t="shared" ca="1" si="0"/>
        <v>0</v>
      </c>
      <c r="J51" s="101"/>
    </row>
    <row r="52" spans="1:10" ht="19.5" customHeight="1">
      <c r="A52" s="95" t="str">
        <f ca="1">IF(ROWS($1:39)&gt;COUNT(Dong1),"",OFFSET(TH!C$1,SMALL(Dong1,ROWS($1:39)),))</f>
        <v/>
      </c>
      <c r="B52" s="95" t="str">
        <f ca="1">IF(ROWS($1:39)&gt;COUNT(Dong1),"",OFFSET(TH!E$1,SMALL(Dong1,ROWS($1:39)),))</f>
        <v/>
      </c>
      <c r="C52" s="96" t="str">
        <f ca="1">IF(ROWS($1:39)&gt;COUNT(Dong1),"",IF(OFFSET(TH!N$1,SMALL(Dong1,ROWS($1:39)),)="1111",OFFSET(TH!D$1,SMALL(Dong1,ROWS($1:39)),),""))</f>
        <v/>
      </c>
      <c r="D52" s="97" t="str">
        <f ca="1">IF(ROWS($1:39)&gt;COUNT(Dong1),"",IF(OFFSET(TH!O$1,SMALL(Dong1,ROWS($1:39)),)="1111",OFFSET(TH!D$1,SMALL(Dong1,ROWS($1:39)),),""))</f>
        <v/>
      </c>
      <c r="E52" s="124" t="str">
        <f ca="1">IF(ROWS($1:39)&gt;COUNT(Dong1),"",OFFSET(TH!F$1,SMALL(Dong1,ROWS($1:39)),))</f>
        <v/>
      </c>
      <c r="F52" s="99" t="str">
        <f ca="1">IF(ROWS($1:39)&gt;COUNT(Dong1),"",IF(OFFSET(TH!O$1,SMALL(Dong1,ROWS($1:39)),)="1111",OFFSET(TH!N$1,SMALL(Dong1,ROWS($1:39)),),OFFSET(TH!O$1,SMALL(Dong1,ROWS($1:39)),)))</f>
        <v/>
      </c>
      <c r="G52" s="100" t="str">
        <f ca="1">IF(ROWS($1:39)&gt;COUNT(Dong1),"",IF(OFFSET(TH!N$1,SMALL(Dong1,ROWS($1:39)),)="1111",OFFSET(TH!M$1,SMALL(Dong1,ROWS($1:39)),),0))</f>
        <v/>
      </c>
      <c r="H52" s="98" t="str">
        <f ca="1">IF(ROWS($1:39)&gt;COUNT(Dong1),"",IF(OFFSET(TH!O$1,SMALL(Dong1,ROWS($1:39)),)="1111",OFFSET(TH!M$1,SMALL(Dong1,ROWS($1:39)),),0))</f>
        <v/>
      </c>
      <c r="I52" s="96">
        <f t="shared" ca="1" si="0"/>
        <v>0</v>
      </c>
      <c r="J52" s="101"/>
    </row>
    <row r="53" spans="1:10" ht="19.5" customHeight="1">
      <c r="A53" s="95" t="str">
        <f ca="1">IF(ROWS($1:40)&gt;COUNT(Dong1),"",OFFSET(TH!C$1,SMALL(Dong1,ROWS($1:40)),))</f>
        <v/>
      </c>
      <c r="B53" s="95" t="str">
        <f ca="1">IF(ROWS($1:40)&gt;COUNT(Dong1),"",OFFSET(TH!E$1,SMALL(Dong1,ROWS($1:40)),))</f>
        <v/>
      </c>
      <c r="C53" s="96" t="str">
        <f ca="1">IF(ROWS($1:40)&gt;COUNT(Dong1),"",IF(OFFSET(TH!N$1,SMALL(Dong1,ROWS($1:40)),)="1111",OFFSET(TH!D$1,SMALL(Dong1,ROWS($1:40)),),""))</f>
        <v/>
      </c>
      <c r="D53" s="97" t="str">
        <f ca="1">IF(ROWS($1:40)&gt;COUNT(Dong1),"",IF(OFFSET(TH!O$1,SMALL(Dong1,ROWS($1:40)),)="1111",OFFSET(TH!D$1,SMALL(Dong1,ROWS($1:40)),),""))</f>
        <v/>
      </c>
      <c r="E53" s="124" t="str">
        <f ca="1">IF(ROWS($1:40)&gt;COUNT(Dong1),"",OFFSET(TH!F$1,SMALL(Dong1,ROWS($1:40)),))</f>
        <v/>
      </c>
      <c r="F53" s="99" t="str">
        <f ca="1">IF(ROWS($1:40)&gt;COUNT(Dong1),"",IF(OFFSET(TH!O$1,SMALL(Dong1,ROWS($1:40)),)="1111",OFFSET(TH!N$1,SMALL(Dong1,ROWS($1:40)),),OFFSET(TH!O$1,SMALL(Dong1,ROWS($1:40)),)))</f>
        <v/>
      </c>
      <c r="G53" s="100" t="str">
        <f ca="1">IF(ROWS($1:40)&gt;COUNT(Dong1),"",IF(OFFSET(TH!N$1,SMALL(Dong1,ROWS($1:40)),)="1111",OFFSET(TH!M$1,SMALL(Dong1,ROWS($1:40)),),0))</f>
        <v/>
      </c>
      <c r="H53" s="98" t="str">
        <f ca="1">IF(ROWS($1:40)&gt;COUNT(Dong1),"",IF(OFFSET(TH!O$1,SMALL(Dong1,ROWS($1:40)),)="1111",OFFSET(TH!M$1,SMALL(Dong1,ROWS($1:40)),),0))</f>
        <v/>
      </c>
      <c r="I53" s="96">
        <f t="shared" ca="1" si="0"/>
        <v>0</v>
      </c>
      <c r="J53" s="101"/>
    </row>
    <row r="54" spans="1:10" ht="19.5" customHeight="1">
      <c r="A54" s="95" t="str">
        <f ca="1">IF(ROWS($1:41)&gt;COUNT(Dong1),"",OFFSET(TH!C$1,SMALL(Dong1,ROWS($1:41)),))</f>
        <v/>
      </c>
      <c r="B54" s="95" t="str">
        <f ca="1">IF(ROWS($1:41)&gt;COUNT(Dong1),"",OFFSET(TH!E$1,SMALL(Dong1,ROWS($1:41)),))</f>
        <v/>
      </c>
      <c r="C54" s="96" t="str">
        <f ca="1">IF(ROWS($1:41)&gt;COUNT(Dong1),"",IF(OFFSET(TH!N$1,SMALL(Dong1,ROWS($1:41)),)="1111",OFFSET(TH!D$1,SMALL(Dong1,ROWS($1:41)),),""))</f>
        <v/>
      </c>
      <c r="D54" s="97" t="str">
        <f ca="1">IF(ROWS($1:41)&gt;COUNT(Dong1),"",IF(OFFSET(TH!O$1,SMALL(Dong1,ROWS($1:41)),)="1111",OFFSET(TH!D$1,SMALL(Dong1,ROWS($1:41)),),""))</f>
        <v/>
      </c>
      <c r="E54" s="124" t="str">
        <f ca="1">IF(ROWS($1:41)&gt;COUNT(Dong1),"",OFFSET(TH!F$1,SMALL(Dong1,ROWS($1:41)),))</f>
        <v/>
      </c>
      <c r="F54" s="99" t="str">
        <f ca="1">IF(ROWS($1:41)&gt;COUNT(Dong1),"",IF(OFFSET(TH!O$1,SMALL(Dong1,ROWS($1:41)),)="1111",OFFSET(TH!N$1,SMALL(Dong1,ROWS($1:41)),),OFFSET(TH!O$1,SMALL(Dong1,ROWS($1:41)),)))</f>
        <v/>
      </c>
      <c r="G54" s="100" t="str">
        <f ca="1">IF(ROWS($1:41)&gt;COUNT(Dong1),"",IF(OFFSET(TH!N$1,SMALL(Dong1,ROWS($1:41)),)="1111",OFFSET(TH!M$1,SMALL(Dong1,ROWS($1:41)),),0))</f>
        <v/>
      </c>
      <c r="H54" s="98" t="str">
        <f ca="1">IF(ROWS($1:41)&gt;COUNT(Dong1),"",IF(OFFSET(TH!O$1,SMALL(Dong1,ROWS($1:41)),)="1111",OFFSET(TH!M$1,SMALL(Dong1,ROWS($1:41)),),0))</f>
        <v/>
      </c>
      <c r="I54" s="96">
        <f t="shared" ca="1" si="0"/>
        <v>0</v>
      </c>
      <c r="J54" s="101"/>
    </row>
    <row r="55" spans="1:10" ht="19.5" customHeight="1">
      <c r="A55" s="95" t="str">
        <f ca="1">IF(ROWS($1:42)&gt;COUNT(Dong1),"",OFFSET(TH!C$1,SMALL(Dong1,ROWS($1:42)),))</f>
        <v/>
      </c>
      <c r="B55" s="95" t="str">
        <f ca="1">IF(ROWS($1:42)&gt;COUNT(Dong1),"",OFFSET(TH!E$1,SMALL(Dong1,ROWS($1:42)),))</f>
        <v/>
      </c>
      <c r="C55" s="96" t="str">
        <f ca="1">IF(ROWS($1:42)&gt;COUNT(Dong1),"",IF(OFFSET(TH!N$1,SMALL(Dong1,ROWS($1:42)),)="1111",OFFSET(TH!D$1,SMALL(Dong1,ROWS($1:42)),),""))</f>
        <v/>
      </c>
      <c r="D55" s="97" t="str">
        <f ca="1">IF(ROWS($1:42)&gt;COUNT(Dong1),"",IF(OFFSET(TH!O$1,SMALL(Dong1,ROWS($1:42)),)="1111",OFFSET(TH!D$1,SMALL(Dong1,ROWS($1:42)),),""))</f>
        <v/>
      </c>
      <c r="E55" s="124" t="str">
        <f ca="1">IF(ROWS($1:42)&gt;COUNT(Dong1),"",OFFSET(TH!F$1,SMALL(Dong1,ROWS($1:42)),))</f>
        <v/>
      </c>
      <c r="F55" s="99" t="str">
        <f ca="1">IF(ROWS($1:42)&gt;COUNT(Dong1),"",IF(OFFSET(TH!O$1,SMALL(Dong1,ROWS($1:42)),)="1111",OFFSET(TH!N$1,SMALL(Dong1,ROWS($1:42)),),OFFSET(TH!O$1,SMALL(Dong1,ROWS($1:42)),)))</f>
        <v/>
      </c>
      <c r="G55" s="100" t="str">
        <f ca="1">IF(ROWS($1:42)&gt;COUNT(Dong1),"",IF(OFFSET(TH!N$1,SMALL(Dong1,ROWS($1:42)),)="1111",OFFSET(TH!M$1,SMALL(Dong1,ROWS($1:42)),),0))</f>
        <v/>
      </c>
      <c r="H55" s="98" t="str">
        <f ca="1">IF(ROWS($1:42)&gt;COUNT(Dong1),"",IF(OFFSET(TH!O$1,SMALL(Dong1,ROWS($1:42)),)="1111",OFFSET(TH!M$1,SMALL(Dong1,ROWS($1:42)),),0))</f>
        <v/>
      </c>
      <c r="I55" s="96">
        <f t="shared" ca="1" si="0"/>
        <v>0</v>
      </c>
      <c r="J55" s="101"/>
    </row>
    <row r="56" spans="1:10" ht="19.5" customHeight="1">
      <c r="A56" s="95" t="str">
        <f ca="1">IF(ROWS($1:43)&gt;COUNT(Dong1),"",OFFSET(TH!C$1,SMALL(Dong1,ROWS($1:43)),))</f>
        <v/>
      </c>
      <c r="B56" s="95" t="str">
        <f ca="1">IF(ROWS($1:43)&gt;COUNT(Dong1),"",OFFSET(TH!E$1,SMALL(Dong1,ROWS($1:43)),))</f>
        <v/>
      </c>
      <c r="C56" s="96" t="str">
        <f ca="1">IF(ROWS($1:43)&gt;COUNT(Dong1),"",IF(OFFSET(TH!N$1,SMALL(Dong1,ROWS($1:43)),)="1111",OFFSET(TH!D$1,SMALL(Dong1,ROWS($1:43)),),""))</f>
        <v/>
      </c>
      <c r="D56" s="97" t="str">
        <f ca="1">IF(ROWS($1:43)&gt;COUNT(Dong1),"",IF(OFFSET(TH!O$1,SMALL(Dong1,ROWS($1:43)),)="1111",OFFSET(TH!D$1,SMALL(Dong1,ROWS($1:43)),),""))</f>
        <v/>
      </c>
      <c r="E56" s="124" t="str">
        <f ca="1">IF(ROWS($1:43)&gt;COUNT(Dong1),"",OFFSET(TH!F$1,SMALL(Dong1,ROWS($1:43)),))</f>
        <v/>
      </c>
      <c r="F56" s="99" t="str">
        <f ca="1">IF(ROWS($1:43)&gt;COUNT(Dong1),"",IF(OFFSET(TH!O$1,SMALL(Dong1,ROWS($1:43)),)="1111",OFFSET(TH!N$1,SMALL(Dong1,ROWS($1:43)),),OFFSET(TH!O$1,SMALL(Dong1,ROWS($1:43)),)))</f>
        <v/>
      </c>
      <c r="G56" s="100" t="str">
        <f ca="1">IF(ROWS($1:43)&gt;COUNT(Dong1),"",IF(OFFSET(TH!N$1,SMALL(Dong1,ROWS($1:43)),)="1111",OFFSET(TH!M$1,SMALL(Dong1,ROWS($1:43)),),0))</f>
        <v/>
      </c>
      <c r="H56" s="98" t="str">
        <f ca="1">IF(ROWS($1:43)&gt;COUNT(Dong1),"",IF(OFFSET(TH!O$1,SMALL(Dong1,ROWS($1:43)),)="1111",OFFSET(TH!M$1,SMALL(Dong1,ROWS($1:43)),),0))</f>
        <v/>
      </c>
      <c r="I56" s="96">
        <f t="shared" ca="1" si="0"/>
        <v>0</v>
      </c>
      <c r="J56" s="101"/>
    </row>
    <row r="57" spans="1:10" ht="19.5" customHeight="1">
      <c r="A57" s="95" t="str">
        <f ca="1">IF(ROWS($1:44)&gt;COUNT(Dong1),"",OFFSET(TH!C$1,SMALL(Dong1,ROWS($1:44)),))</f>
        <v/>
      </c>
      <c r="B57" s="95" t="str">
        <f ca="1">IF(ROWS($1:44)&gt;COUNT(Dong1),"",OFFSET(TH!E$1,SMALL(Dong1,ROWS($1:44)),))</f>
        <v/>
      </c>
      <c r="C57" s="96" t="str">
        <f ca="1">IF(ROWS($1:44)&gt;COUNT(Dong1),"",IF(OFFSET(TH!N$1,SMALL(Dong1,ROWS($1:44)),)="1111",OFFSET(TH!D$1,SMALL(Dong1,ROWS($1:44)),),""))</f>
        <v/>
      </c>
      <c r="D57" s="97" t="str">
        <f ca="1">IF(ROWS($1:44)&gt;COUNT(Dong1),"",IF(OFFSET(TH!O$1,SMALL(Dong1,ROWS($1:44)),)="1111",OFFSET(TH!D$1,SMALL(Dong1,ROWS($1:44)),),""))</f>
        <v/>
      </c>
      <c r="E57" s="124" t="str">
        <f ca="1">IF(ROWS($1:44)&gt;COUNT(Dong1),"",OFFSET(TH!F$1,SMALL(Dong1,ROWS($1:44)),))</f>
        <v/>
      </c>
      <c r="F57" s="99" t="str">
        <f ca="1">IF(ROWS($1:44)&gt;COUNT(Dong1),"",IF(OFFSET(TH!O$1,SMALL(Dong1,ROWS($1:44)),)="1111",OFFSET(TH!N$1,SMALL(Dong1,ROWS($1:44)),),OFFSET(TH!O$1,SMALL(Dong1,ROWS($1:44)),)))</f>
        <v/>
      </c>
      <c r="G57" s="100" t="str">
        <f ca="1">IF(ROWS($1:44)&gt;COUNT(Dong1),"",IF(OFFSET(TH!N$1,SMALL(Dong1,ROWS($1:44)),)="1111",OFFSET(TH!M$1,SMALL(Dong1,ROWS($1:44)),),0))</f>
        <v/>
      </c>
      <c r="H57" s="98" t="str">
        <f ca="1">IF(ROWS($1:44)&gt;COUNT(Dong1),"",IF(OFFSET(TH!O$1,SMALL(Dong1,ROWS($1:44)),)="1111",OFFSET(TH!M$1,SMALL(Dong1,ROWS($1:44)),),0))</f>
        <v/>
      </c>
      <c r="I57" s="96">
        <f t="shared" ca="1" si="0"/>
        <v>0</v>
      </c>
      <c r="J57" s="101"/>
    </row>
    <row r="58" spans="1:10" ht="19.5" customHeight="1">
      <c r="A58" s="95" t="str">
        <f ca="1">IF(ROWS($1:45)&gt;COUNT(Dong1),"",OFFSET(TH!C$1,SMALL(Dong1,ROWS($1:45)),))</f>
        <v/>
      </c>
      <c r="B58" s="95" t="str">
        <f ca="1">IF(ROWS($1:45)&gt;COUNT(Dong1),"",OFFSET(TH!E$1,SMALL(Dong1,ROWS($1:45)),))</f>
        <v/>
      </c>
      <c r="C58" s="96" t="str">
        <f ca="1">IF(ROWS($1:45)&gt;COUNT(Dong1),"",IF(OFFSET(TH!N$1,SMALL(Dong1,ROWS($1:45)),)="1111",OFFSET(TH!D$1,SMALL(Dong1,ROWS($1:45)),),""))</f>
        <v/>
      </c>
      <c r="D58" s="97" t="str">
        <f ca="1">IF(ROWS($1:45)&gt;COUNT(Dong1),"",IF(OFFSET(TH!O$1,SMALL(Dong1,ROWS($1:45)),)="1111",OFFSET(TH!D$1,SMALL(Dong1,ROWS($1:45)),),""))</f>
        <v/>
      </c>
      <c r="E58" s="124" t="str">
        <f ca="1">IF(ROWS($1:45)&gt;COUNT(Dong1),"",OFFSET(TH!F$1,SMALL(Dong1,ROWS($1:45)),))</f>
        <v/>
      </c>
      <c r="F58" s="99" t="str">
        <f ca="1">IF(ROWS($1:45)&gt;COUNT(Dong1),"",IF(OFFSET(TH!O$1,SMALL(Dong1,ROWS($1:45)),)="1111",OFFSET(TH!N$1,SMALL(Dong1,ROWS($1:45)),),OFFSET(TH!O$1,SMALL(Dong1,ROWS($1:45)),)))</f>
        <v/>
      </c>
      <c r="G58" s="100" t="str">
        <f ca="1">IF(ROWS($1:45)&gt;COUNT(Dong1),"",IF(OFFSET(TH!N$1,SMALL(Dong1,ROWS($1:45)),)="1111",OFFSET(TH!M$1,SMALL(Dong1,ROWS($1:45)),),0))</f>
        <v/>
      </c>
      <c r="H58" s="98" t="str">
        <f ca="1">IF(ROWS($1:45)&gt;COUNT(Dong1),"",IF(OFFSET(TH!O$1,SMALL(Dong1,ROWS($1:45)),)="1111",OFFSET(TH!M$1,SMALL(Dong1,ROWS($1:45)),),0))</f>
        <v/>
      </c>
      <c r="I58" s="96">
        <f t="shared" ca="1" si="0"/>
        <v>0</v>
      </c>
      <c r="J58" s="101"/>
    </row>
    <row r="59" spans="1:10" ht="19.5" customHeight="1">
      <c r="A59" s="95" t="str">
        <f ca="1">IF(ROWS($1:46)&gt;COUNT(Dong1),"",OFFSET(TH!C$1,SMALL(Dong1,ROWS($1:46)),))</f>
        <v/>
      </c>
      <c r="B59" s="95" t="str">
        <f ca="1">IF(ROWS($1:46)&gt;COUNT(Dong1),"",OFFSET(TH!E$1,SMALL(Dong1,ROWS($1:46)),))</f>
        <v/>
      </c>
      <c r="C59" s="96" t="str">
        <f ca="1">IF(ROWS($1:46)&gt;COUNT(Dong1),"",IF(OFFSET(TH!N$1,SMALL(Dong1,ROWS($1:46)),)="1111",OFFSET(TH!D$1,SMALL(Dong1,ROWS($1:46)),),""))</f>
        <v/>
      </c>
      <c r="D59" s="97" t="str">
        <f ca="1">IF(ROWS($1:46)&gt;COUNT(Dong1),"",IF(OFFSET(TH!O$1,SMALL(Dong1,ROWS($1:46)),)="1111",OFFSET(TH!D$1,SMALL(Dong1,ROWS($1:46)),),""))</f>
        <v/>
      </c>
      <c r="E59" s="124" t="str">
        <f ca="1">IF(ROWS($1:46)&gt;COUNT(Dong1),"",OFFSET(TH!F$1,SMALL(Dong1,ROWS($1:46)),))</f>
        <v/>
      </c>
      <c r="F59" s="99" t="str">
        <f ca="1">IF(ROWS($1:46)&gt;COUNT(Dong1),"",IF(OFFSET(TH!O$1,SMALL(Dong1,ROWS($1:46)),)="1111",OFFSET(TH!N$1,SMALL(Dong1,ROWS($1:46)),),OFFSET(TH!O$1,SMALL(Dong1,ROWS($1:46)),)))</f>
        <v/>
      </c>
      <c r="G59" s="100" t="str">
        <f ca="1">IF(ROWS($1:46)&gt;COUNT(Dong1),"",IF(OFFSET(TH!N$1,SMALL(Dong1,ROWS($1:46)),)="1111",OFFSET(TH!M$1,SMALL(Dong1,ROWS($1:46)),),0))</f>
        <v/>
      </c>
      <c r="H59" s="98" t="str">
        <f ca="1">IF(ROWS($1:46)&gt;COUNT(Dong1),"",IF(OFFSET(TH!O$1,SMALL(Dong1,ROWS($1:46)),)="1111",OFFSET(TH!M$1,SMALL(Dong1,ROWS($1:46)),),0))</f>
        <v/>
      </c>
      <c r="I59" s="96">
        <f t="shared" ca="1" si="0"/>
        <v>0</v>
      </c>
      <c r="J59" s="101"/>
    </row>
    <row r="60" spans="1:10" ht="19.5" customHeight="1">
      <c r="A60" s="95" t="str">
        <f ca="1">IF(ROWS($1:47)&gt;COUNT(Dong1),"",OFFSET(TH!C$1,SMALL(Dong1,ROWS($1:47)),))</f>
        <v/>
      </c>
      <c r="B60" s="95" t="str">
        <f ca="1">IF(ROWS($1:47)&gt;COUNT(Dong1),"",OFFSET(TH!E$1,SMALL(Dong1,ROWS($1:47)),))</f>
        <v/>
      </c>
      <c r="C60" s="96" t="str">
        <f ca="1">IF(ROWS($1:47)&gt;COUNT(Dong1),"",IF(OFFSET(TH!N$1,SMALL(Dong1,ROWS($1:47)),)="1111",OFFSET(TH!D$1,SMALL(Dong1,ROWS($1:47)),),""))</f>
        <v/>
      </c>
      <c r="D60" s="97" t="str">
        <f ca="1">IF(ROWS($1:47)&gt;COUNT(Dong1),"",IF(OFFSET(TH!O$1,SMALL(Dong1,ROWS($1:47)),)="1111",OFFSET(TH!D$1,SMALL(Dong1,ROWS($1:47)),),""))</f>
        <v/>
      </c>
      <c r="E60" s="124" t="str">
        <f ca="1">IF(ROWS($1:47)&gt;COUNT(Dong1),"",OFFSET(TH!F$1,SMALL(Dong1,ROWS($1:47)),))</f>
        <v/>
      </c>
      <c r="F60" s="99" t="str">
        <f ca="1">IF(ROWS($1:47)&gt;COUNT(Dong1),"",IF(OFFSET(TH!O$1,SMALL(Dong1,ROWS($1:47)),)="1111",OFFSET(TH!N$1,SMALL(Dong1,ROWS($1:47)),),OFFSET(TH!O$1,SMALL(Dong1,ROWS($1:47)),)))</f>
        <v/>
      </c>
      <c r="G60" s="100" t="str">
        <f ca="1">IF(ROWS($1:47)&gt;COUNT(Dong1),"",IF(OFFSET(TH!N$1,SMALL(Dong1,ROWS($1:47)),)="1111",OFFSET(TH!M$1,SMALL(Dong1,ROWS($1:47)),),0))</f>
        <v/>
      </c>
      <c r="H60" s="98" t="str">
        <f ca="1">IF(ROWS($1:47)&gt;COUNT(Dong1),"",IF(OFFSET(TH!O$1,SMALL(Dong1,ROWS($1:47)),)="1111",OFFSET(TH!M$1,SMALL(Dong1,ROWS($1:47)),),0))</f>
        <v/>
      </c>
      <c r="I60" s="96">
        <f t="shared" ca="1" si="0"/>
        <v>0</v>
      </c>
      <c r="J60" s="101"/>
    </row>
    <row r="61" spans="1:10" ht="19.5" customHeight="1">
      <c r="A61" s="95" t="str">
        <f ca="1">IF(ROWS($1:48)&gt;COUNT(Dong1),"",OFFSET(TH!C$1,SMALL(Dong1,ROWS($1:48)),))</f>
        <v/>
      </c>
      <c r="B61" s="95" t="str">
        <f ca="1">IF(ROWS($1:48)&gt;COUNT(Dong1),"",OFFSET(TH!E$1,SMALL(Dong1,ROWS($1:48)),))</f>
        <v/>
      </c>
      <c r="C61" s="96" t="str">
        <f ca="1">IF(ROWS($1:48)&gt;COUNT(Dong1),"",IF(OFFSET(TH!N$1,SMALL(Dong1,ROWS($1:48)),)="1111",OFFSET(TH!D$1,SMALL(Dong1,ROWS($1:48)),),""))</f>
        <v/>
      </c>
      <c r="D61" s="97" t="str">
        <f ca="1">IF(ROWS($1:48)&gt;COUNT(Dong1),"",IF(OFFSET(TH!O$1,SMALL(Dong1,ROWS($1:48)),)="1111",OFFSET(TH!D$1,SMALL(Dong1,ROWS($1:48)),),""))</f>
        <v/>
      </c>
      <c r="E61" s="124" t="str">
        <f ca="1">IF(ROWS($1:48)&gt;COUNT(Dong1),"",OFFSET(TH!F$1,SMALL(Dong1,ROWS($1:48)),))</f>
        <v/>
      </c>
      <c r="F61" s="99" t="str">
        <f ca="1">IF(ROWS($1:48)&gt;COUNT(Dong1),"",IF(OFFSET(TH!O$1,SMALL(Dong1,ROWS($1:48)),)="1111",OFFSET(TH!N$1,SMALL(Dong1,ROWS($1:48)),),OFFSET(TH!O$1,SMALL(Dong1,ROWS($1:48)),)))</f>
        <v/>
      </c>
      <c r="G61" s="100" t="str">
        <f ca="1">IF(ROWS($1:48)&gt;COUNT(Dong1),"",IF(OFFSET(TH!N$1,SMALL(Dong1,ROWS($1:48)),)="1111",OFFSET(TH!M$1,SMALL(Dong1,ROWS($1:48)),),0))</f>
        <v/>
      </c>
      <c r="H61" s="98" t="str">
        <f ca="1">IF(ROWS($1:48)&gt;COUNT(Dong1),"",IF(OFFSET(TH!O$1,SMALL(Dong1,ROWS($1:48)),)="1111",OFFSET(TH!M$1,SMALL(Dong1,ROWS($1:48)),),0))</f>
        <v/>
      </c>
      <c r="I61" s="96">
        <f t="shared" ca="1" si="0"/>
        <v>0</v>
      </c>
      <c r="J61" s="101"/>
    </row>
    <row r="62" spans="1:10" ht="19.5" customHeight="1">
      <c r="A62" s="95" t="str">
        <f ca="1">IF(ROWS($1:49)&gt;COUNT(Dong1),"",OFFSET(TH!C$1,SMALL(Dong1,ROWS($1:49)),))</f>
        <v/>
      </c>
      <c r="B62" s="95" t="str">
        <f ca="1">IF(ROWS($1:49)&gt;COUNT(Dong1),"",OFFSET(TH!E$1,SMALL(Dong1,ROWS($1:49)),))</f>
        <v/>
      </c>
      <c r="C62" s="96" t="str">
        <f ca="1">IF(ROWS($1:49)&gt;COUNT(Dong1),"",IF(OFFSET(TH!N$1,SMALL(Dong1,ROWS($1:49)),)="1111",OFFSET(TH!D$1,SMALL(Dong1,ROWS($1:49)),),""))</f>
        <v/>
      </c>
      <c r="D62" s="97" t="str">
        <f ca="1">IF(ROWS($1:49)&gt;COUNT(Dong1),"",IF(OFFSET(TH!O$1,SMALL(Dong1,ROWS($1:49)),)="1111",OFFSET(TH!D$1,SMALL(Dong1,ROWS($1:49)),),""))</f>
        <v/>
      </c>
      <c r="E62" s="124" t="str">
        <f ca="1">IF(ROWS($1:49)&gt;COUNT(Dong1),"",OFFSET(TH!F$1,SMALL(Dong1,ROWS($1:49)),))</f>
        <v/>
      </c>
      <c r="F62" s="99" t="str">
        <f ca="1">IF(ROWS($1:49)&gt;COUNT(Dong1),"",IF(OFFSET(TH!O$1,SMALL(Dong1,ROWS($1:49)),)="1111",OFFSET(TH!N$1,SMALL(Dong1,ROWS($1:49)),),OFFSET(TH!O$1,SMALL(Dong1,ROWS($1:49)),)))</f>
        <v/>
      </c>
      <c r="G62" s="100" t="str">
        <f ca="1">IF(ROWS($1:49)&gt;COUNT(Dong1),"",IF(OFFSET(TH!N$1,SMALL(Dong1,ROWS($1:49)),)="1111",OFFSET(TH!M$1,SMALL(Dong1,ROWS($1:49)),),0))</f>
        <v/>
      </c>
      <c r="H62" s="98" t="str">
        <f ca="1">IF(ROWS($1:49)&gt;COUNT(Dong1),"",IF(OFFSET(TH!O$1,SMALL(Dong1,ROWS($1:49)),)="1111",OFFSET(TH!M$1,SMALL(Dong1,ROWS($1:49)),),0))</f>
        <v/>
      </c>
      <c r="I62" s="96">
        <f t="shared" ca="1" si="0"/>
        <v>0</v>
      </c>
      <c r="J62" s="101"/>
    </row>
    <row r="63" spans="1:10" ht="19.5" customHeight="1">
      <c r="A63" s="95" t="str">
        <f ca="1">IF(ROWS($1:50)&gt;COUNT(Dong1),"",OFFSET(TH!C$1,SMALL(Dong1,ROWS($1:50)),))</f>
        <v/>
      </c>
      <c r="B63" s="95" t="str">
        <f ca="1">IF(ROWS($1:50)&gt;COUNT(Dong1),"",OFFSET(TH!E$1,SMALL(Dong1,ROWS($1:50)),))</f>
        <v/>
      </c>
      <c r="C63" s="96" t="str">
        <f ca="1">IF(ROWS($1:50)&gt;COUNT(Dong1),"",IF(OFFSET(TH!N$1,SMALL(Dong1,ROWS($1:50)),)="1111",OFFSET(TH!D$1,SMALL(Dong1,ROWS($1:50)),),""))</f>
        <v/>
      </c>
      <c r="D63" s="97" t="str">
        <f ca="1">IF(ROWS($1:50)&gt;COUNT(Dong1),"",IF(OFFSET(TH!O$1,SMALL(Dong1,ROWS($1:50)),)="1111",OFFSET(TH!D$1,SMALL(Dong1,ROWS($1:50)),),""))</f>
        <v/>
      </c>
      <c r="E63" s="124" t="str">
        <f ca="1">IF(ROWS($1:50)&gt;COUNT(Dong1),"",OFFSET(TH!F$1,SMALL(Dong1,ROWS($1:50)),))</f>
        <v/>
      </c>
      <c r="F63" s="99" t="str">
        <f ca="1">IF(ROWS($1:50)&gt;COUNT(Dong1),"",IF(OFFSET(TH!O$1,SMALL(Dong1,ROWS($1:50)),)="1111",OFFSET(TH!N$1,SMALL(Dong1,ROWS($1:50)),),OFFSET(TH!O$1,SMALL(Dong1,ROWS($1:50)),)))</f>
        <v/>
      </c>
      <c r="G63" s="100" t="str">
        <f ca="1">IF(ROWS($1:50)&gt;COUNT(Dong1),"",IF(OFFSET(TH!N$1,SMALL(Dong1,ROWS($1:50)),)="1111",OFFSET(TH!M$1,SMALL(Dong1,ROWS($1:50)),),0))</f>
        <v/>
      </c>
      <c r="H63" s="98" t="str">
        <f ca="1">IF(ROWS($1:50)&gt;COUNT(Dong1),"",IF(OFFSET(TH!O$1,SMALL(Dong1,ROWS($1:50)),)="1111",OFFSET(TH!M$1,SMALL(Dong1,ROWS($1:50)),),0))</f>
        <v/>
      </c>
      <c r="I63" s="96">
        <f t="shared" ca="1" si="0"/>
        <v>0</v>
      </c>
      <c r="J63" s="101"/>
    </row>
    <row r="64" spans="1:10" ht="19.5" customHeight="1">
      <c r="A64" s="95" t="str">
        <f ca="1">IF(ROWS($1:51)&gt;COUNT(Dong1),"",OFFSET(TH!C$1,SMALL(Dong1,ROWS($1:51)),))</f>
        <v/>
      </c>
      <c r="B64" s="95" t="str">
        <f ca="1">IF(ROWS($1:51)&gt;COUNT(Dong1),"",OFFSET(TH!E$1,SMALL(Dong1,ROWS($1:51)),))</f>
        <v/>
      </c>
      <c r="C64" s="96" t="str">
        <f ca="1">IF(ROWS($1:51)&gt;COUNT(Dong1),"",IF(OFFSET(TH!N$1,SMALL(Dong1,ROWS($1:51)),)="1111",OFFSET(TH!D$1,SMALL(Dong1,ROWS($1:51)),),""))</f>
        <v/>
      </c>
      <c r="D64" s="97" t="str">
        <f ca="1">IF(ROWS($1:51)&gt;COUNT(Dong1),"",IF(OFFSET(TH!O$1,SMALL(Dong1,ROWS($1:51)),)="1111",OFFSET(TH!D$1,SMALL(Dong1,ROWS($1:51)),),""))</f>
        <v/>
      </c>
      <c r="E64" s="124" t="str">
        <f ca="1">IF(ROWS($1:51)&gt;COUNT(Dong1),"",OFFSET(TH!F$1,SMALL(Dong1,ROWS($1:51)),))</f>
        <v/>
      </c>
      <c r="F64" s="99" t="str">
        <f ca="1">IF(ROWS($1:51)&gt;COUNT(Dong1),"",IF(OFFSET(TH!O$1,SMALL(Dong1,ROWS($1:51)),)="1111",OFFSET(TH!N$1,SMALL(Dong1,ROWS($1:51)),),OFFSET(TH!O$1,SMALL(Dong1,ROWS($1:51)),)))</f>
        <v/>
      </c>
      <c r="G64" s="100" t="str">
        <f ca="1">IF(ROWS($1:51)&gt;COUNT(Dong1),"",IF(OFFSET(TH!N$1,SMALL(Dong1,ROWS($1:51)),)="1111",OFFSET(TH!M$1,SMALL(Dong1,ROWS($1:51)),),0))</f>
        <v/>
      </c>
      <c r="H64" s="98" t="str">
        <f ca="1">IF(ROWS($1:51)&gt;COUNT(Dong1),"",IF(OFFSET(TH!O$1,SMALL(Dong1,ROWS($1:51)),)="1111",OFFSET(TH!M$1,SMALL(Dong1,ROWS($1:51)),),0))</f>
        <v/>
      </c>
      <c r="I64" s="96">
        <f t="shared" ca="1" si="0"/>
        <v>0</v>
      </c>
      <c r="J64" s="101"/>
    </row>
    <row r="65" spans="1:10" ht="19.5" customHeight="1">
      <c r="A65" s="95" t="str">
        <f ca="1">IF(ROWS($1:52)&gt;COUNT(Dong1),"",OFFSET(TH!C$1,SMALL(Dong1,ROWS($1:52)),))</f>
        <v/>
      </c>
      <c r="B65" s="95" t="str">
        <f ca="1">IF(ROWS($1:52)&gt;COUNT(Dong1),"",OFFSET(TH!E$1,SMALL(Dong1,ROWS($1:52)),))</f>
        <v/>
      </c>
      <c r="C65" s="96" t="str">
        <f ca="1">IF(ROWS($1:52)&gt;COUNT(Dong1),"",IF(OFFSET(TH!N$1,SMALL(Dong1,ROWS($1:52)),)="1111",OFFSET(TH!D$1,SMALL(Dong1,ROWS($1:52)),),""))</f>
        <v/>
      </c>
      <c r="D65" s="97" t="str">
        <f ca="1">IF(ROWS($1:52)&gt;COUNT(Dong1),"",IF(OFFSET(TH!O$1,SMALL(Dong1,ROWS($1:52)),)="1111",OFFSET(TH!D$1,SMALL(Dong1,ROWS($1:52)),),""))</f>
        <v/>
      </c>
      <c r="E65" s="124" t="str">
        <f ca="1">IF(ROWS($1:52)&gt;COUNT(Dong1),"",OFFSET(TH!F$1,SMALL(Dong1,ROWS($1:52)),))</f>
        <v/>
      </c>
      <c r="F65" s="99" t="str">
        <f ca="1">IF(ROWS($1:52)&gt;COUNT(Dong1),"",IF(OFFSET(TH!O$1,SMALL(Dong1,ROWS($1:52)),)="1111",OFFSET(TH!N$1,SMALL(Dong1,ROWS($1:52)),),OFFSET(TH!O$1,SMALL(Dong1,ROWS($1:52)),)))</f>
        <v/>
      </c>
      <c r="G65" s="100" t="str">
        <f ca="1">IF(ROWS($1:52)&gt;COUNT(Dong1),"",IF(OFFSET(TH!N$1,SMALL(Dong1,ROWS($1:52)),)="1111",OFFSET(TH!M$1,SMALL(Dong1,ROWS($1:52)),),0))</f>
        <v/>
      </c>
      <c r="H65" s="98" t="str">
        <f ca="1">IF(ROWS($1:52)&gt;COUNT(Dong1),"",IF(OFFSET(TH!O$1,SMALL(Dong1,ROWS($1:52)),)="1111",OFFSET(TH!M$1,SMALL(Dong1,ROWS($1:52)),),0))</f>
        <v/>
      </c>
      <c r="I65" s="96">
        <f t="shared" ca="1" si="0"/>
        <v>0</v>
      </c>
      <c r="J65" s="101"/>
    </row>
    <row r="66" spans="1:10" ht="19.5" customHeight="1">
      <c r="A66" s="95" t="str">
        <f ca="1">IF(ROWS($1:53)&gt;COUNT(Dong1),"",OFFSET(TH!C$1,SMALL(Dong1,ROWS($1:53)),))</f>
        <v/>
      </c>
      <c r="B66" s="95" t="str">
        <f ca="1">IF(ROWS($1:53)&gt;COUNT(Dong1),"",OFFSET(TH!E$1,SMALL(Dong1,ROWS($1:53)),))</f>
        <v/>
      </c>
      <c r="C66" s="96" t="str">
        <f ca="1">IF(ROWS($1:53)&gt;COUNT(Dong1),"",IF(OFFSET(TH!N$1,SMALL(Dong1,ROWS($1:53)),)="1111",OFFSET(TH!D$1,SMALL(Dong1,ROWS($1:53)),),""))</f>
        <v/>
      </c>
      <c r="D66" s="97" t="str">
        <f ca="1">IF(ROWS($1:53)&gt;COUNT(Dong1),"",IF(OFFSET(TH!O$1,SMALL(Dong1,ROWS($1:53)),)="1111",OFFSET(TH!D$1,SMALL(Dong1,ROWS($1:53)),),""))</f>
        <v/>
      </c>
      <c r="E66" s="124" t="str">
        <f ca="1">IF(ROWS($1:53)&gt;COUNT(Dong1),"",OFFSET(TH!F$1,SMALL(Dong1,ROWS($1:53)),))</f>
        <v/>
      </c>
      <c r="F66" s="99" t="str">
        <f ca="1">IF(ROWS($1:53)&gt;COUNT(Dong1),"",IF(OFFSET(TH!O$1,SMALL(Dong1,ROWS($1:53)),)="1111",OFFSET(TH!N$1,SMALL(Dong1,ROWS($1:53)),),OFFSET(TH!O$1,SMALL(Dong1,ROWS($1:53)),)))</f>
        <v/>
      </c>
      <c r="G66" s="100" t="str">
        <f ca="1">IF(ROWS($1:53)&gt;COUNT(Dong1),"",IF(OFFSET(TH!N$1,SMALL(Dong1,ROWS($1:53)),)="1111",OFFSET(TH!M$1,SMALL(Dong1,ROWS($1:53)),),0))</f>
        <v/>
      </c>
      <c r="H66" s="98" t="str">
        <f ca="1">IF(ROWS($1:53)&gt;COUNT(Dong1),"",IF(OFFSET(TH!O$1,SMALL(Dong1,ROWS($1:53)),)="1111",OFFSET(TH!M$1,SMALL(Dong1,ROWS($1:53)),),0))</f>
        <v/>
      </c>
      <c r="I66" s="96">
        <f t="shared" ca="1" si="0"/>
        <v>0</v>
      </c>
      <c r="J66" s="101"/>
    </row>
    <row r="67" spans="1:10" ht="19.5" customHeight="1">
      <c r="A67" s="95" t="str">
        <f ca="1">IF(ROWS($1:54)&gt;COUNT(Dong1),"",OFFSET(TH!C$1,SMALL(Dong1,ROWS($1:54)),))</f>
        <v/>
      </c>
      <c r="B67" s="95" t="str">
        <f ca="1">IF(ROWS($1:54)&gt;COUNT(Dong1),"",OFFSET(TH!E$1,SMALL(Dong1,ROWS($1:54)),))</f>
        <v/>
      </c>
      <c r="C67" s="96" t="str">
        <f ca="1">IF(ROWS($1:54)&gt;COUNT(Dong1),"",IF(OFFSET(TH!N$1,SMALL(Dong1,ROWS($1:54)),)="1111",OFFSET(TH!D$1,SMALL(Dong1,ROWS($1:54)),),""))</f>
        <v/>
      </c>
      <c r="D67" s="97" t="str">
        <f ca="1">IF(ROWS($1:54)&gt;COUNT(Dong1),"",IF(OFFSET(TH!O$1,SMALL(Dong1,ROWS($1:54)),)="1111",OFFSET(TH!D$1,SMALL(Dong1,ROWS($1:54)),),""))</f>
        <v/>
      </c>
      <c r="E67" s="124" t="str">
        <f ca="1">IF(ROWS($1:54)&gt;COUNT(Dong1),"",OFFSET(TH!F$1,SMALL(Dong1,ROWS($1:54)),))</f>
        <v/>
      </c>
      <c r="F67" s="99" t="str">
        <f ca="1">IF(ROWS($1:54)&gt;COUNT(Dong1),"",IF(OFFSET(TH!O$1,SMALL(Dong1,ROWS($1:54)),)="1111",OFFSET(TH!N$1,SMALL(Dong1,ROWS($1:54)),),OFFSET(TH!O$1,SMALL(Dong1,ROWS($1:54)),)))</f>
        <v/>
      </c>
      <c r="G67" s="100" t="str">
        <f ca="1">IF(ROWS($1:54)&gt;COUNT(Dong1),"",IF(OFFSET(TH!N$1,SMALL(Dong1,ROWS($1:54)),)="1111",OFFSET(TH!M$1,SMALL(Dong1,ROWS($1:54)),),0))</f>
        <v/>
      </c>
      <c r="H67" s="98" t="str">
        <f ca="1">IF(ROWS($1:54)&gt;COUNT(Dong1),"",IF(OFFSET(TH!O$1,SMALL(Dong1,ROWS($1:54)),)="1111",OFFSET(TH!M$1,SMALL(Dong1,ROWS($1:54)),),0))</f>
        <v/>
      </c>
      <c r="I67" s="96">
        <f t="shared" ca="1" si="0"/>
        <v>0</v>
      </c>
      <c r="J67" s="101"/>
    </row>
    <row r="68" spans="1:10" ht="19.5" customHeight="1">
      <c r="A68" s="95" t="str">
        <f ca="1">IF(ROWS($1:55)&gt;COUNT(Dong1),"",OFFSET(TH!C$1,SMALL(Dong1,ROWS($1:55)),))</f>
        <v/>
      </c>
      <c r="B68" s="95" t="str">
        <f ca="1">IF(ROWS($1:55)&gt;COUNT(Dong1),"",OFFSET(TH!E$1,SMALL(Dong1,ROWS($1:55)),))</f>
        <v/>
      </c>
      <c r="C68" s="96" t="str">
        <f ca="1">IF(ROWS($1:55)&gt;COUNT(Dong1),"",IF(OFFSET(TH!N$1,SMALL(Dong1,ROWS($1:55)),)="1111",OFFSET(TH!D$1,SMALL(Dong1,ROWS($1:55)),),""))</f>
        <v/>
      </c>
      <c r="D68" s="97" t="str">
        <f ca="1">IF(ROWS($1:55)&gt;COUNT(Dong1),"",IF(OFFSET(TH!O$1,SMALL(Dong1,ROWS($1:55)),)="1111",OFFSET(TH!D$1,SMALL(Dong1,ROWS($1:55)),),""))</f>
        <v/>
      </c>
      <c r="E68" s="124" t="str">
        <f ca="1">IF(ROWS($1:55)&gt;COUNT(Dong1),"",OFFSET(TH!F$1,SMALL(Dong1,ROWS($1:55)),))</f>
        <v/>
      </c>
      <c r="F68" s="99" t="str">
        <f ca="1">IF(ROWS($1:55)&gt;COUNT(Dong1),"",IF(OFFSET(TH!O$1,SMALL(Dong1,ROWS($1:55)),)="1111",OFFSET(TH!N$1,SMALL(Dong1,ROWS($1:55)),),OFFSET(TH!O$1,SMALL(Dong1,ROWS($1:55)),)))</f>
        <v/>
      </c>
      <c r="G68" s="100" t="str">
        <f ca="1">IF(ROWS($1:55)&gt;COUNT(Dong1),"",IF(OFFSET(TH!N$1,SMALL(Dong1,ROWS($1:55)),)="1111",OFFSET(TH!M$1,SMALL(Dong1,ROWS($1:55)),),0))</f>
        <v/>
      </c>
      <c r="H68" s="98" t="str">
        <f ca="1">IF(ROWS($1:55)&gt;COUNT(Dong1),"",IF(OFFSET(TH!O$1,SMALL(Dong1,ROWS($1:55)),)="1111",OFFSET(TH!M$1,SMALL(Dong1,ROWS($1:55)),),0))</f>
        <v/>
      </c>
      <c r="I68" s="96">
        <f t="shared" ca="1" si="0"/>
        <v>0</v>
      </c>
      <c r="J68" s="101"/>
    </row>
    <row r="69" spans="1:10" ht="19.5" customHeight="1">
      <c r="A69" s="95" t="str">
        <f ca="1">IF(ROWS($1:56)&gt;COUNT(Dong1),"",OFFSET(TH!C$1,SMALL(Dong1,ROWS($1:56)),))</f>
        <v/>
      </c>
      <c r="B69" s="95" t="str">
        <f ca="1">IF(ROWS($1:56)&gt;COUNT(Dong1),"",OFFSET(TH!E$1,SMALL(Dong1,ROWS($1:56)),))</f>
        <v/>
      </c>
      <c r="C69" s="96" t="str">
        <f ca="1">IF(ROWS($1:56)&gt;COUNT(Dong1),"",IF(OFFSET(TH!N$1,SMALL(Dong1,ROWS($1:56)),)="1111",OFFSET(TH!D$1,SMALL(Dong1,ROWS($1:56)),),""))</f>
        <v/>
      </c>
      <c r="D69" s="97" t="str">
        <f ca="1">IF(ROWS($1:56)&gt;COUNT(Dong1),"",IF(OFFSET(TH!O$1,SMALL(Dong1,ROWS($1:56)),)="1111",OFFSET(TH!D$1,SMALL(Dong1,ROWS($1:56)),),""))</f>
        <v/>
      </c>
      <c r="E69" s="124" t="str">
        <f ca="1">IF(ROWS($1:56)&gt;COUNT(Dong1),"",OFFSET(TH!F$1,SMALL(Dong1,ROWS($1:56)),))</f>
        <v/>
      </c>
      <c r="F69" s="99" t="str">
        <f ca="1">IF(ROWS($1:56)&gt;COUNT(Dong1),"",IF(OFFSET(TH!O$1,SMALL(Dong1,ROWS($1:56)),)="1111",OFFSET(TH!N$1,SMALL(Dong1,ROWS($1:56)),),OFFSET(TH!O$1,SMALL(Dong1,ROWS($1:56)),)))</f>
        <v/>
      </c>
      <c r="G69" s="100" t="str">
        <f ca="1">IF(ROWS($1:56)&gt;COUNT(Dong1),"",IF(OFFSET(TH!N$1,SMALL(Dong1,ROWS($1:56)),)="1111",OFFSET(TH!M$1,SMALL(Dong1,ROWS($1:56)),),0))</f>
        <v/>
      </c>
      <c r="H69" s="98" t="str">
        <f ca="1">IF(ROWS($1:56)&gt;COUNT(Dong1),"",IF(OFFSET(TH!O$1,SMALL(Dong1,ROWS($1:56)),)="1111",OFFSET(TH!M$1,SMALL(Dong1,ROWS($1:56)),),0))</f>
        <v/>
      </c>
      <c r="I69" s="96">
        <f t="shared" ca="1" si="0"/>
        <v>0</v>
      </c>
      <c r="J69" s="101"/>
    </row>
    <row r="70" spans="1:10" ht="19.5" customHeight="1">
      <c r="A70" s="95" t="str">
        <f ca="1">IF(ROWS($1:57)&gt;COUNT(Dong1),"",OFFSET(TH!C$1,SMALL(Dong1,ROWS($1:57)),))</f>
        <v/>
      </c>
      <c r="B70" s="95" t="str">
        <f ca="1">IF(ROWS($1:57)&gt;COUNT(Dong1),"",OFFSET(TH!E$1,SMALL(Dong1,ROWS($1:57)),))</f>
        <v/>
      </c>
      <c r="C70" s="96" t="str">
        <f ca="1">IF(ROWS($1:57)&gt;COUNT(Dong1),"",IF(OFFSET(TH!N$1,SMALL(Dong1,ROWS($1:57)),)="1111",OFFSET(TH!D$1,SMALL(Dong1,ROWS($1:57)),),""))</f>
        <v/>
      </c>
      <c r="D70" s="97" t="str">
        <f ca="1">IF(ROWS($1:57)&gt;COUNT(Dong1),"",IF(OFFSET(TH!O$1,SMALL(Dong1,ROWS($1:57)),)="1111",OFFSET(TH!D$1,SMALL(Dong1,ROWS($1:57)),),""))</f>
        <v/>
      </c>
      <c r="E70" s="124" t="str">
        <f ca="1">IF(ROWS($1:57)&gt;COUNT(Dong1),"",OFFSET(TH!F$1,SMALL(Dong1,ROWS($1:57)),))</f>
        <v/>
      </c>
      <c r="F70" s="99" t="str">
        <f ca="1">IF(ROWS($1:57)&gt;COUNT(Dong1),"",IF(OFFSET(TH!O$1,SMALL(Dong1,ROWS($1:57)),)="1111",OFFSET(TH!N$1,SMALL(Dong1,ROWS($1:57)),),OFFSET(TH!O$1,SMALL(Dong1,ROWS($1:57)),)))</f>
        <v/>
      </c>
      <c r="G70" s="100" t="str">
        <f ca="1">IF(ROWS($1:57)&gt;COUNT(Dong1),"",IF(OFFSET(TH!N$1,SMALL(Dong1,ROWS($1:57)),)="1111",OFFSET(TH!M$1,SMALL(Dong1,ROWS($1:57)),),0))</f>
        <v/>
      </c>
      <c r="H70" s="98" t="str">
        <f ca="1">IF(ROWS($1:57)&gt;COUNT(Dong1),"",IF(OFFSET(TH!O$1,SMALL(Dong1,ROWS($1:57)),)="1111",OFFSET(TH!M$1,SMALL(Dong1,ROWS($1:57)),),0))</f>
        <v/>
      </c>
      <c r="I70" s="96">
        <f t="shared" ca="1" si="0"/>
        <v>0</v>
      </c>
      <c r="J70" s="101"/>
    </row>
    <row r="71" spans="1:10" ht="19.5" customHeight="1">
      <c r="A71" s="95" t="str">
        <f ca="1">IF(ROWS($1:58)&gt;COUNT(Dong1),"",OFFSET(TH!C$1,SMALL(Dong1,ROWS($1:58)),))</f>
        <v/>
      </c>
      <c r="B71" s="95" t="str">
        <f ca="1">IF(ROWS($1:58)&gt;COUNT(Dong1),"",OFFSET(TH!E$1,SMALL(Dong1,ROWS($1:58)),))</f>
        <v/>
      </c>
      <c r="C71" s="96" t="str">
        <f ca="1">IF(ROWS($1:58)&gt;COUNT(Dong1),"",IF(OFFSET(TH!N$1,SMALL(Dong1,ROWS($1:58)),)="1111",OFFSET(TH!D$1,SMALL(Dong1,ROWS($1:58)),),""))</f>
        <v/>
      </c>
      <c r="D71" s="97" t="str">
        <f ca="1">IF(ROWS($1:58)&gt;COUNT(Dong1),"",IF(OFFSET(TH!O$1,SMALL(Dong1,ROWS($1:58)),)="1111",OFFSET(TH!D$1,SMALL(Dong1,ROWS($1:58)),),""))</f>
        <v/>
      </c>
      <c r="E71" s="124" t="str">
        <f ca="1">IF(ROWS($1:58)&gt;COUNT(Dong1),"",OFFSET(TH!F$1,SMALL(Dong1,ROWS($1:58)),))</f>
        <v/>
      </c>
      <c r="F71" s="99" t="str">
        <f ca="1">IF(ROWS($1:58)&gt;COUNT(Dong1),"",IF(OFFSET(TH!O$1,SMALL(Dong1,ROWS($1:58)),)="1111",OFFSET(TH!N$1,SMALL(Dong1,ROWS($1:58)),),OFFSET(TH!O$1,SMALL(Dong1,ROWS($1:58)),)))</f>
        <v/>
      </c>
      <c r="G71" s="100" t="str">
        <f ca="1">IF(ROWS($1:58)&gt;COUNT(Dong1),"",IF(OFFSET(TH!N$1,SMALL(Dong1,ROWS($1:58)),)="1111",OFFSET(TH!M$1,SMALL(Dong1,ROWS($1:58)),),0))</f>
        <v/>
      </c>
      <c r="H71" s="98" t="str">
        <f ca="1">IF(ROWS($1:58)&gt;COUNT(Dong1),"",IF(OFFSET(TH!O$1,SMALL(Dong1,ROWS($1:58)),)="1111",OFFSET(TH!M$1,SMALL(Dong1,ROWS($1:58)),),0))</f>
        <v/>
      </c>
      <c r="I71" s="96">
        <f t="shared" ca="1" si="0"/>
        <v>0</v>
      </c>
      <c r="J71" s="101"/>
    </row>
    <row r="72" spans="1:10" ht="19.5" customHeight="1">
      <c r="A72" s="95" t="str">
        <f ca="1">IF(ROWS($1:59)&gt;COUNT(Dong1),"",OFFSET(TH!C$1,SMALL(Dong1,ROWS($1:59)),))</f>
        <v/>
      </c>
      <c r="B72" s="95" t="str">
        <f ca="1">IF(ROWS($1:59)&gt;COUNT(Dong1),"",OFFSET(TH!E$1,SMALL(Dong1,ROWS($1:59)),))</f>
        <v/>
      </c>
      <c r="C72" s="96" t="str">
        <f ca="1">IF(ROWS($1:59)&gt;COUNT(Dong1),"",IF(OFFSET(TH!N$1,SMALL(Dong1,ROWS($1:59)),)="1111",OFFSET(TH!D$1,SMALL(Dong1,ROWS($1:59)),),""))</f>
        <v/>
      </c>
      <c r="D72" s="97" t="str">
        <f ca="1">IF(ROWS($1:59)&gt;COUNT(Dong1),"",IF(OFFSET(TH!O$1,SMALL(Dong1,ROWS($1:59)),)="1111",OFFSET(TH!D$1,SMALL(Dong1,ROWS($1:59)),),""))</f>
        <v/>
      </c>
      <c r="E72" s="124" t="str">
        <f ca="1">IF(ROWS($1:59)&gt;COUNT(Dong1),"",OFFSET(TH!F$1,SMALL(Dong1,ROWS($1:59)),))</f>
        <v/>
      </c>
      <c r="F72" s="99" t="str">
        <f ca="1">IF(ROWS($1:59)&gt;COUNT(Dong1),"",IF(OFFSET(TH!O$1,SMALL(Dong1,ROWS($1:59)),)="1111",OFFSET(TH!N$1,SMALL(Dong1,ROWS($1:59)),),OFFSET(TH!O$1,SMALL(Dong1,ROWS($1:59)),)))</f>
        <v/>
      </c>
      <c r="G72" s="100" t="str">
        <f ca="1">IF(ROWS($1:59)&gt;COUNT(Dong1),"",IF(OFFSET(TH!N$1,SMALL(Dong1,ROWS($1:59)),)="1111",OFFSET(TH!M$1,SMALL(Dong1,ROWS($1:59)),),0))</f>
        <v/>
      </c>
      <c r="H72" s="98" t="str">
        <f ca="1">IF(ROWS($1:59)&gt;COUNT(Dong1),"",IF(OFFSET(TH!O$1,SMALL(Dong1,ROWS($1:59)),)="1111",OFFSET(TH!M$1,SMALL(Dong1,ROWS($1:59)),),0))</f>
        <v/>
      </c>
      <c r="I72" s="96">
        <f t="shared" ca="1" si="0"/>
        <v>0</v>
      </c>
      <c r="J72" s="101"/>
    </row>
    <row r="73" spans="1:10" ht="19.5" customHeight="1">
      <c r="A73" s="95" t="str">
        <f ca="1">IF(ROWS($1:60)&gt;COUNT(Dong1),"",OFFSET(TH!C$1,SMALL(Dong1,ROWS($1:60)),))</f>
        <v/>
      </c>
      <c r="B73" s="95" t="str">
        <f ca="1">IF(ROWS($1:60)&gt;COUNT(Dong1),"",OFFSET(TH!E$1,SMALL(Dong1,ROWS($1:60)),))</f>
        <v/>
      </c>
      <c r="C73" s="96" t="str">
        <f ca="1">IF(ROWS($1:60)&gt;COUNT(Dong1),"",IF(OFFSET(TH!N$1,SMALL(Dong1,ROWS($1:60)),)="1111",OFFSET(TH!D$1,SMALL(Dong1,ROWS($1:60)),),""))</f>
        <v/>
      </c>
      <c r="D73" s="97" t="str">
        <f ca="1">IF(ROWS($1:60)&gt;COUNT(Dong1),"",IF(OFFSET(TH!O$1,SMALL(Dong1,ROWS($1:60)),)="1111",OFFSET(TH!D$1,SMALL(Dong1,ROWS($1:60)),),""))</f>
        <v/>
      </c>
      <c r="E73" s="124" t="str">
        <f ca="1">IF(ROWS($1:60)&gt;COUNT(Dong1),"",OFFSET(TH!F$1,SMALL(Dong1,ROWS($1:60)),))</f>
        <v/>
      </c>
      <c r="F73" s="99" t="str">
        <f ca="1">IF(ROWS($1:60)&gt;COUNT(Dong1),"",IF(OFFSET(TH!O$1,SMALL(Dong1,ROWS($1:60)),)="1111",OFFSET(TH!N$1,SMALL(Dong1,ROWS($1:60)),),OFFSET(TH!O$1,SMALL(Dong1,ROWS($1:60)),)))</f>
        <v/>
      </c>
      <c r="G73" s="100" t="str">
        <f ca="1">IF(ROWS($1:60)&gt;COUNT(Dong1),"",IF(OFFSET(TH!N$1,SMALL(Dong1,ROWS($1:60)),)="1111",OFFSET(TH!M$1,SMALL(Dong1,ROWS($1:60)),),0))</f>
        <v/>
      </c>
      <c r="H73" s="98" t="str">
        <f ca="1">IF(ROWS($1:60)&gt;COUNT(Dong1),"",IF(OFFSET(TH!O$1,SMALL(Dong1,ROWS($1:60)),)="1111",OFFSET(TH!M$1,SMALL(Dong1,ROWS($1:60)),),0))</f>
        <v/>
      </c>
      <c r="I73" s="96">
        <f t="shared" ca="1" si="0"/>
        <v>0</v>
      </c>
      <c r="J73" s="101"/>
    </row>
    <row r="74" spans="1:10" ht="19.5" customHeight="1">
      <c r="A74" s="95" t="str">
        <f ca="1">IF(ROWS($1:61)&gt;COUNT(Dong1),"",OFFSET(TH!C$1,SMALL(Dong1,ROWS($1:61)),))</f>
        <v/>
      </c>
      <c r="B74" s="95" t="str">
        <f ca="1">IF(ROWS($1:61)&gt;COUNT(Dong1),"",OFFSET(TH!E$1,SMALL(Dong1,ROWS($1:61)),))</f>
        <v/>
      </c>
      <c r="C74" s="96" t="str">
        <f ca="1">IF(ROWS($1:61)&gt;COUNT(Dong1),"",IF(OFFSET(TH!N$1,SMALL(Dong1,ROWS($1:61)),)="1111",OFFSET(TH!D$1,SMALL(Dong1,ROWS($1:61)),),""))</f>
        <v/>
      </c>
      <c r="D74" s="97" t="str">
        <f ca="1">IF(ROWS($1:61)&gt;COUNT(Dong1),"",IF(OFFSET(TH!O$1,SMALL(Dong1,ROWS($1:61)),)="1111",OFFSET(TH!D$1,SMALL(Dong1,ROWS($1:61)),),""))</f>
        <v/>
      </c>
      <c r="E74" s="124" t="str">
        <f ca="1">IF(ROWS($1:61)&gt;COUNT(Dong1),"",OFFSET(TH!F$1,SMALL(Dong1,ROWS($1:61)),))</f>
        <v/>
      </c>
      <c r="F74" s="99" t="str">
        <f ca="1">IF(ROWS($1:61)&gt;COUNT(Dong1),"",IF(OFFSET(TH!O$1,SMALL(Dong1,ROWS($1:61)),)="1111",OFFSET(TH!N$1,SMALL(Dong1,ROWS($1:61)),),OFFSET(TH!O$1,SMALL(Dong1,ROWS($1:61)),)))</f>
        <v/>
      </c>
      <c r="G74" s="100" t="str">
        <f ca="1">IF(ROWS($1:61)&gt;COUNT(Dong1),"",IF(OFFSET(TH!N$1,SMALL(Dong1,ROWS($1:61)),)="1111",OFFSET(TH!M$1,SMALL(Dong1,ROWS($1:61)),),0))</f>
        <v/>
      </c>
      <c r="H74" s="98" t="str">
        <f ca="1">IF(ROWS($1:61)&gt;COUNT(Dong1),"",IF(OFFSET(TH!O$1,SMALL(Dong1,ROWS($1:61)),)="1111",OFFSET(TH!M$1,SMALL(Dong1,ROWS($1:61)),),0))</f>
        <v/>
      </c>
      <c r="I74" s="96">
        <f t="shared" ca="1" si="0"/>
        <v>0</v>
      </c>
      <c r="J74" s="101"/>
    </row>
    <row r="75" spans="1:10" ht="19.5" customHeight="1">
      <c r="A75" s="95" t="str">
        <f ca="1">IF(ROWS($1:62)&gt;COUNT(Dong1),"",OFFSET(TH!C$1,SMALL(Dong1,ROWS($1:62)),))</f>
        <v/>
      </c>
      <c r="B75" s="95" t="str">
        <f ca="1">IF(ROWS($1:62)&gt;COUNT(Dong1),"",OFFSET(TH!E$1,SMALL(Dong1,ROWS($1:62)),))</f>
        <v/>
      </c>
      <c r="C75" s="96" t="str">
        <f ca="1">IF(ROWS($1:62)&gt;COUNT(Dong1),"",IF(OFFSET(TH!N$1,SMALL(Dong1,ROWS($1:62)),)="1111",OFFSET(TH!D$1,SMALL(Dong1,ROWS($1:62)),),""))</f>
        <v/>
      </c>
      <c r="D75" s="97" t="str">
        <f ca="1">IF(ROWS($1:62)&gt;COUNT(Dong1),"",IF(OFFSET(TH!O$1,SMALL(Dong1,ROWS($1:62)),)="1111",OFFSET(TH!D$1,SMALL(Dong1,ROWS($1:62)),),""))</f>
        <v/>
      </c>
      <c r="E75" s="124" t="str">
        <f ca="1">IF(ROWS($1:62)&gt;COUNT(Dong1),"",OFFSET(TH!F$1,SMALL(Dong1,ROWS($1:62)),))</f>
        <v/>
      </c>
      <c r="F75" s="99" t="str">
        <f ca="1">IF(ROWS($1:62)&gt;COUNT(Dong1),"",IF(OFFSET(TH!O$1,SMALL(Dong1,ROWS($1:62)),)="1111",OFFSET(TH!N$1,SMALL(Dong1,ROWS($1:62)),),OFFSET(TH!O$1,SMALL(Dong1,ROWS($1:62)),)))</f>
        <v/>
      </c>
      <c r="G75" s="100" t="str">
        <f ca="1">IF(ROWS($1:62)&gt;COUNT(Dong1),"",IF(OFFSET(TH!N$1,SMALL(Dong1,ROWS($1:62)),)="1111",OFFSET(TH!M$1,SMALL(Dong1,ROWS($1:62)),),0))</f>
        <v/>
      </c>
      <c r="H75" s="98" t="str">
        <f ca="1">IF(ROWS($1:62)&gt;COUNT(Dong1),"",IF(OFFSET(TH!O$1,SMALL(Dong1,ROWS($1:62)),)="1111",OFFSET(TH!M$1,SMALL(Dong1,ROWS($1:62)),),0))</f>
        <v/>
      </c>
      <c r="I75" s="96">
        <f t="shared" ca="1" si="0"/>
        <v>0</v>
      </c>
      <c r="J75" s="101"/>
    </row>
    <row r="76" spans="1:10" ht="19.5" customHeight="1">
      <c r="A76" s="95" t="str">
        <f ca="1">IF(ROWS($1:63)&gt;COUNT(Dong1),"",OFFSET(TH!C$1,SMALL(Dong1,ROWS($1:63)),))</f>
        <v/>
      </c>
      <c r="B76" s="95" t="str">
        <f ca="1">IF(ROWS($1:63)&gt;COUNT(Dong1),"",OFFSET(TH!E$1,SMALL(Dong1,ROWS($1:63)),))</f>
        <v/>
      </c>
      <c r="C76" s="96" t="str">
        <f ca="1">IF(ROWS($1:63)&gt;COUNT(Dong1),"",IF(OFFSET(TH!N$1,SMALL(Dong1,ROWS($1:63)),)="1111",OFFSET(TH!D$1,SMALL(Dong1,ROWS($1:63)),),""))</f>
        <v/>
      </c>
      <c r="D76" s="97" t="str">
        <f ca="1">IF(ROWS($1:63)&gt;COUNT(Dong1),"",IF(OFFSET(TH!O$1,SMALL(Dong1,ROWS($1:63)),)="1111",OFFSET(TH!D$1,SMALL(Dong1,ROWS($1:63)),),""))</f>
        <v/>
      </c>
      <c r="E76" s="124" t="str">
        <f ca="1">IF(ROWS($1:63)&gt;COUNT(Dong1),"",OFFSET(TH!F$1,SMALL(Dong1,ROWS($1:63)),))</f>
        <v/>
      </c>
      <c r="F76" s="99" t="str">
        <f ca="1">IF(ROWS($1:63)&gt;COUNT(Dong1),"",IF(OFFSET(TH!O$1,SMALL(Dong1,ROWS($1:63)),)="1111",OFFSET(TH!N$1,SMALL(Dong1,ROWS($1:63)),),OFFSET(TH!O$1,SMALL(Dong1,ROWS($1:63)),)))</f>
        <v/>
      </c>
      <c r="G76" s="100" t="str">
        <f ca="1">IF(ROWS($1:63)&gt;COUNT(Dong1),"",IF(OFFSET(TH!N$1,SMALL(Dong1,ROWS($1:63)),)="1111",OFFSET(TH!M$1,SMALL(Dong1,ROWS($1:63)),),0))</f>
        <v/>
      </c>
      <c r="H76" s="98" t="str">
        <f ca="1">IF(ROWS($1:63)&gt;COUNT(Dong1),"",IF(OFFSET(TH!O$1,SMALL(Dong1,ROWS($1:63)),)="1111",OFFSET(TH!M$1,SMALL(Dong1,ROWS($1:63)),),0))</f>
        <v/>
      </c>
      <c r="I76" s="96">
        <f t="shared" ca="1" si="0"/>
        <v>0</v>
      </c>
      <c r="J76" s="101"/>
    </row>
    <row r="77" spans="1:10" ht="19.5" customHeight="1">
      <c r="A77" s="95" t="str">
        <f ca="1">IF(ROWS($1:64)&gt;COUNT(Dong1),"",OFFSET(TH!C$1,SMALL(Dong1,ROWS($1:64)),))</f>
        <v/>
      </c>
      <c r="B77" s="95" t="str">
        <f ca="1">IF(ROWS($1:64)&gt;COUNT(Dong1),"",OFFSET(TH!E$1,SMALL(Dong1,ROWS($1:64)),))</f>
        <v/>
      </c>
      <c r="C77" s="96" t="str">
        <f ca="1">IF(ROWS($1:64)&gt;COUNT(Dong1),"",IF(OFFSET(TH!N$1,SMALL(Dong1,ROWS($1:64)),)="1111",OFFSET(TH!D$1,SMALL(Dong1,ROWS($1:64)),),""))</f>
        <v/>
      </c>
      <c r="D77" s="97" t="str">
        <f ca="1">IF(ROWS($1:64)&gt;COUNT(Dong1),"",IF(OFFSET(TH!O$1,SMALL(Dong1,ROWS($1:64)),)="1111",OFFSET(TH!D$1,SMALL(Dong1,ROWS($1:64)),),""))</f>
        <v/>
      </c>
      <c r="E77" s="124" t="str">
        <f ca="1">IF(ROWS($1:64)&gt;COUNT(Dong1),"",OFFSET(TH!F$1,SMALL(Dong1,ROWS($1:64)),))</f>
        <v/>
      </c>
      <c r="F77" s="99" t="str">
        <f ca="1">IF(ROWS($1:64)&gt;COUNT(Dong1),"",IF(OFFSET(TH!O$1,SMALL(Dong1,ROWS($1:64)),)="1111",OFFSET(TH!N$1,SMALL(Dong1,ROWS($1:64)),),OFFSET(TH!O$1,SMALL(Dong1,ROWS($1:64)),)))</f>
        <v/>
      </c>
      <c r="G77" s="100" t="str">
        <f ca="1">IF(ROWS($1:64)&gt;COUNT(Dong1),"",IF(OFFSET(TH!N$1,SMALL(Dong1,ROWS($1:64)),)="1111",OFFSET(TH!M$1,SMALL(Dong1,ROWS($1:64)),),0))</f>
        <v/>
      </c>
      <c r="H77" s="98" t="str">
        <f ca="1">IF(ROWS($1:64)&gt;COUNT(Dong1),"",IF(OFFSET(TH!O$1,SMALL(Dong1,ROWS($1:64)),)="1111",OFFSET(TH!M$1,SMALL(Dong1,ROWS($1:64)),),0))</f>
        <v/>
      </c>
      <c r="I77" s="96">
        <f t="shared" ca="1" si="0"/>
        <v>0</v>
      </c>
      <c r="J77" s="101"/>
    </row>
    <row r="78" spans="1:10" ht="19.5" customHeight="1">
      <c r="A78" s="95" t="str">
        <f ca="1">IF(ROWS($1:65)&gt;COUNT(Dong1),"",OFFSET(TH!C$1,SMALL(Dong1,ROWS($1:65)),))</f>
        <v/>
      </c>
      <c r="B78" s="95" t="str">
        <f ca="1">IF(ROWS($1:65)&gt;COUNT(Dong1),"",OFFSET(TH!E$1,SMALL(Dong1,ROWS($1:65)),))</f>
        <v/>
      </c>
      <c r="C78" s="96" t="str">
        <f ca="1">IF(ROWS($1:65)&gt;COUNT(Dong1),"",IF(OFFSET(TH!N$1,SMALL(Dong1,ROWS($1:65)),)="1111",OFFSET(TH!D$1,SMALL(Dong1,ROWS($1:65)),),""))</f>
        <v/>
      </c>
      <c r="D78" s="97" t="str">
        <f ca="1">IF(ROWS($1:65)&gt;COUNT(Dong1),"",IF(OFFSET(TH!O$1,SMALL(Dong1,ROWS($1:65)),)="1111",OFFSET(TH!D$1,SMALL(Dong1,ROWS($1:65)),),""))</f>
        <v/>
      </c>
      <c r="E78" s="124" t="str">
        <f ca="1">IF(ROWS($1:65)&gt;COUNT(Dong1),"",OFFSET(TH!F$1,SMALL(Dong1,ROWS($1:65)),))</f>
        <v/>
      </c>
      <c r="F78" s="99" t="str">
        <f ca="1">IF(ROWS($1:65)&gt;COUNT(Dong1),"",IF(OFFSET(TH!O$1,SMALL(Dong1,ROWS($1:65)),)="1111",OFFSET(TH!N$1,SMALL(Dong1,ROWS($1:65)),),OFFSET(TH!O$1,SMALL(Dong1,ROWS($1:65)),)))</f>
        <v/>
      </c>
      <c r="G78" s="100" t="str">
        <f ca="1">IF(ROWS($1:65)&gt;COUNT(Dong1),"",IF(OFFSET(TH!N$1,SMALL(Dong1,ROWS($1:65)),)="1111",OFFSET(TH!M$1,SMALL(Dong1,ROWS($1:65)),),0))</f>
        <v/>
      </c>
      <c r="H78" s="98" t="str">
        <f ca="1">IF(ROWS($1:65)&gt;COUNT(Dong1),"",IF(OFFSET(TH!O$1,SMALL(Dong1,ROWS($1:65)),)="1111",OFFSET(TH!M$1,SMALL(Dong1,ROWS($1:65)),),0))</f>
        <v/>
      </c>
      <c r="I78" s="96">
        <f t="shared" ca="1" si="0"/>
        <v>0</v>
      </c>
      <c r="J78" s="101"/>
    </row>
    <row r="79" spans="1:10" ht="19.5" customHeight="1">
      <c r="A79" s="95" t="str">
        <f ca="1">IF(ROWS($1:66)&gt;COUNT(Dong1),"",OFFSET(TH!C$1,SMALL(Dong1,ROWS($1:66)),))</f>
        <v/>
      </c>
      <c r="B79" s="95" t="str">
        <f ca="1">IF(ROWS($1:66)&gt;COUNT(Dong1),"",OFFSET(TH!E$1,SMALL(Dong1,ROWS($1:66)),))</f>
        <v/>
      </c>
      <c r="C79" s="96" t="str">
        <f ca="1">IF(ROWS($1:66)&gt;COUNT(Dong1),"",IF(OFFSET(TH!N$1,SMALL(Dong1,ROWS($1:66)),)="1111",OFFSET(TH!D$1,SMALL(Dong1,ROWS($1:66)),),""))</f>
        <v/>
      </c>
      <c r="D79" s="97" t="str">
        <f ca="1">IF(ROWS($1:66)&gt;COUNT(Dong1),"",IF(OFFSET(TH!O$1,SMALL(Dong1,ROWS($1:66)),)="1111",OFFSET(TH!D$1,SMALL(Dong1,ROWS($1:66)),),""))</f>
        <v/>
      </c>
      <c r="E79" s="124" t="str">
        <f ca="1">IF(ROWS($1:66)&gt;COUNT(Dong1),"",OFFSET(TH!F$1,SMALL(Dong1,ROWS($1:66)),))</f>
        <v/>
      </c>
      <c r="F79" s="99" t="str">
        <f ca="1">IF(ROWS($1:66)&gt;COUNT(Dong1),"",IF(OFFSET(TH!O$1,SMALL(Dong1,ROWS($1:66)),)="1111",OFFSET(TH!N$1,SMALL(Dong1,ROWS($1:66)),),OFFSET(TH!O$1,SMALL(Dong1,ROWS($1:66)),)))</f>
        <v/>
      </c>
      <c r="G79" s="100" t="str">
        <f ca="1">IF(ROWS($1:66)&gt;COUNT(Dong1),"",IF(OFFSET(TH!N$1,SMALL(Dong1,ROWS($1:66)),)="1111",OFFSET(TH!M$1,SMALL(Dong1,ROWS($1:66)),),0))</f>
        <v/>
      </c>
      <c r="H79" s="98" t="str">
        <f ca="1">IF(ROWS($1:66)&gt;COUNT(Dong1),"",IF(OFFSET(TH!O$1,SMALL(Dong1,ROWS($1:66)),)="1111",OFFSET(TH!M$1,SMALL(Dong1,ROWS($1:66)),),0))</f>
        <v/>
      </c>
      <c r="I79" s="96">
        <f t="shared" ref="I79:I100" ca="1" si="1">IF(E79&lt;&gt;"",I78+G79-H79,0)</f>
        <v>0</v>
      </c>
      <c r="J79" s="101"/>
    </row>
    <row r="80" spans="1:10" ht="19.5" customHeight="1">
      <c r="A80" s="95" t="str">
        <f ca="1">IF(ROWS($1:67)&gt;COUNT(Dong1),"",OFFSET(TH!C$1,SMALL(Dong1,ROWS($1:67)),))</f>
        <v/>
      </c>
      <c r="B80" s="95" t="str">
        <f ca="1">IF(ROWS($1:67)&gt;COUNT(Dong1),"",OFFSET(TH!E$1,SMALL(Dong1,ROWS($1:67)),))</f>
        <v/>
      </c>
      <c r="C80" s="96" t="str">
        <f ca="1">IF(ROWS($1:67)&gt;COUNT(Dong1),"",IF(OFFSET(TH!N$1,SMALL(Dong1,ROWS($1:67)),)="1111",OFFSET(TH!D$1,SMALL(Dong1,ROWS($1:67)),),""))</f>
        <v/>
      </c>
      <c r="D80" s="97" t="str">
        <f ca="1">IF(ROWS($1:67)&gt;COUNT(Dong1),"",IF(OFFSET(TH!O$1,SMALL(Dong1,ROWS($1:67)),)="1111",OFFSET(TH!D$1,SMALL(Dong1,ROWS($1:67)),),""))</f>
        <v/>
      </c>
      <c r="E80" s="124" t="str">
        <f ca="1">IF(ROWS($1:67)&gt;COUNT(Dong1),"",OFFSET(TH!F$1,SMALL(Dong1,ROWS($1:67)),))</f>
        <v/>
      </c>
      <c r="F80" s="99" t="str">
        <f ca="1">IF(ROWS($1:67)&gt;COUNT(Dong1),"",IF(OFFSET(TH!O$1,SMALL(Dong1,ROWS($1:67)),)="1111",OFFSET(TH!N$1,SMALL(Dong1,ROWS($1:67)),),OFFSET(TH!O$1,SMALL(Dong1,ROWS($1:67)),)))</f>
        <v/>
      </c>
      <c r="G80" s="100" t="str">
        <f ca="1">IF(ROWS($1:67)&gt;COUNT(Dong1),"",IF(OFFSET(TH!N$1,SMALL(Dong1,ROWS($1:67)),)="1111",OFFSET(TH!M$1,SMALL(Dong1,ROWS($1:67)),),0))</f>
        <v/>
      </c>
      <c r="H80" s="98" t="str">
        <f ca="1">IF(ROWS($1:67)&gt;COUNT(Dong1),"",IF(OFFSET(TH!O$1,SMALL(Dong1,ROWS($1:67)),)="1111",OFFSET(TH!M$1,SMALL(Dong1,ROWS($1:67)),),0))</f>
        <v/>
      </c>
      <c r="I80" s="96">
        <f t="shared" ca="1" si="1"/>
        <v>0</v>
      </c>
      <c r="J80" s="101"/>
    </row>
    <row r="81" spans="1:10" ht="19.5" customHeight="1">
      <c r="A81" s="95" t="str">
        <f ca="1">IF(ROWS($1:68)&gt;COUNT(Dong1),"",OFFSET(TH!C$1,SMALL(Dong1,ROWS($1:68)),))</f>
        <v/>
      </c>
      <c r="B81" s="95" t="str">
        <f ca="1">IF(ROWS($1:68)&gt;COUNT(Dong1),"",OFFSET(TH!E$1,SMALL(Dong1,ROWS($1:68)),))</f>
        <v/>
      </c>
      <c r="C81" s="96" t="str">
        <f ca="1">IF(ROWS($1:68)&gt;COUNT(Dong1),"",IF(OFFSET(TH!N$1,SMALL(Dong1,ROWS($1:68)),)="1111",OFFSET(TH!D$1,SMALL(Dong1,ROWS($1:68)),),""))</f>
        <v/>
      </c>
      <c r="D81" s="97" t="str">
        <f ca="1">IF(ROWS($1:68)&gt;COUNT(Dong1),"",IF(OFFSET(TH!O$1,SMALL(Dong1,ROWS($1:68)),)="1111",OFFSET(TH!D$1,SMALL(Dong1,ROWS($1:68)),),""))</f>
        <v/>
      </c>
      <c r="E81" s="124" t="str">
        <f ca="1">IF(ROWS($1:68)&gt;COUNT(Dong1),"",OFFSET(TH!F$1,SMALL(Dong1,ROWS($1:68)),))</f>
        <v/>
      </c>
      <c r="F81" s="99" t="str">
        <f ca="1">IF(ROWS($1:68)&gt;COUNT(Dong1),"",IF(OFFSET(TH!O$1,SMALL(Dong1,ROWS($1:68)),)="1111",OFFSET(TH!N$1,SMALL(Dong1,ROWS($1:68)),),OFFSET(TH!O$1,SMALL(Dong1,ROWS($1:68)),)))</f>
        <v/>
      </c>
      <c r="G81" s="100" t="str">
        <f ca="1">IF(ROWS($1:68)&gt;COUNT(Dong1),"",IF(OFFSET(TH!N$1,SMALL(Dong1,ROWS($1:68)),)="1111",OFFSET(TH!M$1,SMALL(Dong1,ROWS($1:68)),),0))</f>
        <v/>
      </c>
      <c r="H81" s="98" t="str">
        <f ca="1">IF(ROWS($1:68)&gt;COUNT(Dong1),"",IF(OFFSET(TH!O$1,SMALL(Dong1,ROWS($1:68)),)="1111",OFFSET(TH!M$1,SMALL(Dong1,ROWS($1:68)),),0))</f>
        <v/>
      </c>
      <c r="I81" s="96">
        <f t="shared" ca="1" si="1"/>
        <v>0</v>
      </c>
      <c r="J81" s="101"/>
    </row>
    <row r="82" spans="1:10" ht="19.5" customHeight="1">
      <c r="A82" s="95" t="str">
        <f ca="1">IF(ROWS($1:69)&gt;COUNT(Dong1),"",OFFSET(TH!C$1,SMALL(Dong1,ROWS($1:69)),))</f>
        <v/>
      </c>
      <c r="B82" s="95" t="str">
        <f ca="1">IF(ROWS($1:69)&gt;COUNT(Dong1),"",OFFSET(TH!E$1,SMALL(Dong1,ROWS($1:69)),))</f>
        <v/>
      </c>
      <c r="C82" s="96" t="str">
        <f ca="1">IF(ROWS($1:69)&gt;COUNT(Dong1),"",IF(OFFSET(TH!N$1,SMALL(Dong1,ROWS($1:69)),)="1111",OFFSET(TH!D$1,SMALL(Dong1,ROWS($1:69)),),""))</f>
        <v/>
      </c>
      <c r="D82" s="97" t="str">
        <f ca="1">IF(ROWS($1:69)&gt;COUNT(Dong1),"",IF(OFFSET(TH!O$1,SMALL(Dong1,ROWS($1:69)),)="1111",OFFSET(TH!D$1,SMALL(Dong1,ROWS($1:69)),),""))</f>
        <v/>
      </c>
      <c r="E82" s="124" t="str">
        <f ca="1">IF(ROWS($1:69)&gt;COUNT(Dong1),"",OFFSET(TH!F$1,SMALL(Dong1,ROWS($1:69)),))</f>
        <v/>
      </c>
      <c r="F82" s="99" t="str">
        <f ca="1">IF(ROWS($1:69)&gt;COUNT(Dong1),"",IF(OFFSET(TH!O$1,SMALL(Dong1,ROWS($1:69)),)="1111",OFFSET(TH!N$1,SMALL(Dong1,ROWS($1:69)),),OFFSET(TH!O$1,SMALL(Dong1,ROWS($1:69)),)))</f>
        <v/>
      </c>
      <c r="G82" s="100" t="str">
        <f ca="1">IF(ROWS($1:69)&gt;COUNT(Dong1),"",IF(OFFSET(TH!N$1,SMALL(Dong1,ROWS($1:69)),)="1111",OFFSET(TH!M$1,SMALL(Dong1,ROWS($1:69)),),0))</f>
        <v/>
      </c>
      <c r="H82" s="98" t="str">
        <f ca="1">IF(ROWS($1:69)&gt;COUNT(Dong1),"",IF(OFFSET(TH!O$1,SMALL(Dong1,ROWS($1:69)),)="1111",OFFSET(TH!M$1,SMALL(Dong1,ROWS($1:69)),),0))</f>
        <v/>
      </c>
      <c r="I82" s="96">
        <f t="shared" ca="1" si="1"/>
        <v>0</v>
      </c>
      <c r="J82" s="101"/>
    </row>
    <row r="83" spans="1:10" ht="19.5" customHeight="1">
      <c r="A83" s="95" t="str">
        <f ca="1">IF(ROWS($1:70)&gt;COUNT(Dong1),"",OFFSET(TH!C$1,SMALL(Dong1,ROWS($1:70)),))</f>
        <v/>
      </c>
      <c r="B83" s="95" t="str">
        <f ca="1">IF(ROWS($1:70)&gt;COUNT(Dong1),"",OFFSET(TH!E$1,SMALL(Dong1,ROWS($1:70)),))</f>
        <v/>
      </c>
      <c r="C83" s="96" t="str">
        <f ca="1">IF(ROWS($1:70)&gt;COUNT(Dong1),"",IF(OFFSET(TH!N$1,SMALL(Dong1,ROWS($1:70)),)="1111",OFFSET(TH!D$1,SMALL(Dong1,ROWS($1:70)),),""))</f>
        <v/>
      </c>
      <c r="D83" s="97" t="str">
        <f ca="1">IF(ROWS($1:70)&gt;COUNT(Dong1),"",IF(OFFSET(TH!O$1,SMALL(Dong1,ROWS($1:70)),)="1111",OFFSET(TH!D$1,SMALL(Dong1,ROWS($1:70)),),""))</f>
        <v/>
      </c>
      <c r="E83" s="124" t="str">
        <f ca="1">IF(ROWS($1:70)&gt;COUNT(Dong1),"",OFFSET(TH!F$1,SMALL(Dong1,ROWS($1:70)),))</f>
        <v/>
      </c>
      <c r="F83" s="99" t="str">
        <f ca="1">IF(ROWS($1:70)&gt;COUNT(Dong1),"",IF(OFFSET(TH!O$1,SMALL(Dong1,ROWS($1:70)),)="1111",OFFSET(TH!N$1,SMALL(Dong1,ROWS($1:70)),),OFFSET(TH!O$1,SMALL(Dong1,ROWS($1:70)),)))</f>
        <v/>
      </c>
      <c r="G83" s="100" t="str">
        <f ca="1">IF(ROWS($1:70)&gt;COUNT(Dong1),"",IF(OFFSET(TH!N$1,SMALL(Dong1,ROWS($1:70)),)="1111",OFFSET(TH!M$1,SMALL(Dong1,ROWS($1:70)),),0))</f>
        <v/>
      </c>
      <c r="H83" s="98" t="str">
        <f ca="1">IF(ROWS($1:70)&gt;COUNT(Dong1),"",IF(OFFSET(TH!O$1,SMALL(Dong1,ROWS($1:70)),)="1111",OFFSET(TH!M$1,SMALL(Dong1,ROWS($1:70)),),0))</f>
        <v/>
      </c>
      <c r="I83" s="96">
        <f t="shared" ca="1" si="1"/>
        <v>0</v>
      </c>
      <c r="J83" s="101"/>
    </row>
    <row r="84" spans="1:10" ht="19.5" customHeight="1">
      <c r="A84" s="95" t="str">
        <f ca="1">IF(ROWS($1:71)&gt;COUNT(Dong1),"",OFFSET(TH!C$1,SMALL(Dong1,ROWS($1:71)),))</f>
        <v/>
      </c>
      <c r="B84" s="95" t="str">
        <f ca="1">IF(ROWS($1:71)&gt;COUNT(Dong1),"",OFFSET(TH!E$1,SMALL(Dong1,ROWS($1:71)),))</f>
        <v/>
      </c>
      <c r="C84" s="96" t="str">
        <f ca="1">IF(ROWS($1:71)&gt;COUNT(Dong1),"",IF(OFFSET(TH!N$1,SMALL(Dong1,ROWS($1:71)),)="1111",OFFSET(TH!D$1,SMALL(Dong1,ROWS($1:71)),),""))</f>
        <v/>
      </c>
      <c r="D84" s="97" t="str">
        <f ca="1">IF(ROWS($1:71)&gt;COUNT(Dong1),"",IF(OFFSET(TH!O$1,SMALL(Dong1,ROWS($1:71)),)="1111",OFFSET(TH!D$1,SMALL(Dong1,ROWS($1:71)),),""))</f>
        <v/>
      </c>
      <c r="E84" s="124" t="str">
        <f ca="1">IF(ROWS($1:71)&gt;COUNT(Dong1),"",OFFSET(TH!F$1,SMALL(Dong1,ROWS($1:71)),))</f>
        <v/>
      </c>
      <c r="F84" s="99" t="str">
        <f ca="1">IF(ROWS($1:71)&gt;COUNT(Dong1),"",IF(OFFSET(TH!O$1,SMALL(Dong1,ROWS($1:71)),)="1111",OFFSET(TH!N$1,SMALL(Dong1,ROWS($1:71)),),OFFSET(TH!O$1,SMALL(Dong1,ROWS($1:71)),)))</f>
        <v/>
      </c>
      <c r="G84" s="100" t="str">
        <f ca="1">IF(ROWS($1:71)&gt;COUNT(Dong1),"",IF(OFFSET(TH!N$1,SMALL(Dong1,ROWS($1:71)),)="1111",OFFSET(TH!M$1,SMALL(Dong1,ROWS($1:71)),),0))</f>
        <v/>
      </c>
      <c r="H84" s="98" t="str">
        <f ca="1">IF(ROWS($1:71)&gt;COUNT(Dong1),"",IF(OFFSET(TH!O$1,SMALL(Dong1,ROWS($1:71)),)="1111",OFFSET(TH!M$1,SMALL(Dong1,ROWS($1:71)),),0))</f>
        <v/>
      </c>
      <c r="I84" s="96">
        <f t="shared" ca="1" si="1"/>
        <v>0</v>
      </c>
      <c r="J84" s="101"/>
    </row>
    <row r="85" spans="1:10" ht="19.5" customHeight="1">
      <c r="A85" s="95" t="str">
        <f ca="1">IF(ROWS($1:72)&gt;COUNT(Dong1),"",OFFSET(TH!C$1,SMALL(Dong1,ROWS($1:72)),))</f>
        <v/>
      </c>
      <c r="B85" s="95" t="str">
        <f ca="1">IF(ROWS($1:72)&gt;COUNT(Dong1),"",OFFSET(TH!E$1,SMALL(Dong1,ROWS($1:72)),))</f>
        <v/>
      </c>
      <c r="C85" s="96" t="str">
        <f ca="1">IF(ROWS($1:72)&gt;COUNT(Dong1),"",IF(OFFSET(TH!N$1,SMALL(Dong1,ROWS($1:72)),)="1111",OFFSET(TH!D$1,SMALL(Dong1,ROWS($1:72)),),""))</f>
        <v/>
      </c>
      <c r="D85" s="97" t="str">
        <f ca="1">IF(ROWS($1:72)&gt;COUNT(Dong1),"",IF(OFFSET(TH!O$1,SMALL(Dong1,ROWS($1:72)),)="1111",OFFSET(TH!D$1,SMALL(Dong1,ROWS($1:72)),),""))</f>
        <v/>
      </c>
      <c r="E85" s="124" t="str">
        <f ca="1">IF(ROWS($1:72)&gt;COUNT(Dong1),"",OFFSET(TH!F$1,SMALL(Dong1,ROWS($1:72)),))</f>
        <v/>
      </c>
      <c r="F85" s="99" t="str">
        <f ca="1">IF(ROWS($1:72)&gt;COUNT(Dong1),"",IF(OFFSET(TH!O$1,SMALL(Dong1,ROWS($1:72)),)="1111",OFFSET(TH!N$1,SMALL(Dong1,ROWS($1:72)),),OFFSET(TH!O$1,SMALL(Dong1,ROWS($1:72)),)))</f>
        <v/>
      </c>
      <c r="G85" s="100" t="str">
        <f ca="1">IF(ROWS($1:72)&gt;COUNT(Dong1),"",IF(OFFSET(TH!N$1,SMALL(Dong1,ROWS($1:72)),)="1111",OFFSET(TH!M$1,SMALL(Dong1,ROWS($1:72)),),0))</f>
        <v/>
      </c>
      <c r="H85" s="98" t="str">
        <f ca="1">IF(ROWS($1:72)&gt;COUNT(Dong1),"",IF(OFFSET(TH!O$1,SMALL(Dong1,ROWS($1:72)),)="1111",OFFSET(TH!M$1,SMALL(Dong1,ROWS($1:72)),),0))</f>
        <v/>
      </c>
      <c r="I85" s="96">
        <f t="shared" ca="1" si="1"/>
        <v>0</v>
      </c>
      <c r="J85" s="101"/>
    </row>
    <row r="86" spans="1:10" ht="19.5" customHeight="1">
      <c r="A86" s="95" t="str">
        <f ca="1">IF(ROWS($1:73)&gt;COUNT(Dong1),"",OFFSET(TH!C$1,SMALL(Dong1,ROWS($1:73)),))</f>
        <v/>
      </c>
      <c r="B86" s="95" t="str">
        <f ca="1">IF(ROWS($1:73)&gt;COUNT(Dong1),"",OFFSET(TH!E$1,SMALL(Dong1,ROWS($1:73)),))</f>
        <v/>
      </c>
      <c r="C86" s="96" t="str">
        <f ca="1">IF(ROWS($1:73)&gt;COUNT(Dong1),"",IF(OFFSET(TH!N$1,SMALL(Dong1,ROWS($1:73)),)="1111",OFFSET(TH!D$1,SMALL(Dong1,ROWS($1:73)),),""))</f>
        <v/>
      </c>
      <c r="D86" s="97" t="str">
        <f ca="1">IF(ROWS($1:73)&gt;COUNT(Dong1),"",IF(OFFSET(TH!O$1,SMALL(Dong1,ROWS($1:73)),)="1111",OFFSET(TH!D$1,SMALL(Dong1,ROWS($1:73)),),""))</f>
        <v/>
      </c>
      <c r="E86" s="124" t="str">
        <f ca="1">IF(ROWS($1:73)&gt;COUNT(Dong1),"",OFFSET(TH!F$1,SMALL(Dong1,ROWS($1:73)),))</f>
        <v/>
      </c>
      <c r="F86" s="99" t="str">
        <f ca="1">IF(ROWS($1:73)&gt;COUNT(Dong1),"",IF(OFFSET(TH!O$1,SMALL(Dong1,ROWS($1:73)),)="1111",OFFSET(TH!N$1,SMALL(Dong1,ROWS($1:73)),),OFFSET(TH!O$1,SMALL(Dong1,ROWS($1:73)),)))</f>
        <v/>
      </c>
      <c r="G86" s="100" t="str">
        <f ca="1">IF(ROWS($1:73)&gt;COUNT(Dong1),"",IF(OFFSET(TH!N$1,SMALL(Dong1,ROWS($1:73)),)="1111",OFFSET(TH!M$1,SMALL(Dong1,ROWS($1:73)),),0))</f>
        <v/>
      </c>
      <c r="H86" s="98" t="str">
        <f ca="1">IF(ROWS($1:73)&gt;COUNT(Dong1),"",IF(OFFSET(TH!O$1,SMALL(Dong1,ROWS($1:73)),)="1111",OFFSET(TH!M$1,SMALL(Dong1,ROWS($1:73)),),0))</f>
        <v/>
      </c>
      <c r="I86" s="96">
        <f t="shared" ca="1" si="1"/>
        <v>0</v>
      </c>
      <c r="J86" s="101"/>
    </row>
    <row r="87" spans="1:10" ht="19.5" customHeight="1">
      <c r="A87" s="95" t="str">
        <f ca="1">IF(ROWS($1:74)&gt;COUNT(Dong1),"",OFFSET(TH!C$1,SMALL(Dong1,ROWS($1:74)),))</f>
        <v/>
      </c>
      <c r="B87" s="95" t="str">
        <f ca="1">IF(ROWS($1:74)&gt;COUNT(Dong1),"",OFFSET(TH!E$1,SMALL(Dong1,ROWS($1:74)),))</f>
        <v/>
      </c>
      <c r="C87" s="96" t="str">
        <f ca="1">IF(ROWS($1:74)&gt;COUNT(Dong1),"",IF(OFFSET(TH!N$1,SMALL(Dong1,ROWS($1:74)),)="1111",OFFSET(TH!D$1,SMALL(Dong1,ROWS($1:74)),),""))</f>
        <v/>
      </c>
      <c r="D87" s="97" t="str">
        <f ca="1">IF(ROWS($1:74)&gt;COUNT(Dong1),"",IF(OFFSET(TH!O$1,SMALL(Dong1,ROWS($1:74)),)="1111",OFFSET(TH!D$1,SMALL(Dong1,ROWS($1:74)),),""))</f>
        <v/>
      </c>
      <c r="E87" s="124" t="str">
        <f ca="1">IF(ROWS($1:74)&gt;COUNT(Dong1),"",OFFSET(TH!F$1,SMALL(Dong1,ROWS($1:74)),))</f>
        <v/>
      </c>
      <c r="F87" s="99" t="str">
        <f ca="1">IF(ROWS($1:74)&gt;COUNT(Dong1),"",IF(OFFSET(TH!O$1,SMALL(Dong1,ROWS($1:74)),)="1111",OFFSET(TH!N$1,SMALL(Dong1,ROWS($1:74)),),OFFSET(TH!O$1,SMALL(Dong1,ROWS($1:74)),)))</f>
        <v/>
      </c>
      <c r="G87" s="100" t="str">
        <f ca="1">IF(ROWS($1:74)&gt;COUNT(Dong1),"",IF(OFFSET(TH!N$1,SMALL(Dong1,ROWS($1:74)),)="1111",OFFSET(TH!M$1,SMALL(Dong1,ROWS($1:74)),),0))</f>
        <v/>
      </c>
      <c r="H87" s="98" t="str">
        <f ca="1">IF(ROWS($1:74)&gt;COUNT(Dong1),"",IF(OFFSET(TH!O$1,SMALL(Dong1,ROWS($1:74)),)="1111",OFFSET(TH!M$1,SMALL(Dong1,ROWS($1:74)),),0))</f>
        <v/>
      </c>
      <c r="I87" s="96">
        <f t="shared" ca="1" si="1"/>
        <v>0</v>
      </c>
      <c r="J87" s="101"/>
    </row>
    <row r="88" spans="1:10" ht="19.5" customHeight="1">
      <c r="A88" s="95" t="str">
        <f ca="1">IF(ROWS($1:75)&gt;COUNT(Dong1),"",OFFSET(TH!C$1,SMALL(Dong1,ROWS($1:75)),))</f>
        <v/>
      </c>
      <c r="B88" s="95" t="str">
        <f ca="1">IF(ROWS($1:75)&gt;COUNT(Dong1),"",OFFSET(TH!E$1,SMALL(Dong1,ROWS($1:75)),))</f>
        <v/>
      </c>
      <c r="C88" s="96" t="str">
        <f ca="1">IF(ROWS($1:75)&gt;COUNT(Dong1),"",IF(OFFSET(TH!N$1,SMALL(Dong1,ROWS($1:75)),)="1111",OFFSET(TH!D$1,SMALL(Dong1,ROWS($1:75)),),""))</f>
        <v/>
      </c>
      <c r="D88" s="97" t="str">
        <f ca="1">IF(ROWS($1:75)&gt;COUNT(Dong1),"",IF(OFFSET(TH!O$1,SMALL(Dong1,ROWS($1:75)),)="1111",OFFSET(TH!D$1,SMALL(Dong1,ROWS($1:75)),),""))</f>
        <v/>
      </c>
      <c r="E88" s="124" t="str">
        <f ca="1">IF(ROWS($1:75)&gt;COUNT(Dong1),"",OFFSET(TH!F$1,SMALL(Dong1,ROWS($1:75)),))</f>
        <v/>
      </c>
      <c r="F88" s="99" t="str">
        <f ca="1">IF(ROWS($1:75)&gt;COUNT(Dong1),"",IF(OFFSET(TH!O$1,SMALL(Dong1,ROWS($1:75)),)="1111",OFFSET(TH!N$1,SMALL(Dong1,ROWS($1:75)),),OFFSET(TH!O$1,SMALL(Dong1,ROWS($1:75)),)))</f>
        <v/>
      </c>
      <c r="G88" s="100" t="str">
        <f ca="1">IF(ROWS($1:75)&gt;COUNT(Dong1),"",IF(OFFSET(TH!N$1,SMALL(Dong1,ROWS($1:75)),)="1111",OFFSET(TH!M$1,SMALL(Dong1,ROWS($1:75)),),0))</f>
        <v/>
      </c>
      <c r="H88" s="98" t="str">
        <f ca="1">IF(ROWS($1:75)&gt;COUNT(Dong1),"",IF(OFFSET(TH!O$1,SMALL(Dong1,ROWS($1:75)),)="1111",OFFSET(TH!M$1,SMALL(Dong1,ROWS($1:75)),),0))</f>
        <v/>
      </c>
      <c r="I88" s="96">
        <f t="shared" ca="1" si="1"/>
        <v>0</v>
      </c>
      <c r="J88" s="101"/>
    </row>
    <row r="89" spans="1:10" ht="19.5" customHeight="1">
      <c r="A89" s="95" t="str">
        <f ca="1">IF(ROWS($1:76)&gt;COUNT(Dong1),"",OFFSET(TH!C$1,SMALL(Dong1,ROWS($1:76)),))</f>
        <v/>
      </c>
      <c r="B89" s="95" t="str">
        <f ca="1">IF(ROWS($1:76)&gt;COUNT(Dong1),"",OFFSET(TH!E$1,SMALL(Dong1,ROWS($1:76)),))</f>
        <v/>
      </c>
      <c r="C89" s="96" t="str">
        <f ca="1">IF(ROWS($1:76)&gt;COUNT(Dong1),"",IF(OFFSET(TH!N$1,SMALL(Dong1,ROWS($1:76)),)="1111",OFFSET(TH!D$1,SMALL(Dong1,ROWS($1:76)),),""))</f>
        <v/>
      </c>
      <c r="D89" s="97" t="str">
        <f ca="1">IF(ROWS($1:76)&gt;COUNT(Dong1),"",IF(OFFSET(TH!O$1,SMALL(Dong1,ROWS($1:76)),)="1111",OFFSET(TH!D$1,SMALL(Dong1,ROWS($1:76)),),""))</f>
        <v/>
      </c>
      <c r="E89" s="124" t="str">
        <f ca="1">IF(ROWS($1:76)&gt;COUNT(Dong1),"",OFFSET(TH!F$1,SMALL(Dong1,ROWS($1:76)),))</f>
        <v/>
      </c>
      <c r="F89" s="99" t="str">
        <f ca="1">IF(ROWS($1:76)&gt;COUNT(Dong1),"",IF(OFFSET(TH!O$1,SMALL(Dong1,ROWS($1:76)),)="1111",OFFSET(TH!N$1,SMALL(Dong1,ROWS($1:76)),),OFFSET(TH!O$1,SMALL(Dong1,ROWS($1:76)),)))</f>
        <v/>
      </c>
      <c r="G89" s="100" t="str">
        <f ca="1">IF(ROWS($1:76)&gt;COUNT(Dong1),"",IF(OFFSET(TH!N$1,SMALL(Dong1,ROWS($1:76)),)="1111",OFFSET(TH!M$1,SMALL(Dong1,ROWS($1:76)),),0))</f>
        <v/>
      </c>
      <c r="H89" s="98" t="str">
        <f ca="1">IF(ROWS($1:76)&gt;COUNT(Dong1),"",IF(OFFSET(TH!O$1,SMALL(Dong1,ROWS($1:76)),)="1111",OFFSET(TH!M$1,SMALL(Dong1,ROWS($1:76)),),0))</f>
        <v/>
      </c>
      <c r="I89" s="96">
        <f t="shared" ca="1" si="1"/>
        <v>0</v>
      </c>
      <c r="J89" s="101"/>
    </row>
    <row r="90" spans="1:10" ht="19.5" customHeight="1">
      <c r="A90" s="95" t="str">
        <f ca="1">IF(ROWS($1:77)&gt;COUNT(Dong1),"",OFFSET(TH!C$1,SMALL(Dong1,ROWS($1:77)),))</f>
        <v/>
      </c>
      <c r="B90" s="95" t="str">
        <f ca="1">IF(ROWS($1:77)&gt;COUNT(Dong1),"",OFFSET(TH!E$1,SMALL(Dong1,ROWS($1:77)),))</f>
        <v/>
      </c>
      <c r="C90" s="96" t="str">
        <f ca="1">IF(ROWS($1:77)&gt;COUNT(Dong1),"",IF(OFFSET(TH!N$1,SMALL(Dong1,ROWS($1:77)),)="1111",OFFSET(TH!D$1,SMALL(Dong1,ROWS($1:77)),),""))</f>
        <v/>
      </c>
      <c r="D90" s="97" t="str">
        <f ca="1">IF(ROWS($1:77)&gt;COUNT(Dong1),"",IF(OFFSET(TH!O$1,SMALL(Dong1,ROWS($1:77)),)="1111",OFFSET(TH!D$1,SMALL(Dong1,ROWS($1:77)),),""))</f>
        <v/>
      </c>
      <c r="E90" s="124" t="str">
        <f ca="1">IF(ROWS($1:77)&gt;COUNT(Dong1),"",OFFSET(TH!F$1,SMALL(Dong1,ROWS($1:77)),))</f>
        <v/>
      </c>
      <c r="F90" s="99" t="str">
        <f ca="1">IF(ROWS($1:77)&gt;COUNT(Dong1),"",IF(OFFSET(TH!O$1,SMALL(Dong1,ROWS($1:77)),)="1111",OFFSET(TH!N$1,SMALL(Dong1,ROWS($1:77)),),OFFSET(TH!O$1,SMALL(Dong1,ROWS($1:77)),)))</f>
        <v/>
      </c>
      <c r="G90" s="100" t="str">
        <f ca="1">IF(ROWS($1:77)&gt;COUNT(Dong1),"",IF(OFFSET(TH!N$1,SMALL(Dong1,ROWS($1:77)),)="1111",OFFSET(TH!M$1,SMALL(Dong1,ROWS($1:77)),),0))</f>
        <v/>
      </c>
      <c r="H90" s="98" t="str">
        <f ca="1">IF(ROWS($1:77)&gt;COUNT(Dong1),"",IF(OFFSET(TH!O$1,SMALL(Dong1,ROWS($1:77)),)="1111",OFFSET(TH!M$1,SMALL(Dong1,ROWS($1:77)),),0))</f>
        <v/>
      </c>
      <c r="I90" s="96">
        <f t="shared" ca="1" si="1"/>
        <v>0</v>
      </c>
      <c r="J90" s="101"/>
    </row>
    <row r="91" spans="1:10" ht="19.5" customHeight="1">
      <c r="A91" s="95" t="str">
        <f ca="1">IF(ROWS($1:78)&gt;COUNT(Dong1),"",OFFSET(TH!C$1,SMALL(Dong1,ROWS($1:78)),))</f>
        <v/>
      </c>
      <c r="B91" s="95" t="str">
        <f ca="1">IF(ROWS($1:78)&gt;COUNT(Dong1),"",OFFSET(TH!E$1,SMALL(Dong1,ROWS($1:78)),))</f>
        <v/>
      </c>
      <c r="C91" s="96" t="str">
        <f ca="1">IF(ROWS($1:78)&gt;COUNT(Dong1),"",IF(OFFSET(TH!N$1,SMALL(Dong1,ROWS($1:78)),)="1111",OFFSET(TH!D$1,SMALL(Dong1,ROWS($1:78)),),""))</f>
        <v/>
      </c>
      <c r="D91" s="97" t="str">
        <f ca="1">IF(ROWS($1:78)&gt;COUNT(Dong1),"",IF(OFFSET(TH!O$1,SMALL(Dong1,ROWS($1:78)),)="1111",OFFSET(TH!D$1,SMALL(Dong1,ROWS($1:78)),),""))</f>
        <v/>
      </c>
      <c r="E91" s="124" t="str">
        <f ca="1">IF(ROWS($1:78)&gt;COUNT(Dong1),"",OFFSET(TH!F$1,SMALL(Dong1,ROWS($1:78)),))</f>
        <v/>
      </c>
      <c r="F91" s="99" t="str">
        <f ca="1">IF(ROWS($1:78)&gt;COUNT(Dong1),"",IF(OFFSET(TH!O$1,SMALL(Dong1,ROWS($1:78)),)="1111",OFFSET(TH!N$1,SMALL(Dong1,ROWS($1:78)),),OFFSET(TH!O$1,SMALL(Dong1,ROWS($1:78)),)))</f>
        <v/>
      </c>
      <c r="G91" s="100" t="str">
        <f ca="1">IF(ROWS($1:78)&gt;COUNT(Dong1),"",IF(OFFSET(TH!N$1,SMALL(Dong1,ROWS($1:78)),)="1111",OFFSET(TH!M$1,SMALL(Dong1,ROWS($1:78)),),0))</f>
        <v/>
      </c>
      <c r="H91" s="98" t="str">
        <f ca="1">IF(ROWS($1:78)&gt;COUNT(Dong1),"",IF(OFFSET(TH!O$1,SMALL(Dong1,ROWS($1:78)),)="1111",OFFSET(TH!M$1,SMALL(Dong1,ROWS($1:78)),),0))</f>
        <v/>
      </c>
      <c r="I91" s="96">
        <f t="shared" ca="1" si="1"/>
        <v>0</v>
      </c>
      <c r="J91" s="101"/>
    </row>
    <row r="92" spans="1:10" ht="19.5" customHeight="1">
      <c r="A92" s="95" t="str">
        <f ca="1">IF(ROWS($1:79)&gt;COUNT(Dong1),"",OFFSET(TH!C$1,SMALL(Dong1,ROWS($1:79)),))</f>
        <v/>
      </c>
      <c r="B92" s="95" t="str">
        <f ca="1">IF(ROWS($1:79)&gt;COUNT(Dong1),"",OFFSET(TH!E$1,SMALL(Dong1,ROWS($1:79)),))</f>
        <v/>
      </c>
      <c r="C92" s="96" t="str">
        <f ca="1">IF(ROWS($1:79)&gt;COUNT(Dong1),"",IF(OFFSET(TH!N$1,SMALL(Dong1,ROWS($1:79)),)="1111",OFFSET(TH!D$1,SMALL(Dong1,ROWS($1:79)),),""))</f>
        <v/>
      </c>
      <c r="D92" s="97" t="str">
        <f ca="1">IF(ROWS($1:79)&gt;COUNT(Dong1),"",IF(OFFSET(TH!O$1,SMALL(Dong1,ROWS($1:79)),)="1111",OFFSET(TH!D$1,SMALL(Dong1,ROWS($1:79)),),""))</f>
        <v/>
      </c>
      <c r="E92" s="124" t="str">
        <f ca="1">IF(ROWS($1:79)&gt;COUNT(Dong1),"",OFFSET(TH!F$1,SMALL(Dong1,ROWS($1:79)),))</f>
        <v/>
      </c>
      <c r="F92" s="99" t="str">
        <f ca="1">IF(ROWS($1:79)&gt;COUNT(Dong1),"",IF(OFFSET(TH!O$1,SMALL(Dong1,ROWS($1:79)),)="1111",OFFSET(TH!N$1,SMALL(Dong1,ROWS($1:79)),),OFFSET(TH!O$1,SMALL(Dong1,ROWS($1:79)),)))</f>
        <v/>
      </c>
      <c r="G92" s="100" t="str">
        <f ca="1">IF(ROWS($1:79)&gt;COUNT(Dong1),"",IF(OFFSET(TH!N$1,SMALL(Dong1,ROWS($1:79)),)="1111",OFFSET(TH!M$1,SMALL(Dong1,ROWS($1:79)),),0))</f>
        <v/>
      </c>
      <c r="H92" s="98" t="str">
        <f ca="1">IF(ROWS($1:79)&gt;COUNT(Dong1),"",IF(OFFSET(TH!O$1,SMALL(Dong1,ROWS($1:79)),)="1111",OFFSET(TH!M$1,SMALL(Dong1,ROWS($1:79)),),0))</f>
        <v/>
      </c>
      <c r="I92" s="96">
        <f t="shared" ca="1" si="1"/>
        <v>0</v>
      </c>
      <c r="J92" s="101"/>
    </row>
    <row r="93" spans="1:10" ht="19.5" customHeight="1">
      <c r="A93" s="95" t="str">
        <f ca="1">IF(ROWS($1:80)&gt;COUNT(Dong1),"",OFFSET(TH!C$1,SMALL(Dong1,ROWS($1:80)),))</f>
        <v/>
      </c>
      <c r="B93" s="95" t="str">
        <f ca="1">IF(ROWS($1:80)&gt;COUNT(Dong1),"",OFFSET(TH!E$1,SMALL(Dong1,ROWS($1:80)),))</f>
        <v/>
      </c>
      <c r="C93" s="96" t="str">
        <f ca="1">IF(ROWS($1:80)&gt;COUNT(Dong1),"",IF(OFFSET(TH!N$1,SMALL(Dong1,ROWS($1:80)),)="1111",OFFSET(TH!D$1,SMALL(Dong1,ROWS($1:80)),),""))</f>
        <v/>
      </c>
      <c r="D93" s="97" t="str">
        <f ca="1">IF(ROWS($1:80)&gt;COUNT(Dong1),"",IF(OFFSET(TH!O$1,SMALL(Dong1,ROWS($1:80)),)="1111",OFFSET(TH!D$1,SMALL(Dong1,ROWS($1:80)),),""))</f>
        <v/>
      </c>
      <c r="E93" s="124" t="str">
        <f ca="1">IF(ROWS($1:80)&gt;COUNT(Dong1),"",OFFSET(TH!F$1,SMALL(Dong1,ROWS($1:80)),))</f>
        <v/>
      </c>
      <c r="F93" s="99" t="str">
        <f ca="1">IF(ROWS($1:80)&gt;COUNT(Dong1),"",IF(OFFSET(TH!O$1,SMALL(Dong1,ROWS($1:80)),)="1111",OFFSET(TH!N$1,SMALL(Dong1,ROWS($1:80)),),OFFSET(TH!O$1,SMALL(Dong1,ROWS($1:80)),)))</f>
        <v/>
      </c>
      <c r="G93" s="100" t="str">
        <f ca="1">IF(ROWS($1:80)&gt;COUNT(Dong1),"",IF(OFFSET(TH!N$1,SMALL(Dong1,ROWS($1:80)),)="1111",OFFSET(TH!M$1,SMALL(Dong1,ROWS($1:80)),),0))</f>
        <v/>
      </c>
      <c r="H93" s="98" t="str">
        <f ca="1">IF(ROWS($1:80)&gt;COUNT(Dong1),"",IF(OFFSET(TH!O$1,SMALL(Dong1,ROWS($1:80)),)="1111",OFFSET(TH!M$1,SMALL(Dong1,ROWS($1:80)),),0))</f>
        <v/>
      </c>
      <c r="I93" s="96">
        <f t="shared" ca="1" si="1"/>
        <v>0</v>
      </c>
      <c r="J93" s="101"/>
    </row>
    <row r="94" spans="1:10" ht="19.5" customHeight="1">
      <c r="A94" s="95" t="str">
        <f ca="1">IF(ROWS($1:81)&gt;COUNT(Dong1),"",OFFSET(TH!C$1,SMALL(Dong1,ROWS($1:81)),))</f>
        <v/>
      </c>
      <c r="B94" s="95" t="str">
        <f ca="1">IF(ROWS($1:81)&gt;COUNT(Dong1),"",OFFSET(TH!E$1,SMALL(Dong1,ROWS($1:81)),))</f>
        <v/>
      </c>
      <c r="C94" s="96" t="str">
        <f ca="1">IF(ROWS($1:81)&gt;COUNT(Dong1),"",IF(OFFSET(TH!N$1,SMALL(Dong1,ROWS($1:81)),)="1111",OFFSET(TH!D$1,SMALL(Dong1,ROWS($1:81)),),""))</f>
        <v/>
      </c>
      <c r="D94" s="97" t="str">
        <f ca="1">IF(ROWS($1:81)&gt;COUNT(Dong1),"",IF(OFFSET(TH!O$1,SMALL(Dong1,ROWS($1:81)),)="1111",OFFSET(TH!D$1,SMALL(Dong1,ROWS($1:81)),),""))</f>
        <v/>
      </c>
      <c r="E94" s="124" t="str">
        <f ca="1">IF(ROWS($1:81)&gt;COUNT(Dong1),"",OFFSET(TH!F$1,SMALL(Dong1,ROWS($1:81)),))</f>
        <v/>
      </c>
      <c r="F94" s="99" t="str">
        <f ca="1">IF(ROWS($1:81)&gt;COUNT(Dong1),"",IF(OFFSET(TH!O$1,SMALL(Dong1,ROWS($1:81)),)="1111",OFFSET(TH!N$1,SMALL(Dong1,ROWS($1:81)),),OFFSET(TH!O$1,SMALL(Dong1,ROWS($1:81)),)))</f>
        <v/>
      </c>
      <c r="G94" s="100" t="str">
        <f ca="1">IF(ROWS($1:81)&gt;COUNT(Dong1),"",IF(OFFSET(TH!N$1,SMALL(Dong1,ROWS($1:81)),)="1111",OFFSET(TH!M$1,SMALL(Dong1,ROWS($1:81)),),0))</f>
        <v/>
      </c>
      <c r="H94" s="98" t="str">
        <f ca="1">IF(ROWS($1:81)&gt;COUNT(Dong1),"",IF(OFFSET(TH!O$1,SMALL(Dong1,ROWS($1:81)),)="1111",OFFSET(TH!M$1,SMALL(Dong1,ROWS($1:81)),),0))</f>
        <v/>
      </c>
      <c r="I94" s="96">
        <f t="shared" ca="1" si="1"/>
        <v>0</v>
      </c>
      <c r="J94" s="101"/>
    </row>
    <row r="95" spans="1:10" ht="19.5" customHeight="1">
      <c r="A95" s="95" t="str">
        <f ca="1">IF(ROWS($1:82)&gt;COUNT(Dong1),"",OFFSET(TH!C$1,SMALL(Dong1,ROWS($1:82)),))</f>
        <v/>
      </c>
      <c r="B95" s="95" t="str">
        <f ca="1">IF(ROWS($1:82)&gt;COUNT(Dong1),"",OFFSET(TH!E$1,SMALL(Dong1,ROWS($1:82)),))</f>
        <v/>
      </c>
      <c r="C95" s="96" t="str">
        <f ca="1">IF(ROWS($1:82)&gt;COUNT(Dong1),"",IF(OFFSET(TH!N$1,SMALL(Dong1,ROWS($1:82)),)="1111",OFFSET(TH!D$1,SMALL(Dong1,ROWS($1:82)),),""))</f>
        <v/>
      </c>
      <c r="D95" s="97" t="str">
        <f ca="1">IF(ROWS($1:82)&gt;COUNT(Dong1),"",IF(OFFSET(TH!O$1,SMALL(Dong1,ROWS($1:82)),)="1111",OFFSET(TH!D$1,SMALL(Dong1,ROWS($1:82)),),""))</f>
        <v/>
      </c>
      <c r="E95" s="124" t="str">
        <f ca="1">IF(ROWS($1:82)&gt;COUNT(Dong1),"",OFFSET(TH!F$1,SMALL(Dong1,ROWS($1:82)),))</f>
        <v/>
      </c>
      <c r="F95" s="99" t="str">
        <f ca="1">IF(ROWS($1:82)&gt;COUNT(Dong1),"",IF(OFFSET(TH!O$1,SMALL(Dong1,ROWS($1:82)),)="1111",OFFSET(TH!N$1,SMALL(Dong1,ROWS($1:82)),),OFFSET(TH!O$1,SMALL(Dong1,ROWS($1:82)),)))</f>
        <v/>
      </c>
      <c r="G95" s="100" t="str">
        <f ca="1">IF(ROWS($1:82)&gt;COUNT(Dong1),"",IF(OFFSET(TH!N$1,SMALL(Dong1,ROWS($1:82)),)="1111",OFFSET(TH!M$1,SMALL(Dong1,ROWS($1:82)),),0))</f>
        <v/>
      </c>
      <c r="H95" s="98" t="str">
        <f ca="1">IF(ROWS($1:82)&gt;COUNT(Dong1),"",IF(OFFSET(TH!O$1,SMALL(Dong1,ROWS($1:82)),)="1111",OFFSET(TH!M$1,SMALL(Dong1,ROWS($1:82)),),0))</f>
        <v/>
      </c>
      <c r="I95" s="96">
        <f t="shared" ca="1" si="1"/>
        <v>0</v>
      </c>
      <c r="J95" s="101"/>
    </row>
    <row r="96" spans="1:10" ht="19.5" customHeight="1">
      <c r="A96" s="95" t="str">
        <f ca="1">IF(ROWS($1:83)&gt;COUNT(Dong1),"",OFFSET(TH!C$1,SMALL(Dong1,ROWS($1:83)),))</f>
        <v/>
      </c>
      <c r="B96" s="95" t="str">
        <f ca="1">IF(ROWS($1:83)&gt;COUNT(Dong1),"",OFFSET(TH!E$1,SMALL(Dong1,ROWS($1:83)),))</f>
        <v/>
      </c>
      <c r="C96" s="96" t="str">
        <f ca="1">IF(ROWS($1:83)&gt;COUNT(Dong1),"",IF(OFFSET(TH!N$1,SMALL(Dong1,ROWS($1:83)),)="1111",OFFSET(TH!D$1,SMALL(Dong1,ROWS($1:83)),),""))</f>
        <v/>
      </c>
      <c r="D96" s="97" t="str">
        <f ca="1">IF(ROWS($1:83)&gt;COUNT(Dong1),"",IF(OFFSET(TH!O$1,SMALL(Dong1,ROWS($1:83)),)="1111",OFFSET(TH!D$1,SMALL(Dong1,ROWS($1:83)),),""))</f>
        <v/>
      </c>
      <c r="E96" s="124" t="str">
        <f ca="1">IF(ROWS($1:83)&gt;COUNT(Dong1),"",OFFSET(TH!F$1,SMALL(Dong1,ROWS($1:83)),))</f>
        <v/>
      </c>
      <c r="F96" s="99" t="str">
        <f ca="1">IF(ROWS($1:83)&gt;COUNT(Dong1),"",IF(OFFSET(TH!O$1,SMALL(Dong1,ROWS($1:83)),)="1111",OFFSET(TH!N$1,SMALL(Dong1,ROWS($1:83)),),OFFSET(TH!O$1,SMALL(Dong1,ROWS($1:83)),)))</f>
        <v/>
      </c>
      <c r="G96" s="100" t="str">
        <f ca="1">IF(ROWS($1:83)&gt;COUNT(Dong1),"",IF(OFFSET(TH!N$1,SMALL(Dong1,ROWS($1:83)),)="1111",OFFSET(TH!M$1,SMALL(Dong1,ROWS($1:83)),),0))</f>
        <v/>
      </c>
      <c r="H96" s="98" t="str">
        <f ca="1">IF(ROWS($1:83)&gt;COUNT(Dong1),"",IF(OFFSET(TH!O$1,SMALL(Dong1,ROWS($1:83)),)="1111",OFFSET(TH!M$1,SMALL(Dong1,ROWS($1:83)),),0))</f>
        <v/>
      </c>
      <c r="I96" s="96">
        <f t="shared" ca="1" si="1"/>
        <v>0</v>
      </c>
      <c r="J96" s="101"/>
    </row>
    <row r="97" spans="1:12" ht="19.5" customHeight="1">
      <c r="A97" s="95" t="str">
        <f ca="1">IF(ROWS($1:84)&gt;COUNT(Dong1),"",OFFSET(TH!C$1,SMALL(Dong1,ROWS($1:84)),))</f>
        <v/>
      </c>
      <c r="B97" s="95" t="str">
        <f ca="1">IF(ROWS($1:84)&gt;COUNT(Dong1),"",OFFSET(TH!E$1,SMALL(Dong1,ROWS($1:84)),))</f>
        <v/>
      </c>
      <c r="C97" s="96" t="str">
        <f ca="1">IF(ROWS($1:84)&gt;COUNT(Dong1),"",IF(OFFSET(TH!N$1,SMALL(Dong1,ROWS($1:84)),)="1111",OFFSET(TH!D$1,SMALL(Dong1,ROWS($1:84)),),""))</f>
        <v/>
      </c>
      <c r="D97" s="97" t="str">
        <f ca="1">IF(ROWS($1:84)&gt;COUNT(Dong1),"",IF(OFFSET(TH!O$1,SMALL(Dong1,ROWS($1:84)),)="1111",OFFSET(TH!D$1,SMALL(Dong1,ROWS($1:84)),),""))</f>
        <v/>
      </c>
      <c r="E97" s="124" t="str">
        <f ca="1">IF(ROWS($1:84)&gt;COUNT(Dong1),"",OFFSET(TH!F$1,SMALL(Dong1,ROWS($1:84)),))</f>
        <v/>
      </c>
      <c r="F97" s="99" t="str">
        <f ca="1">IF(ROWS($1:84)&gt;COUNT(Dong1),"",IF(OFFSET(TH!O$1,SMALL(Dong1,ROWS($1:84)),)="1111",OFFSET(TH!N$1,SMALL(Dong1,ROWS($1:84)),),OFFSET(TH!O$1,SMALL(Dong1,ROWS($1:84)),)))</f>
        <v/>
      </c>
      <c r="G97" s="100" t="str">
        <f ca="1">IF(ROWS($1:84)&gt;COUNT(Dong1),"",IF(OFFSET(TH!N$1,SMALL(Dong1,ROWS($1:84)),)="1111",OFFSET(TH!M$1,SMALL(Dong1,ROWS($1:84)),),0))</f>
        <v/>
      </c>
      <c r="H97" s="98" t="str">
        <f ca="1">IF(ROWS($1:84)&gt;COUNT(Dong1),"",IF(OFFSET(TH!O$1,SMALL(Dong1,ROWS($1:84)),)="1111",OFFSET(TH!M$1,SMALL(Dong1,ROWS($1:84)),),0))</f>
        <v/>
      </c>
      <c r="I97" s="96">
        <f t="shared" ca="1" si="1"/>
        <v>0</v>
      </c>
      <c r="J97" s="101"/>
    </row>
    <row r="98" spans="1:12" ht="19.5" customHeight="1">
      <c r="A98" s="95" t="str">
        <f ca="1">IF(ROWS($1:85)&gt;COUNT(Dong1),"",OFFSET(TH!C$1,SMALL(Dong1,ROWS($1:85)),))</f>
        <v/>
      </c>
      <c r="B98" s="95" t="str">
        <f ca="1">IF(ROWS($1:85)&gt;COUNT(Dong1),"",OFFSET(TH!E$1,SMALL(Dong1,ROWS($1:85)),))</f>
        <v/>
      </c>
      <c r="C98" s="96" t="str">
        <f ca="1">IF(ROWS($1:85)&gt;COUNT(Dong1),"",IF(OFFSET(TH!N$1,SMALL(Dong1,ROWS($1:85)),)="1111",OFFSET(TH!D$1,SMALL(Dong1,ROWS($1:85)),),""))</f>
        <v/>
      </c>
      <c r="D98" s="97" t="str">
        <f ca="1">IF(ROWS($1:85)&gt;COUNT(Dong1),"",IF(OFFSET(TH!O$1,SMALL(Dong1,ROWS($1:85)),)="1111",OFFSET(TH!D$1,SMALL(Dong1,ROWS($1:85)),),""))</f>
        <v/>
      </c>
      <c r="E98" s="124" t="str">
        <f ca="1">IF(ROWS($1:85)&gt;COUNT(Dong1),"",OFFSET(TH!F$1,SMALL(Dong1,ROWS($1:85)),))</f>
        <v/>
      </c>
      <c r="F98" s="99" t="str">
        <f ca="1">IF(ROWS($1:85)&gt;COUNT(Dong1),"",IF(OFFSET(TH!O$1,SMALL(Dong1,ROWS($1:85)),)="1111",OFFSET(TH!N$1,SMALL(Dong1,ROWS($1:85)),),OFFSET(TH!O$1,SMALL(Dong1,ROWS($1:85)),)))</f>
        <v/>
      </c>
      <c r="G98" s="100" t="str">
        <f ca="1">IF(ROWS($1:85)&gt;COUNT(Dong1),"",IF(OFFSET(TH!N$1,SMALL(Dong1,ROWS($1:85)),)="1111",OFFSET(TH!M$1,SMALL(Dong1,ROWS($1:85)),),0))</f>
        <v/>
      </c>
      <c r="H98" s="98" t="str">
        <f ca="1">IF(ROWS($1:85)&gt;COUNT(Dong1),"",IF(OFFSET(TH!O$1,SMALL(Dong1,ROWS($1:85)),)="1111",OFFSET(TH!M$1,SMALL(Dong1,ROWS($1:85)),),0))</f>
        <v/>
      </c>
      <c r="I98" s="96">
        <f t="shared" ca="1" si="1"/>
        <v>0</v>
      </c>
      <c r="J98" s="101"/>
    </row>
    <row r="99" spans="1:12" ht="19.5" customHeight="1">
      <c r="A99" s="95" t="str">
        <f ca="1">IF(ROWS($1:86)&gt;COUNT(Dong1),"",OFFSET(TH!C$1,SMALL(Dong1,ROWS($1:86)),))</f>
        <v/>
      </c>
      <c r="B99" s="95" t="str">
        <f ca="1">IF(ROWS($1:86)&gt;COUNT(Dong1),"",OFFSET(TH!E$1,SMALL(Dong1,ROWS($1:86)),))</f>
        <v/>
      </c>
      <c r="C99" s="96" t="str">
        <f ca="1">IF(ROWS($1:86)&gt;COUNT(Dong1),"",IF(OFFSET(TH!N$1,SMALL(Dong1,ROWS($1:86)),)="1111",OFFSET(TH!D$1,SMALL(Dong1,ROWS($1:86)),),""))</f>
        <v/>
      </c>
      <c r="D99" s="97" t="str">
        <f ca="1">IF(ROWS($1:86)&gt;COUNT(Dong1),"",IF(OFFSET(TH!O$1,SMALL(Dong1,ROWS($1:86)),)="1111",OFFSET(TH!D$1,SMALL(Dong1,ROWS($1:86)),),""))</f>
        <v/>
      </c>
      <c r="E99" s="124" t="str">
        <f ca="1">IF(ROWS($1:86)&gt;COUNT(Dong1),"",OFFSET(TH!F$1,SMALL(Dong1,ROWS($1:86)),))</f>
        <v/>
      </c>
      <c r="F99" s="99" t="str">
        <f ca="1">IF(ROWS($1:86)&gt;COUNT(Dong1),"",IF(OFFSET(TH!O$1,SMALL(Dong1,ROWS($1:86)),)="1111",OFFSET(TH!N$1,SMALL(Dong1,ROWS($1:86)),),OFFSET(TH!O$1,SMALL(Dong1,ROWS($1:86)),)))</f>
        <v/>
      </c>
      <c r="G99" s="100" t="str">
        <f ca="1">IF(ROWS($1:86)&gt;COUNT(Dong1),"",IF(OFFSET(TH!N$1,SMALL(Dong1,ROWS($1:86)),)="1111",OFFSET(TH!M$1,SMALL(Dong1,ROWS($1:86)),),0))</f>
        <v/>
      </c>
      <c r="H99" s="98" t="str">
        <f ca="1">IF(ROWS($1:86)&gt;COUNT(Dong1),"",IF(OFFSET(TH!O$1,SMALL(Dong1,ROWS($1:86)),)="1111",OFFSET(TH!M$1,SMALL(Dong1,ROWS($1:86)),),0))</f>
        <v/>
      </c>
      <c r="I99" s="96">
        <f t="shared" ca="1" si="1"/>
        <v>0</v>
      </c>
      <c r="J99" s="101"/>
    </row>
    <row r="100" spans="1:12" ht="19.5" customHeight="1">
      <c r="A100" s="95" t="str">
        <f ca="1">IF(ROWS($1:87)&gt;COUNT(Dong1),"",OFFSET(TH!C$1,SMALL(Dong1,ROWS($1:87)),))</f>
        <v/>
      </c>
      <c r="B100" s="95" t="str">
        <f ca="1">IF(ROWS($1:87)&gt;COUNT(Dong1),"",OFFSET(TH!E$1,SMALL(Dong1,ROWS($1:87)),))</f>
        <v/>
      </c>
      <c r="C100" s="96" t="str">
        <f ca="1">IF(ROWS($1:87)&gt;COUNT(Dong1),"",IF(OFFSET(TH!N$1,SMALL(Dong1,ROWS($1:87)),)="1111",OFFSET(TH!D$1,SMALL(Dong1,ROWS($1:87)),),""))</f>
        <v/>
      </c>
      <c r="D100" s="97" t="str">
        <f ca="1">IF(ROWS($1:87)&gt;COUNT(Dong1),"",IF(OFFSET(TH!O$1,SMALL(Dong1,ROWS($1:87)),)="1111",OFFSET(TH!D$1,SMALL(Dong1,ROWS($1:87)),),""))</f>
        <v/>
      </c>
      <c r="E100" s="124" t="str">
        <f ca="1">IF(ROWS($1:87)&gt;COUNT(Dong1),"",OFFSET(TH!F$1,SMALL(Dong1,ROWS($1:87)),))</f>
        <v/>
      </c>
      <c r="F100" s="99" t="str">
        <f ca="1">IF(ROWS($1:87)&gt;COUNT(Dong1),"",IF(OFFSET(TH!O$1,SMALL(Dong1,ROWS($1:87)),)="1111",OFFSET(TH!N$1,SMALL(Dong1,ROWS($1:87)),),OFFSET(TH!O$1,SMALL(Dong1,ROWS($1:87)),)))</f>
        <v/>
      </c>
      <c r="G100" s="100" t="str">
        <f ca="1">IF(ROWS($1:87)&gt;COUNT(Dong1),"",IF(OFFSET(TH!N$1,SMALL(Dong1,ROWS($1:87)),)="1111",OFFSET(TH!M$1,SMALL(Dong1,ROWS($1:87)),),0))</f>
        <v/>
      </c>
      <c r="H100" s="98" t="str">
        <f ca="1">IF(ROWS($1:87)&gt;COUNT(Dong1),"",IF(OFFSET(TH!O$1,SMALL(Dong1,ROWS($1:87)),)="1111",OFFSET(TH!M$1,SMALL(Dong1,ROWS($1:87)),),0))</f>
        <v/>
      </c>
      <c r="I100" s="96">
        <f t="shared" ca="1" si="1"/>
        <v>0</v>
      </c>
      <c r="J100" s="101"/>
    </row>
    <row r="101" spans="1:12" ht="19.5" customHeight="1">
      <c r="A101" s="95" t="str">
        <f ca="1">IF(ROWS($1:88)&gt;COUNT(Dong1),"",OFFSET(TH!C$1,SMALL(Dong1,ROWS($1:88)),))</f>
        <v/>
      </c>
      <c r="B101" s="95" t="str">
        <f ca="1">IF(ROWS($1:88)&gt;COUNT(Dong1),"",OFFSET(TH!E$1,SMALL(Dong1,ROWS($1:88)),))</f>
        <v/>
      </c>
      <c r="C101" s="96" t="str">
        <f ca="1">IF(ROWS($1:88)&gt;COUNT(Dong1),"",IF(OFFSET(TH!N$1,SMALL(Dong1,ROWS($1:88)),)="1111",OFFSET(TH!D$1,SMALL(Dong1,ROWS($1:88)),),""))</f>
        <v/>
      </c>
      <c r="D101" s="97" t="str">
        <f ca="1">IF(ROWS($1:88)&gt;COUNT(Dong1),"",IF(OFFSET(TH!O$1,SMALL(Dong1,ROWS($1:88)),)="1111",OFFSET(TH!D$1,SMALL(Dong1,ROWS($1:88)),),""))</f>
        <v/>
      </c>
      <c r="E101" s="124" t="str">
        <f ca="1">IF(ROWS($1:88)&gt;COUNT(Dong1),"",OFFSET(TH!F$1,SMALL(Dong1,ROWS($1:88)),))</f>
        <v/>
      </c>
      <c r="F101" s="99" t="str">
        <f ca="1">IF(ROWS($1:88)&gt;COUNT(Dong1),"",IF(OFFSET(TH!O$1,SMALL(Dong1,ROWS($1:88)),)="1111",OFFSET(TH!N$1,SMALL(Dong1,ROWS($1:88)),),OFFSET(TH!O$1,SMALL(Dong1,ROWS($1:88)),)))</f>
        <v/>
      </c>
      <c r="G101" s="100" t="str">
        <f ca="1">IF(ROWS($1:88)&gt;COUNT(Dong1),"",IF(OFFSET(TH!N$1,SMALL(Dong1,ROWS($1:88)),)="1111",OFFSET(TH!M$1,SMALL(Dong1,ROWS($1:88)),),0))</f>
        <v/>
      </c>
      <c r="H101" s="98" t="str">
        <f ca="1">IF(ROWS($1:88)&gt;COUNT(Dong1),"",IF(OFFSET(TH!O$1,SMALL(Dong1,ROWS($1:88)),)="1111",OFFSET(TH!M$1,SMALL(Dong1,ROWS($1:88)),),0))</f>
        <v/>
      </c>
      <c r="I101" s="96">
        <f ca="1">IF(E101&lt;&gt;"",I100+G101-H101,0)</f>
        <v>0</v>
      </c>
      <c r="J101" s="101"/>
    </row>
    <row r="102" spans="1:12" ht="19.5" customHeight="1">
      <c r="A102" s="95" t="str">
        <f ca="1">IF(ROWS($1:89)&gt;COUNT(Dong1),"",OFFSET(TH!C$1,SMALL(Dong1,ROWS($1:89)),))</f>
        <v/>
      </c>
      <c r="B102" s="95" t="str">
        <f ca="1">IF(ROWS($1:89)&gt;COUNT(Dong1),"",OFFSET(TH!E$1,SMALL(Dong1,ROWS($1:89)),))</f>
        <v/>
      </c>
      <c r="C102" s="96" t="str">
        <f ca="1">IF(ROWS($1:89)&gt;COUNT(Dong1),"",IF(OFFSET(TH!N$1,SMALL(Dong1,ROWS($1:89)),)="1111",OFFSET(TH!D$1,SMALL(Dong1,ROWS($1:89)),),""))</f>
        <v/>
      </c>
      <c r="D102" s="97" t="str">
        <f ca="1">IF(ROWS($1:89)&gt;COUNT(Dong1),"",IF(OFFSET(TH!O$1,SMALL(Dong1,ROWS($1:89)),)="1111",OFFSET(TH!D$1,SMALL(Dong1,ROWS($1:89)),),""))</f>
        <v/>
      </c>
      <c r="E102" s="124" t="str">
        <f ca="1">IF(ROWS($1:89)&gt;COUNT(Dong1),"",OFFSET(TH!F$1,SMALL(Dong1,ROWS($1:89)),))</f>
        <v/>
      </c>
      <c r="F102" s="99" t="str">
        <f ca="1">IF(ROWS($1:89)&gt;COUNT(Dong1),"",IF(OFFSET(TH!O$1,SMALL(Dong1,ROWS($1:89)),)="1111",OFFSET(TH!N$1,SMALL(Dong1,ROWS($1:89)),),OFFSET(TH!O$1,SMALL(Dong1,ROWS($1:89)),)))</f>
        <v/>
      </c>
      <c r="G102" s="100" t="str">
        <f ca="1">IF(ROWS($1:89)&gt;COUNT(Dong1),"",IF(OFFSET(TH!N$1,SMALL(Dong1,ROWS($1:89)),)="1111",OFFSET(TH!M$1,SMALL(Dong1,ROWS($1:89)),),0))</f>
        <v/>
      </c>
      <c r="H102" s="98" t="str">
        <f ca="1">IF(ROWS($1:89)&gt;COUNT(Dong1),"",IF(OFFSET(TH!O$1,SMALL(Dong1,ROWS($1:89)),)="1111",OFFSET(TH!M$1,SMALL(Dong1,ROWS($1:89)),),0))</f>
        <v/>
      </c>
      <c r="I102" s="96">
        <f ca="1">IF(E102&lt;&gt;"",I101+G102-H102,0)</f>
        <v>0</v>
      </c>
      <c r="J102" s="101"/>
    </row>
    <row r="103" spans="1:12" ht="19.5" customHeight="1">
      <c r="A103" s="95" t="str">
        <f ca="1">IF(ROWS($1:90)&gt;COUNT(Dong1),"",OFFSET(TH!C$1,SMALL(Dong1,ROWS($1:90)),))</f>
        <v/>
      </c>
      <c r="B103" s="95" t="str">
        <f ca="1">IF(ROWS($1:90)&gt;COUNT(Dong1),"",OFFSET(TH!E$1,SMALL(Dong1,ROWS($1:90)),))</f>
        <v/>
      </c>
      <c r="C103" s="96" t="str">
        <f ca="1">IF(ROWS($1:90)&gt;COUNT(Dong1),"",IF(OFFSET(TH!N$1,SMALL(Dong1,ROWS($1:90)),)="1111",OFFSET(TH!D$1,SMALL(Dong1,ROWS($1:90)),),""))</f>
        <v/>
      </c>
      <c r="D103" s="97" t="str">
        <f ca="1">IF(ROWS($1:90)&gt;COUNT(Dong1),"",IF(OFFSET(TH!O$1,SMALL(Dong1,ROWS($1:90)),)="1111",OFFSET(TH!D$1,SMALL(Dong1,ROWS($1:90)),),""))</f>
        <v/>
      </c>
      <c r="E103" s="124" t="str">
        <f ca="1">IF(ROWS($1:90)&gt;COUNT(Dong1),"",OFFSET(TH!F$1,SMALL(Dong1,ROWS($1:90)),))</f>
        <v/>
      </c>
      <c r="F103" s="99" t="str">
        <f ca="1">IF(ROWS($1:90)&gt;COUNT(Dong1),"",IF(OFFSET(TH!O$1,SMALL(Dong1,ROWS($1:90)),)="1111",OFFSET(TH!N$1,SMALL(Dong1,ROWS($1:90)),),OFFSET(TH!O$1,SMALL(Dong1,ROWS($1:90)),)))</f>
        <v/>
      </c>
      <c r="G103" s="100" t="str">
        <f ca="1">IF(ROWS($1:90)&gt;COUNT(Dong1),"",IF(OFFSET(TH!N$1,SMALL(Dong1,ROWS($1:90)),)="1111",OFFSET(TH!M$1,SMALL(Dong1,ROWS($1:90)),),0))</f>
        <v/>
      </c>
      <c r="H103" s="98" t="str">
        <f ca="1">IF(ROWS($1:90)&gt;COUNT(Dong1),"",IF(OFFSET(TH!O$1,SMALL(Dong1,ROWS($1:90)),)="1111",OFFSET(TH!M$1,SMALL(Dong1,ROWS($1:90)),),0))</f>
        <v/>
      </c>
      <c r="I103" s="96">
        <f ca="1">IF(E103&lt;&gt;"",I102+G103-H103,0)</f>
        <v>0</v>
      </c>
      <c r="J103" s="101"/>
    </row>
    <row r="104" spans="1:12" ht="19.5" customHeight="1">
      <c r="A104" s="95" t="str">
        <f ca="1">IF(ROWS($1:91)&gt;COUNT(Dong1),"",OFFSET(TH!C$1,SMALL(Dong1,ROWS($1:91)),))</f>
        <v/>
      </c>
      <c r="B104" s="95" t="str">
        <f ca="1">IF(ROWS($1:91)&gt;COUNT(Dong1),"",OFFSET(TH!E$1,SMALL(Dong1,ROWS($1:91)),))</f>
        <v/>
      </c>
      <c r="C104" s="96" t="str">
        <f ca="1">IF(ROWS($1:91)&gt;COUNT(Dong1),"",IF(OFFSET(TH!N$1,SMALL(Dong1,ROWS($1:91)),)="1111",OFFSET(TH!D$1,SMALL(Dong1,ROWS($1:91)),),""))</f>
        <v/>
      </c>
      <c r="D104" s="97" t="str">
        <f ca="1">IF(ROWS($1:91)&gt;COUNT(Dong1),"",IF(OFFSET(TH!O$1,SMALL(Dong1,ROWS($1:91)),)="1111",OFFSET(TH!D$1,SMALL(Dong1,ROWS($1:91)),),""))</f>
        <v/>
      </c>
      <c r="E104" s="124" t="str">
        <f ca="1">IF(ROWS($1:91)&gt;COUNT(Dong1),"",OFFSET(TH!F$1,SMALL(Dong1,ROWS($1:91)),))</f>
        <v/>
      </c>
      <c r="F104" s="99" t="str">
        <f ca="1">IF(ROWS($1:91)&gt;COUNT(Dong1),"",IF(OFFSET(TH!O$1,SMALL(Dong1,ROWS($1:91)),)="1111",OFFSET(TH!N$1,SMALL(Dong1,ROWS($1:91)),),OFFSET(TH!O$1,SMALL(Dong1,ROWS($1:91)),)))</f>
        <v/>
      </c>
      <c r="G104" s="100" t="str">
        <f ca="1">IF(ROWS($1:91)&gt;COUNT(Dong1),"",IF(OFFSET(TH!N$1,SMALL(Dong1,ROWS($1:91)),)="1111",OFFSET(TH!M$1,SMALL(Dong1,ROWS($1:91)),),0))</f>
        <v/>
      </c>
      <c r="H104" s="98" t="str">
        <f ca="1">IF(ROWS($1:91)&gt;COUNT(Dong1),"",IF(OFFSET(TH!O$1,SMALL(Dong1,ROWS($1:91)),)="1111",OFFSET(TH!M$1,SMALL(Dong1,ROWS($1:91)),),0))</f>
        <v/>
      </c>
      <c r="I104" s="96">
        <f ca="1">IF(E104&lt;&gt;"",I103+G104-H104,0)</f>
        <v>0</v>
      </c>
      <c r="J104" s="101"/>
    </row>
    <row r="105" spans="1:12" ht="19.5" customHeight="1">
      <c r="A105" s="102"/>
      <c r="B105" s="101"/>
      <c r="C105" s="101"/>
      <c r="D105" s="101"/>
      <c r="E105" s="125"/>
      <c r="F105" s="103"/>
      <c r="G105" s="101"/>
      <c r="H105" s="101"/>
      <c r="I105" s="96"/>
      <c r="J105" s="101"/>
    </row>
    <row r="106" spans="1:12" s="91" customFormat="1" ht="19.5" customHeight="1">
      <c r="A106" s="104"/>
      <c r="B106" s="104"/>
      <c r="C106" s="104"/>
      <c r="D106" s="104"/>
      <c r="E106" s="104" t="s">
        <v>134</v>
      </c>
      <c r="F106" s="105" t="s">
        <v>17</v>
      </c>
      <c r="G106" s="104">
        <f ca="1">SUM(G14:G105)</f>
        <v>0</v>
      </c>
      <c r="H106" s="104">
        <f ca="1">SUM(H14:H105)</f>
        <v>0</v>
      </c>
      <c r="I106" s="105" t="s">
        <v>17</v>
      </c>
      <c r="J106" s="105" t="s">
        <v>17</v>
      </c>
    </row>
    <row r="107" spans="1:12" s="91" customFormat="1" ht="19.5" customHeight="1">
      <c r="A107" s="106"/>
      <c r="B107" s="106"/>
      <c r="C107" s="106"/>
      <c r="D107" s="106"/>
      <c r="E107" s="106" t="s">
        <v>135</v>
      </c>
      <c r="F107" s="107" t="s">
        <v>17</v>
      </c>
      <c r="G107" s="107" t="s">
        <v>17</v>
      </c>
      <c r="H107" s="107" t="s">
        <v>17</v>
      </c>
      <c r="I107" s="108">
        <f ca="1">I13+G106-H106</f>
        <v>3705039095</v>
      </c>
      <c r="J107" s="107" t="s">
        <v>17</v>
      </c>
    </row>
    <row r="108" spans="1:12">
      <c r="L108" s="126" t="s">
        <v>147</v>
      </c>
    </row>
    <row r="109" spans="1:12">
      <c r="A109" s="109" t="s">
        <v>145</v>
      </c>
      <c r="L109" s="126" t="s">
        <v>148</v>
      </c>
    </row>
    <row r="110" spans="1:12">
      <c r="A110" s="116" t="e">
        <f ca="1">"- Ngày mở sổ: "&amp;DAY($A$14)&amp;"/"&amp;MONTH($A$14)&amp;"/ 2015"</f>
        <v>#VALUE!</v>
      </c>
      <c r="L110" s="126" t="s">
        <v>136</v>
      </c>
    </row>
    <row r="111" spans="1:12">
      <c r="I111" s="118" t="str">
        <f>"Ngày "&amp;IF(OR($L$11=4,$L$11=6,$L$11=9,$L$11=11),"30",IF($L$11=2,"28","31"))&amp;" tháng "&amp;$L$11&amp;"  năm  2016 "</f>
        <v xml:space="preserve">Ngày 31 tháng 1  năm  2016 </v>
      </c>
      <c r="L111" s="126" t="s">
        <v>145</v>
      </c>
    </row>
    <row r="112" spans="1:12" s="110" customFormat="1" ht="14.25">
      <c r="C112" s="110" t="s">
        <v>9</v>
      </c>
      <c r="E112" s="110" t="s">
        <v>10</v>
      </c>
      <c r="I112" s="110" t="s">
        <v>107</v>
      </c>
    </row>
    <row r="113" spans="1:10" s="111" customFormat="1">
      <c r="C113" s="111" t="s">
        <v>11</v>
      </c>
      <c r="E113" s="111" t="s">
        <v>11</v>
      </c>
      <c r="I113" s="111" t="s">
        <v>137</v>
      </c>
    </row>
    <row r="114" spans="1:10" s="111" customFormat="1"/>
    <row r="115" spans="1:10" s="111" customFormat="1"/>
    <row r="116" spans="1:10" s="111" customFormat="1"/>
    <row r="117" spans="1:10" s="111" customFormat="1"/>
    <row r="120" spans="1:10" ht="15.75">
      <c r="C120" s="122" t="s">
        <v>144</v>
      </c>
      <c r="I120" s="123" t="s">
        <v>101</v>
      </c>
    </row>
    <row r="121" spans="1:10">
      <c r="E121" s="86">
        <f ca="1">SUMIF($D$14:$D$36,#REF!,H14:H36)</f>
        <v>0</v>
      </c>
    </row>
    <row r="124" spans="1:10">
      <c r="A124" s="86">
        <v>2</v>
      </c>
      <c r="B124" s="86">
        <v>3</v>
      </c>
      <c r="C124" s="86">
        <v>4</v>
      </c>
      <c r="D124" s="86">
        <v>5</v>
      </c>
      <c r="E124" s="86">
        <v>6</v>
      </c>
      <c r="F124" s="86">
        <v>9</v>
      </c>
      <c r="G124" s="86">
        <v>10</v>
      </c>
      <c r="H124" s="86">
        <v>11</v>
      </c>
      <c r="I124" s="86">
        <v>12</v>
      </c>
      <c r="J124" s="86">
        <v>13</v>
      </c>
    </row>
  </sheetData>
  <autoFilter ref="A12:J107"/>
  <sortState ref="A13:P167">
    <sortCondition ref="A13:A167"/>
  </sortState>
  <mergeCells count="14"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04">
    <cfRule type="expression" dxfId="3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36" customWidth="1"/>
    <col min="2" max="2" width="5.28515625" style="36" customWidth="1"/>
    <col min="3" max="3" width="15.140625" style="36" customWidth="1"/>
    <col min="4" max="4" width="16" style="36" customWidth="1"/>
    <col min="5" max="5" width="3.85546875" style="36" customWidth="1"/>
    <col min="6" max="6" width="6" style="36" customWidth="1"/>
    <col min="7" max="8" width="6.7109375" style="36" customWidth="1"/>
    <col min="9" max="9" width="10.42578125" style="36" customWidth="1"/>
    <col min="10" max="10" width="5.85546875" style="36" customWidth="1"/>
    <col min="11" max="11" width="8.28515625" style="36" customWidth="1"/>
    <col min="12" max="12" width="5" style="36" customWidth="1"/>
    <col min="13" max="13" width="6.42578125" style="36" customWidth="1"/>
    <col min="14" max="14" width="3.140625" style="36" customWidth="1"/>
    <col min="15" max="15" width="6.42578125" style="36" customWidth="1"/>
    <col min="16" max="16" width="5" style="72" customWidth="1"/>
    <col min="17" max="17" width="6.7109375" style="36" customWidth="1"/>
    <col min="18" max="18" width="1.5703125" style="36" customWidth="1"/>
    <col min="19" max="19" width="5.7109375" style="36" customWidth="1"/>
    <col min="20" max="20" width="1.5703125" style="36" customWidth="1"/>
    <col min="21" max="21" width="5" style="36" customWidth="1"/>
    <col min="22" max="22" width="1.5703125" style="36" customWidth="1"/>
    <col min="23" max="23" width="5.5703125" style="36" customWidth="1"/>
  </cols>
  <sheetData>
    <row r="1" spans="1:23" ht="13.5" customHeight="1">
      <c r="B1" s="34" t="s">
        <v>114</v>
      </c>
      <c r="C1" s="45"/>
      <c r="D1" s="35"/>
      <c r="E1" s="35"/>
      <c r="F1" s="35"/>
      <c r="G1" s="35"/>
      <c r="I1" s="37"/>
      <c r="L1" s="38" t="str">
        <f>+IF(LEFT($U$4,1)="T","Mẫu số 01 - TT","Mẫu số 02 - TT")</f>
        <v>Mẫu số 02 - TT</v>
      </c>
      <c r="N1" s="39"/>
      <c r="O1" s="39"/>
      <c r="P1" s="40"/>
      <c r="Q1" s="41"/>
      <c r="R1" s="41"/>
      <c r="S1" s="41"/>
      <c r="T1" s="41"/>
      <c r="U1" s="41"/>
      <c r="V1" s="42"/>
      <c r="W1" s="41"/>
    </row>
    <row r="2" spans="1:23" ht="13.5" customHeight="1">
      <c r="B2" s="45" t="s">
        <v>279</v>
      </c>
      <c r="C2" s="45"/>
      <c r="D2" s="35"/>
      <c r="E2" s="35"/>
      <c r="F2" s="35"/>
      <c r="G2" s="35"/>
      <c r="H2" s="37"/>
      <c r="I2" s="37"/>
      <c r="L2" s="46" t="str">
        <f>IF($Q$4&gt;=2015,"(Ban hành theo Thông tư số 200/2014/TT-BTC ","(Ban hành kèm theo QĐ 48/2006/QĐ-BTC")</f>
        <v>(Ban hành kèm theo QĐ 48/2006/QĐ-BTC</v>
      </c>
      <c r="N2" s="47"/>
      <c r="O2" s="47"/>
      <c r="P2" s="40"/>
      <c r="Q2" s="41"/>
      <c r="R2" s="41"/>
      <c r="S2" s="41"/>
      <c r="T2" s="41"/>
      <c r="U2" s="41"/>
      <c r="V2" s="48"/>
      <c r="W2" s="49" t="s">
        <v>102</v>
      </c>
    </row>
    <row r="3" spans="1:23" ht="13.5" customHeight="1" thickBot="1">
      <c r="B3" s="45"/>
      <c r="C3" s="35"/>
      <c r="D3" s="35"/>
      <c r="E3" s="35"/>
      <c r="G3" s="35"/>
      <c r="I3" s="50"/>
      <c r="L3" s="46" t="str">
        <f>IF($Q$4=2015,"Ngày 22/12/2014 của Bộ Tài chính)","ngày 24/09/2006 của Bộ trưởng BTC)")</f>
        <v>ngày 24/09/2006 của Bộ trưởng BTC)</v>
      </c>
      <c r="N3" s="47"/>
      <c r="O3" s="47"/>
      <c r="P3" s="51"/>
      <c r="Q3" s="165"/>
      <c r="R3" s="119"/>
      <c r="S3" s="120" t="s">
        <v>199</v>
      </c>
      <c r="T3" s="119"/>
      <c r="U3" s="120" t="s">
        <v>103</v>
      </c>
      <c r="V3" s="48"/>
      <c r="W3" s="49" t="s">
        <v>103</v>
      </c>
    </row>
    <row r="4" spans="1:23" ht="22.5" thickBot="1">
      <c r="B4" s="45"/>
      <c r="C4" s="35"/>
      <c r="D4" s="35"/>
      <c r="E4" s="35"/>
      <c r="G4" s="52"/>
      <c r="H4" s="53" t="str">
        <f>IF(LEFT($U$4,1)="T","PHIẾU THU","PHIẾU CHI")</f>
        <v>PHIẾU CHI</v>
      </c>
      <c r="J4" s="52"/>
      <c r="K4" s="54"/>
      <c r="M4" s="54"/>
      <c r="N4" s="54"/>
      <c r="O4" s="54"/>
      <c r="P4" s="55"/>
      <c r="Q4" s="166"/>
      <c r="R4" s="56"/>
      <c r="S4" s="115">
        <v>4</v>
      </c>
      <c r="T4" s="56"/>
      <c r="U4" s="167" t="s">
        <v>4</v>
      </c>
      <c r="V4" s="82"/>
      <c r="W4" s="168">
        <v>1</v>
      </c>
    </row>
    <row r="5" spans="1:23">
      <c r="B5" s="45"/>
      <c r="C5" s="35"/>
      <c r="D5" s="35"/>
      <c r="E5" s="35"/>
      <c r="G5" s="52"/>
      <c r="H5" s="57" t="str">
        <f>IF(ISNA(VLOOKUP($M$7,TM,3,0)),"","Ngày  "&amp;DAY(VLOOKUP($M$7,TM,3,0))&amp;"  tháng  "&amp;MONTH(VLOOKUP($M$7,TM,3,0))&amp;"  năm  "&amp;YEAR(VLOOKUP($M$7,TM,3,0)))</f>
        <v>Ngày  20  tháng  4  năm  2017</v>
      </c>
      <c r="J5" s="52"/>
      <c r="K5" s="54"/>
      <c r="M5" s="54"/>
      <c r="N5" s="54"/>
      <c r="O5" s="54"/>
      <c r="P5" s="55"/>
      <c r="Q5" s="165"/>
      <c r="V5" s="44"/>
      <c r="W5" s="49"/>
    </row>
    <row r="6" spans="1:23" ht="13.5">
      <c r="A6" s="60"/>
      <c r="B6" s="58"/>
      <c r="C6" s="59"/>
      <c r="D6" s="59"/>
      <c r="E6" s="59"/>
      <c r="F6" s="60"/>
      <c r="G6" s="61"/>
      <c r="H6" s="61"/>
      <c r="I6" s="61"/>
      <c r="J6" s="60"/>
      <c r="K6" s="60"/>
      <c r="L6" s="62" t="str">
        <f>"Quyển số: 0"&amp;$S$4</f>
        <v>Quyển số: 04</v>
      </c>
      <c r="M6" s="60"/>
      <c r="N6" s="60"/>
      <c r="O6" s="63"/>
      <c r="P6" s="64"/>
      <c r="Q6" s="60"/>
      <c r="R6" s="60"/>
      <c r="S6" s="60"/>
      <c r="T6" s="60"/>
      <c r="U6" s="60"/>
      <c r="V6" s="65"/>
      <c r="W6" s="49"/>
    </row>
    <row r="7" spans="1:23" ht="13.5" customHeight="1">
      <c r="A7" s="60"/>
      <c r="B7" s="60"/>
      <c r="C7" s="60"/>
      <c r="D7" s="60"/>
      <c r="E7" s="58"/>
      <c r="F7" s="61"/>
      <c r="G7" s="61"/>
      <c r="H7" s="61"/>
      <c r="I7" s="61"/>
      <c r="J7" s="60"/>
      <c r="K7" s="60"/>
      <c r="L7" s="66" t="str">
        <f>"Số :    "</f>
        <v xml:space="preserve">Số :    </v>
      </c>
      <c r="M7" s="67" t="str">
        <f>$U$4&amp;IF($W$4&gt;=10,$W$4,"0"&amp;$W$4)</f>
        <v>C01</v>
      </c>
      <c r="N7" s="63"/>
      <c r="O7" s="63"/>
      <c r="P7" s="64"/>
      <c r="Q7" s="60"/>
      <c r="R7" s="60"/>
      <c r="S7" s="60"/>
      <c r="T7" s="60"/>
      <c r="U7" s="60"/>
      <c r="V7" s="60"/>
      <c r="W7" s="60"/>
    </row>
    <row r="8" spans="1:23" ht="13.5">
      <c r="A8" s="60"/>
      <c r="B8" s="60"/>
      <c r="C8" s="60"/>
      <c r="D8" s="60"/>
      <c r="E8" s="58"/>
      <c r="F8" s="58"/>
      <c r="G8" s="58"/>
      <c r="H8" s="58"/>
      <c r="I8" s="58"/>
      <c r="J8" s="60"/>
      <c r="K8" s="68"/>
      <c r="L8" s="62" t="s">
        <v>104</v>
      </c>
      <c r="M8" s="69" t="str">
        <f>IF($U$4="T","1111",IF($U$4="C",IF(ISNA(VLOOKUP($M$7,TM,15,0)),"",VLOOKUP($M$7,TM,14,0)),""))</f>
        <v>331</v>
      </c>
      <c r="N8" s="63"/>
      <c r="O8" s="63"/>
      <c r="P8" s="70"/>
      <c r="Q8" s="60"/>
      <c r="R8" s="60"/>
      <c r="S8" s="60"/>
      <c r="T8" s="60"/>
      <c r="U8" s="60"/>
      <c r="V8" s="60"/>
      <c r="W8" s="60"/>
    </row>
    <row r="9" spans="1:23" ht="13.5">
      <c r="A9" s="60"/>
      <c r="B9" s="60"/>
      <c r="C9" s="60"/>
      <c r="D9" s="60"/>
      <c r="E9" s="58"/>
      <c r="F9" s="58"/>
      <c r="G9" s="58"/>
      <c r="H9" s="58"/>
      <c r="I9" s="58"/>
      <c r="J9" s="60"/>
      <c r="K9" s="68"/>
      <c r="L9" s="66" t="s">
        <v>105</v>
      </c>
      <c r="M9" s="69" t="str">
        <f>IF($U$4="C","1111",IF($U$4="T",IF(ISNA(VLOOKUP($M$7,TM,10,0)),"",VLOOKUP($M$7,TM,11,0)),""))</f>
        <v>1111</v>
      </c>
      <c r="N9" s="63"/>
      <c r="O9" s="63"/>
      <c r="P9" s="70"/>
      <c r="Q9" s="60"/>
      <c r="R9" s="60"/>
      <c r="S9" s="60"/>
      <c r="T9" s="60"/>
      <c r="U9" s="60"/>
      <c r="V9" s="60"/>
      <c r="W9" s="60"/>
    </row>
    <row r="10" spans="1:23">
      <c r="A10" s="60"/>
      <c r="B10" s="60"/>
      <c r="C10" s="71" t="str">
        <f>IF($U$4="T","Họ tên người nộp tiền :","Họ và tên người nhận tiền :")&amp;" "&amp;IF(ISNA(VLOOKUP($M$7,TM,8,0)),"",VLOOKUP($M$7,TM,8,0))</f>
        <v>Họ và tên người nhận tiền : Nguyễn Văn Nhân</v>
      </c>
      <c r="D10" s="58"/>
      <c r="E10" s="60"/>
      <c r="F10" s="58"/>
      <c r="G10" s="58"/>
      <c r="H10" s="58"/>
      <c r="I10" s="58"/>
      <c r="J10" s="60"/>
      <c r="K10" s="58"/>
      <c r="L10" s="66"/>
      <c r="M10" s="69"/>
      <c r="N10" s="63"/>
      <c r="O10" s="58"/>
      <c r="P10" s="64"/>
      <c r="Q10" s="60"/>
      <c r="R10" s="60"/>
      <c r="S10" s="60"/>
      <c r="T10" s="60"/>
      <c r="U10" s="60"/>
      <c r="V10" s="60"/>
      <c r="W10" s="60"/>
    </row>
    <row r="11" spans="1:23">
      <c r="C11" s="71" t="str">
        <f>"Địa chỉ :"</f>
        <v>Địa chỉ :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51"/>
    </row>
    <row r="12" spans="1:23">
      <c r="C12" s="71" t="str">
        <f>IF($U$4="T","Lý do nộp :","Lý do chi :")&amp;" "&amp;IF(ISNA(VLOOKUP($M$7,TM,6,0)),"",VLOOKUP($M$7,TM,6,0))</f>
        <v>Lý do chi : Thanh toán tiền - Cá cơm NL</v>
      </c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</row>
    <row r="13" spans="1:23">
      <c r="C13" s="36" t="s">
        <v>118</v>
      </c>
      <c r="D13" s="73">
        <f ca="1">SUMIF(TM,$M$7,TH)</f>
        <v>953950000</v>
      </c>
      <c r="E13" s="36" t="s">
        <v>106</v>
      </c>
      <c r="F13" s="73"/>
      <c r="G13" s="73"/>
      <c r="P13" s="36"/>
    </row>
    <row r="14" spans="1:23">
      <c r="C14" s="36" t="str">
        <f ca="1">"Viết bằng chữ: " &amp;[2]!VND('IN-TC'!D13, TRUE)</f>
        <v>Viết bằng chữ: Chín trăm năm mươi ba triệu, chín trăm năm mươi ngàn đồng</v>
      </c>
      <c r="P14" s="51"/>
    </row>
    <row r="15" spans="1:23">
      <c r="C15" s="71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                            chứng từ gốc. </v>
      </c>
      <c r="D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4"/>
    </row>
    <row r="16" spans="1:23">
      <c r="K16" s="75"/>
      <c r="L16" s="75"/>
      <c r="M16" s="83" t="str">
        <f>H5</f>
        <v>Ngày  20  tháng  4  năm  2017</v>
      </c>
      <c r="N16" s="75"/>
      <c r="O16" s="75"/>
      <c r="P16" s="36"/>
    </row>
    <row r="17" spans="1:23">
      <c r="C17" s="76" t="s">
        <v>107</v>
      </c>
      <c r="D17" s="77"/>
      <c r="E17" s="76" t="s">
        <v>10</v>
      </c>
      <c r="F17" s="77"/>
      <c r="G17" s="77"/>
      <c r="H17" s="76" t="str">
        <f>IF($U$4="C","Thủ quỹ","Người nộp tiền")</f>
        <v>Thủ quỹ</v>
      </c>
      <c r="J17" s="76" t="s">
        <v>108</v>
      </c>
      <c r="K17" s="77"/>
      <c r="M17" s="78" t="str">
        <f>IF($U$4="T","Thủ quỹ","Người nhận tiền")</f>
        <v>Người nhận tiền</v>
      </c>
      <c r="N17" s="79"/>
      <c r="O17" s="79"/>
      <c r="P17" s="36"/>
    </row>
    <row r="18" spans="1:23">
      <c r="A18" s="77"/>
      <c r="B18" s="77"/>
      <c r="C18" s="80" t="s">
        <v>109</v>
      </c>
      <c r="E18" s="80" t="s">
        <v>110</v>
      </c>
      <c r="H18" s="80" t="s">
        <v>110</v>
      </c>
      <c r="I18" s="77"/>
      <c r="J18" s="80" t="s">
        <v>110</v>
      </c>
      <c r="L18" s="77"/>
      <c r="M18" s="80" t="s">
        <v>110</v>
      </c>
      <c r="P18" s="77"/>
      <c r="Q18" s="77"/>
      <c r="R18" s="77"/>
      <c r="S18" s="77"/>
      <c r="T18" s="77"/>
      <c r="U18" s="77"/>
      <c r="V18" s="77"/>
      <c r="W18" s="77"/>
    </row>
    <row r="19" spans="1:23">
      <c r="P19" s="36"/>
    </row>
    <row r="20" spans="1:23">
      <c r="P20" s="36"/>
    </row>
    <row r="21" spans="1:23">
      <c r="P21" s="36"/>
    </row>
    <row r="22" spans="1:23">
      <c r="P22" s="36"/>
    </row>
    <row r="23" spans="1:23">
      <c r="I23" s="43"/>
      <c r="P23" s="36"/>
    </row>
    <row r="24" spans="1:23">
      <c r="C24" s="121" t="s">
        <v>101</v>
      </c>
      <c r="H24" s="121"/>
      <c r="J24" s="121"/>
      <c r="M24" s="121" t="str">
        <f>IF($U$4="C","","Phạm Thị Đông")</f>
        <v/>
      </c>
      <c r="P24" s="36"/>
    </row>
    <row r="25" spans="1:23">
      <c r="B25" s="36" t="s">
        <v>111</v>
      </c>
      <c r="P25" s="36"/>
    </row>
    <row r="26" spans="1:23">
      <c r="B26" s="71"/>
      <c r="C26" s="71" t="s">
        <v>112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36"/>
    </row>
    <row r="27" spans="1:23">
      <c r="B27" s="71"/>
      <c r="C27" s="71" t="s">
        <v>113</v>
      </c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36"/>
    </row>
    <row r="46" spans="5:5">
      <c r="E46" s="81"/>
    </row>
    <row r="47" spans="5:5">
      <c r="E47" s="81"/>
    </row>
    <row r="48" spans="5:5">
      <c r="E48" s="81"/>
    </row>
    <row r="49" spans="5:5">
      <c r="E49" s="81"/>
    </row>
    <row r="50" spans="5:5">
      <c r="E50" s="81"/>
    </row>
    <row r="51" spans="5:5">
      <c r="E51" s="81"/>
    </row>
    <row r="52" spans="5:5">
      <c r="E52" s="81"/>
    </row>
    <row r="53" spans="5:5">
      <c r="E53" s="81"/>
    </row>
    <row r="54" spans="5:5">
      <c r="E54" s="81"/>
    </row>
    <row r="55" spans="5:5">
      <c r="E55" s="81"/>
    </row>
    <row r="56" spans="5:5">
      <c r="E56" s="81"/>
    </row>
    <row r="57" spans="5:5">
      <c r="E57" s="81"/>
    </row>
    <row r="58" spans="5:5">
      <c r="E58" s="81"/>
    </row>
    <row r="59" spans="5:5">
      <c r="E59" s="81"/>
    </row>
    <row r="60" spans="5:5">
      <c r="E60" s="81"/>
    </row>
    <row r="61" spans="5:5">
      <c r="E61" s="81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"1,2,3,4,5,6,7,8,9,11,10,12"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P36"/>
  <sheetViews>
    <sheetView workbookViewId="0">
      <pane ySplit="36" topLeftCell="A37" activePane="bottomLeft" state="frozen"/>
      <selection activeCell="C33" sqref="C33"/>
      <selection pane="bottomLeft" activeCell="B35" sqref="B35"/>
    </sheetView>
  </sheetViews>
  <sheetFormatPr defaultRowHeight="12"/>
  <cols>
    <col min="1" max="1" width="4.7109375" style="137" customWidth="1"/>
    <col min="2" max="2" width="29.7109375" style="137" customWidth="1"/>
    <col min="3" max="3" width="5.7109375" style="137" customWidth="1"/>
    <col min="4" max="4" width="6.7109375" style="137" customWidth="1"/>
    <col min="5" max="5" width="12.7109375" style="137" customWidth="1"/>
    <col min="6" max="6" width="9.85546875" style="137" customWidth="1"/>
    <col min="7" max="7" width="11" style="137" customWidth="1"/>
    <col min="8" max="8" width="14" style="137" customWidth="1"/>
    <col min="9" max="9" width="4.28515625" style="137" customWidth="1"/>
    <col min="10" max="10" width="5.7109375" style="137" customWidth="1"/>
    <col min="11" max="11" width="3.140625" style="137" customWidth="1"/>
    <col min="12" max="12" width="5.7109375" style="137" customWidth="1"/>
    <col min="13" max="13" width="2.7109375" style="137" customWidth="1"/>
    <col min="14" max="14" width="4" style="137" customWidth="1"/>
    <col min="15" max="15" width="3.7109375" style="137" customWidth="1"/>
    <col min="16" max="16384" width="9.140625" style="137"/>
  </cols>
  <sheetData>
    <row r="1" spans="1:16" ht="5.25" customHeight="1"/>
    <row r="2" spans="1:16" ht="12.75" customHeight="1">
      <c r="A2" s="34" t="s">
        <v>114</v>
      </c>
      <c r="G2" s="49" t="str">
        <f>+IF(LEFT($D$7,1)="N","Mẫu số 01 - VT","Mẫu số 02 - VT")</f>
        <v>Mẫu số 01 - VT</v>
      </c>
    </row>
    <row r="3" spans="1:16" ht="12.75" customHeight="1">
      <c r="A3" s="45" t="s">
        <v>279</v>
      </c>
      <c r="G3" s="46" t="s">
        <v>190</v>
      </c>
      <c r="N3" s="49" t="s">
        <v>102</v>
      </c>
      <c r="O3" s="138"/>
    </row>
    <row r="4" spans="1:16" ht="11.25" customHeight="1">
      <c r="G4" s="46" t="s">
        <v>146</v>
      </c>
      <c r="J4" s="139" t="s">
        <v>199</v>
      </c>
      <c r="M4" s="140"/>
      <c r="N4" s="49" t="s">
        <v>103</v>
      </c>
      <c r="O4" s="138"/>
    </row>
    <row r="5" spans="1:16" ht="18" customHeight="1">
      <c r="D5" s="141" t="str">
        <f>+IF(LEFT($L$5,1)="N","PHIẾU NHẬP KHO","PHIẾU XUẤT KHO")</f>
        <v>PHIẾU NHẬP KHO</v>
      </c>
      <c r="J5" s="142">
        <v>4</v>
      </c>
      <c r="K5" s="143"/>
      <c r="L5" s="144" t="s">
        <v>277</v>
      </c>
      <c r="M5" s="145"/>
      <c r="N5" s="146">
        <v>1</v>
      </c>
      <c r="O5" s="138"/>
      <c r="P5" s="138"/>
    </row>
    <row r="6" spans="1:16" s="147" customFormat="1" ht="10.5" customHeight="1">
      <c r="D6" s="148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8  tháng  4  năm  2017</v>
      </c>
      <c r="E6" s="149"/>
      <c r="M6" s="150"/>
      <c r="O6" s="151"/>
    </row>
    <row r="7" spans="1:16" s="147" customFormat="1" ht="10.5" customHeight="1">
      <c r="C7" s="152" t="str">
        <f xml:space="preserve"> "Số:"</f>
        <v>Số:</v>
      </c>
      <c r="D7" s="153" t="str">
        <f xml:space="preserve"> RIGHT($L$5,2)&amp;"/"&amp;LEFT($L$5,1)&amp;IF($N$5&gt;=10,$N$5,"0"&amp;$N$5)</f>
        <v>NL/N01</v>
      </c>
      <c r="G7" s="147" t="str">
        <f ca="1">"Nợ:  "&amp;IF(ROWS($1:1)&gt;COUNT(Dong10),"",OFFSET(TH!N$1,SMALL(Dong10,ROWS($1:1)),))</f>
        <v>Nợ:  1521</v>
      </c>
      <c r="M7" s="150"/>
      <c r="O7" s="151"/>
    </row>
    <row r="8" spans="1:16" s="147" customFormat="1" ht="10.5" customHeight="1">
      <c r="D8" s="46"/>
      <c r="G8" s="147" t="str">
        <f ca="1">"Có:  "&amp;IF(ROWS($1:1)&gt;COUNT(Dong10),"",OFFSET(TH!O$1,SMALL(Dong10,ROWS($1:1)),))</f>
        <v>Có:  331</v>
      </c>
      <c r="M8" s="150"/>
      <c r="O8" s="154"/>
    </row>
    <row r="9" spans="1:16" s="147" customFormat="1" ht="10.5" customHeight="1">
      <c r="A9" s="147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Nguyễn Văn Nhân</v>
      </c>
      <c r="M9" s="150"/>
    </row>
    <row r="10" spans="1:16" s="147" customFormat="1" ht="10.5" customHeight="1">
      <c r="A10" s="147" t="str">
        <f>+IF(MID($D$7,4,1)="N","Theo……………………………………....…………..số………….…………….……ngày……...tháng…......năm……....","Lý do xuất :                                 Xuất bán ")</f>
        <v>Theo……………………………………....…………..số………….…………….……ngày……...tháng…......năm……....</v>
      </c>
    </row>
    <row r="11" spans="1:16" s="147" customFormat="1" ht="10.5" customHeight="1">
      <c r="A11" s="147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6" s="147" customFormat="1" ht="10.5" customHeight="1">
      <c r="A12" s="147" t="str">
        <f>+IF(LEFT("x",1)="N","Nhập tại kho:       Công ty TNHH Hải Sản An Lạc                      Địa điểm:  Đức Hòa, Long An."," ")</f>
        <v xml:space="preserve"> </v>
      </c>
    </row>
    <row r="13" spans="1:16" s="147" customFormat="1" ht="2.25" customHeight="1"/>
    <row r="14" spans="1:16" s="147" customFormat="1" ht="11.25" customHeight="1">
      <c r="A14" s="196" t="s">
        <v>25</v>
      </c>
      <c r="B14" s="196" t="s">
        <v>200</v>
      </c>
      <c r="C14" s="196" t="s">
        <v>201</v>
      </c>
      <c r="D14" s="196" t="s">
        <v>191</v>
      </c>
      <c r="E14" s="199" t="s">
        <v>202</v>
      </c>
      <c r="F14" s="199"/>
      <c r="G14" s="196" t="s">
        <v>203</v>
      </c>
      <c r="H14" s="196" t="s">
        <v>204</v>
      </c>
    </row>
    <row r="15" spans="1:16" s="147" customFormat="1" ht="19.5" customHeight="1">
      <c r="A15" s="197"/>
      <c r="B15" s="197"/>
      <c r="C15" s="197"/>
      <c r="D15" s="197"/>
      <c r="E15" s="155" t="s">
        <v>205</v>
      </c>
      <c r="F15" s="155" t="str">
        <f>IF(LEFT($D$7,1)="N","Thực nhập","Thực xuất")</f>
        <v>Thực nhập</v>
      </c>
      <c r="G15" s="197"/>
      <c r="H15" s="197"/>
    </row>
    <row r="16" spans="1:16" s="157" customFormat="1" ht="8.25" customHeight="1">
      <c r="A16" s="156" t="s">
        <v>2</v>
      </c>
      <c r="B16" s="156" t="s">
        <v>3</v>
      </c>
      <c r="C16" s="156" t="s">
        <v>4</v>
      </c>
      <c r="D16" s="156" t="s">
        <v>5</v>
      </c>
      <c r="E16" s="156">
        <v>1</v>
      </c>
      <c r="F16" s="156">
        <v>2</v>
      </c>
      <c r="G16" s="156">
        <v>3</v>
      </c>
      <c r="H16" s="156">
        <v>4</v>
      </c>
    </row>
    <row r="17" spans="1:8" s="147" customFormat="1" ht="13.5" customHeight="1">
      <c r="A17" s="171">
        <f ca="1">IF(B17="","",ROW()-16)</f>
        <v>1</v>
      </c>
      <c r="B17" s="172" t="str">
        <f ca="1">IF(ROWS($1:1)&gt;COUNT(Dong10),"",OFFSET(TH!F$1,SMALL(Dong10,ROWS($1:1)),))</f>
        <v xml:space="preserve">Cá cơm trắng NL </v>
      </c>
      <c r="C17" s="173"/>
      <c r="D17" s="174" t="str">
        <f ca="1">IF(B17&lt;&gt;"","kg","")</f>
        <v>kg</v>
      </c>
      <c r="E17" s="175"/>
      <c r="F17" s="176">
        <f ca="1">IF(ROWS($1:1)&gt;COUNT(Dong10),"",OFFSET(TH!I$1,SMALL(Dong10,ROWS($1:1)),))</f>
        <v>20470</v>
      </c>
      <c r="G17" s="177">
        <f ca="1">IF(ROWS($1:1)&gt;COUNT(Dong10),"",OFFSET(TH!J$1,SMALL(Dong10,ROWS($1:1)),))</f>
        <v>13000</v>
      </c>
      <c r="H17" s="175">
        <f t="shared" ref="H17:H18" ca="1" si="0">IF(F17&lt;&gt;"",ROUND(F17*G17,0),"")</f>
        <v>266110000</v>
      </c>
    </row>
    <row r="18" spans="1:8" s="147" customFormat="1" ht="13.5" customHeight="1">
      <c r="A18" s="171" t="str">
        <f t="shared" ref="A18" ca="1" si="1">IF(B18="","",A17+1)</f>
        <v/>
      </c>
      <c r="B18" s="172" t="str">
        <f ca="1">IF(ROWS($1:2)&gt;COUNT(Dong10),"",OFFSET(TH!F$1,SMALL(Dong10,ROWS($1:2)),))</f>
        <v/>
      </c>
      <c r="C18" s="173"/>
      <c r="D18" s="174" t="str">
        <f t="shared" ref="D18:D22" ca="1" si="2">IF(B18&lt;&gt;"","kg","")</f>
        <v/>
      </c>
      <c r="E18" s="175"/>
      <c r="F18" s="176" t="str">
        <f ca="1">IF(ROWS($1:2)&gt;COUNT(Dong10),"",OFFSET(TH!I$1,SMALL(Dong10,ROWS($1:2)),))</f>
        <v/>
      </c>
      <c r="G18" s="177" t="str">
        <f ca="1">IF(ROWS($1:2)&gt;COUNT(Dong10),"",OFFSET(TH!J$1,SMALL(Dong10,ROWS($1:2)),))</f>
        <v/>
      </c>
      <c r="H18" s="175" t="str">
        <f t="shared" ca="1" si="0"/>
        <v/>
      </c>
    </row>
    <row r="19" spans="1:8" s="147" customFormat="1" ht="13.5" customHeight="1">
      <c r="A19" s="171" t="str">
        <f t="shared" ref="A19:A22" ca="1" si="3">IF(B19="","",A18+1)</f>
        <v/>
      </c>
      <c r="B19" s="172" t="str">
        <f ca="1">IF(ROWS($1:3)&gt;COUNT(Dong10),"",OFFSET(TH!F$1,SMALL(Dong10,ROWS($1:3)),))</f>
        <v/>
      </c>
      <c r="C19" s="173"/>
      <c r="D19" s="174" t="str">
        <f t="shared" ca="1" si="2"/>
        <v/>
      </c>
      <c r="E19" s="175"/>
      <c r="F19" s="176" t="str">
        <f ca="1">IF(ROWS($1:3)&gt;COUNT(Dong10),"",OFFSET(TH!I$1,SMALL(Dong10,ROWS($1:3)),))</f>
        <v/>
      </c>
      <c r="G19" s="177" t="str">
        <f ca="1">IF(ROWS($1:3)&gt;COUNT(Dong10),"",OFFSET(TH!J$1,SMALL(Dong10,ROWS($1:3)),))</f>
        <v/>
      </c>
      <c r="H19" s="175" t="str">
        <f t="shared" ref="H19:H22" ca="1" si="4">IF(F19&lt;&gt;"",ROUND(F19*G19,0),"")</f>
        <v/>
      </c>
    </row>
    <row r="20" spans="1:8" s="147" customFormat="1" ht="13.5" customHeight="1">
      <c r="A20" s="171" t="str">
        <f t="shared" ca="1" si="3"/>
        <v/>
      </c>
      <c r="B20" s="172" t="str">
        <f ca="1">IF(ROWS($1:4)&gt;COUNT(Dong10),"",OFFSET(TH!F$1,SMALL(Dong10,ROWS($1:4)),))</f>
        <v/>
      </c>
      <c r="C20" s="173"/>
      <c r="D20" s="174" t="str">
        <f t="shared" ca="1" si="2"/>
        <v/>
      </c>
      <c r="E20" s="175"/>
      <c r="F20" s="176" t="str">
        <f ca="1">IF(ROWS($1:4)&gt;COUNT(Dong10),"",OFFSET(TH!I$1,SMALL(Dong10,ROWS($1:4)),))</f>
        <v/>
      </c>
      <c r="G20" s="177" t="str">
        <f ca="1">IF(ROWS($1:4)&gt;COUNT(Dong10),"",OFFSET(TH!J$1,SMALL(Dong10,ROWS($1:4)),))</f>
        <v/>
      </c>
      <c r="H20" s="175" t="str">
        <f t="shared" ca="1" si="4"/>
        <v/>
      </c>
    </row>
    <row r="21" spans="1:8" s="147" customFormat="1" ht="13.5" customHeight="1">
      <c r="A21" s="171" t="str">
        <f t="shared" ca="1" si="3"/>
        <v/>
      </c>
      <c r="B21" s="172" t="str">
        <f ca="1">IF(ROWS($1:5)&gt;COUNT(Dong10),"",OFFSET(TH!F$1,SMALL(Dong10,ROWS($1:5)),))</f>
        <v/>
      </c>
      <c r="C21" s="173"/>
      <c r="D21" s="174" t="str">
        <f t="shared" ca="1" si="2"/>
        <v/>
      </c>
      <c r="E21" s="175"/>
      <c r="F21" s="176" t="str">
        <f ca="1">IF(ROWS($1:5)&gt;COUNT(Dong10),"",OFFSET(TH!I$1,SMALL(Dong10,ROWS($1:5)),))</f>
        <v/>
      </c>
      <c r="G21" s="177" t="str">
        <f ca="1">IF(ROWS($1:5)&gt;COUNT(Dong10),"",OFFSET(TH!J$1,SMALL(Dong10,ROWS($1:5)),))</f>
        <v/>
      </c>
      <c r="H21" s="175" t="str">
        <f t="shared" ca="1" si="4"/>
        <v/>
      </c>
    </row>
    <row r="22" spans="1:8" s="147" customFormat="1" ht="13.5" customHeight="1">
      <c r="A22" s="171" t="str">
        <f t="shared" ca="1" si="3"/>
        <v/>
      </c>
      <c r="B22" s="172" t="str">
        <f ca="1">IF(ROWS($1:6)&gt;COUNT(Dong10),"",OFFSET(TH!F$1,SMALL(Dong10,ROWS($1:6)),))</f>
        <v/>
      </c>
      <c r="C22" s="173"/>
      <c r="D22" s="174" t="str">
        <f t="shared" ca="1" si="2"/>
        <v/>
      </c>
      <c r="E22" s="175"/>
      <c r="F22" s="176" t="str">
        <f ca="1">IF(ROWS($1:6)&gt;COUNT(Dong10),"",OFFSET(TH!I$1,SMALL(Dong10,ROWS($1:6)),))</f>
        <v/>
      </c>
      <c r="G22" s="177" t="str">
        <f ca="1">IF(ROWS($1:6)&gt;COUNT(Dong10),"",OFFSET(TH!J$1,SMALL(Dong10,ROWS($1:6)),))</f>
        <v/>
      </c>
      <c r="H22" s="175" t="str">
        <f t="shared" ca="1" si="4"/>
        <v/>
      </c>
    </row>
    <row r="23" spans="1:8" s="147" customFormat="1" ht="13.5" customHeight="1">
      <c r="A23" s="178"/>
      <c r="B23" s="179"/>
      <c r="C23" s="180"/>
      <c r="D23" s="181"/>
      <c r="E23" s="182"/>
      <c r="F23" s="183"/>
      <c r="G23" s="184"/>
      <c r="H23" s="182"/>
    </row>
    <row r="24" spans="1:8" s="147" customFormat="1" ht="13.5" customHeight="1">
      <c r="A24" s="198" t="s">
        <v>206</v>
      </c>
      <c r="B24" s="198"/>
      <c r="C24" s="185"/>
      <c r="D24" s="185"/>
      <c r="E24" s="186"/>
      <c r="F24" s="186"/>
      <c r="G24" s="186"/>
      <c r="H24" s="186">
        <f ca="1">SUM(H17:H23)</f>
        <v>266110000</v>
      </c>
    </row>
    <row r="25" spans="1:8" s="147" customFormat="1" ht="3" customHeight="1">
      <c r="A25" s="158"/>
      <c r="B25" s="158"/>
      <c r="C25" s="150"/>
      <c r="D25" s="150"/>
      <c r="E25" s="159"/>
      <c r="F25" s="159"/>
      <c r="G25" s="159"/>
      <c r="H25" s="159"/>
    </row>
    <row r="26" spans="1:8" s="147" customFormat="1" ht="13.5" customHeight="1">
      <c r="A26" s="147" t="str">
        <f ca="1">"Tổng số tiền (viết bằng chữ):  "&amp; [2]!VND(H24, TRUE)</f>
        <v>Tổng số tiền (viết bằng chữ):  Hai trăm sáu mươi sáu triệu, một trăm mười ngàn đồng</v>
      </c>
    </row>
    <row r="27" spans="1:8" s="147" customFormat="1" ht="13.5" customHeight="1">
      <c r="A27" s="147" t="str">
        <f>"Số chứng từ gốc kèm theo :  "</f>
        <v xml:space="preserve">Số chứng từ gốc kèm theo :  </v>
      </c>
    </row>
    <row r="28" spans="1:8" s="147" customFormat="1" ht="13.5" customHeight="1">
      <c r="F28" s="57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8  tháng  4  năm  2017</v>
      </c>
    </row>
    <row r="29" spans="1:8" s="161" customFormat="1" ht="14.25" customHeight="1">
      <c r="A29" s="160" t="s">
        <v>278</v>
      </c>
      <c r="C29" s="162"/>
      <c r="E29" s="162"/>
      <c r="F29" s="162" t="str">
        <f>+IF(MID($D$7,4,1)="N","                                                       Người giao hàng","                                          Người nhận hàng                           Giám đốc")</f>
        <v xml:space="preserve">                                                       Người giao hàng</v>
      </c>
    </row>
    <row r="30" spans="1:8" s="147" customFormat="1" ht="12.75" customHeight="1">
      <c r="A30" s="153" t="s">
        <v>207</v>
      </c>
      <c r="C30" s="57"/>
      <c r="E30" s="57"/>
      <c r="F30" s="57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0" s="153" t="str">
        <f>+IF(LEFT($D$7,1)="N","","  (Ký, họ tên)")</f>
        <v/>
      </c>
    </row>
    <row r="31" spans="1:8" s="147" customFormat="1" ht="12.75" customHeight="1">
      <c r="G31" s="57"/>
    </row>
    <row r="32" spans="1:8" s="147" customFormat="1" ht="11.25" customHeight="1"/>
    <row r="33" spans="1:6" s="147" customFormat="1" ht="11.25" customHeight="1"/>
    <row r="34" spans="1:6" s="147" customFormat="1" ht="11.25" customHeight="1"/>
    <row r="35" spans="1:6" s="147" customFormat="1" ht="11.25" customHeight="1"/>
    <row r="36" spans="1:6" ht="11.25" customHeight="1">
      <c r="A36" s="163"/>
      <c r="F36" s="164"/>
    </row>
  </sheetData>
  <mergeCells count="8">
    <mergeCell ref="H14:H15"/>
    <mergeCell ref="A24:B24"/>
    <mergeCell ref="A14:A15"/>
    <mergeCell ref="B14:B15"/>
    <mergeCell ref="C14:C15"/>
    <mergeCell ref="D14:D15"/>
    <mergeCell ref="E14:F14"/>
    <mergeCell ref="G14:G15"/>
  </mergeCells>
  <conditionalFormatting sqref="B17:B23 F17:G23">
    <cfRule type="expression" dxfId="0" priority="1" stopIfTrue="1">
      <formula>$B17&lt;&gt;""</formula>
    </cfRule>
  </conditionalFormatting>
  <dataValidations count="2">
    <dataValidation type="list" allowBlank="1" showInputMessage="1" showErrorMessage="1" sqref="J5">
      <formula1>"1,2,3,4,5,6,7,8,9,10,11,12"</formula1>
    </dataValidation>
    <dataValidation type="list" allowBlank="1" showInputMessage="1" showErrorMessage="1" sqref="L5">
      <formula1>"NVL,NNL,NTP,XVL,XNL,XTP"</formula1>
    </dataValidation>
  </dataValidations>
  <pageMargins left="0.73" right="0.15" top="0.19" bottom="0.15" header="0.16" footer="0.1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CDPS</vt:lpstr>
      <vt:lpstr>TH</vt:lpstr>
      <vt:lpstr>111</vt:lpstr>
      <vt:lpstr>IN-TC</vt:lpstr>
      <vt:lpstr>IN-NX</vt:lpstr>
      <vt:lpstr>_C111</vt:lpstr>
      <vt:lpstr>_C112</vt:lpstr>
      <vt:lpstr>_N111</vt:lpstr>
      <vt:lpstr>_N112</vt:lpstr>
      <vt:lpstr>_TH</vt:lpstr>
      <vt:lpstr>DG</vt:lpstr>
      <vt:lpstr>DSTK</vt:lpstr>
      <vt:lpstr>KH</vt:lpstr>
      <vt:lpstr>KHC</vt:lpstr>
      <vt:lpstr>KHN</vt:lpstr>
      <vt:lpstr>MH</vt:lpstr>
      <vt:lpstr>'111'!Print_Area</vt:lpstr>
      <vt:lpstr>CDPS!Print_Area</vt:lpstr>
      <vt:lpstr>'IN-NX'!Print_Area</vt:lpstr>
      <vt:lpstr>'IN-TC'!Print_Area</vt:lpstr>
      <vt:lpstr>'111'!Print_Titles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2017-05-04T09:01:29Z</cp:lastPrinted>
  <dcterms:created xsi:type="dcterms:W3CDTF">1996-10-14T23:33:28Z</dcterms:created>
  <dcterms:modified xsi:type="dcterms:W3CDTF">2017-05-12T03:51:45Z</dcterms:modified>
</cp:coreProperties>
</file>