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20" yWindow="210" windowWidth="15150" windowHeight="8580" tabRatio="897" activeTab="10"/>
  </bookViews>
  <sheets>
    <sheet name="TH" sheetId="15" r:id="rId1"/>
    <sheet name="CC - 01" sheetId="50" r:id="rId2"/>
    <sheet name="L - 01" sheetId="51" r:id="rId3"/>
    <sheet name="CC - 02" sheetId="17" r:id="rId4"/>
    <sheet name="L - 02" sheetId="18" r:id="rId5"/>
    <sheet name="CC - 03" sheetId="52" r:id="rId6"/>
    <sheet name="L - 03" sheetId="53" r:id="rId7"/>
    <sheet name="CC - 04" sheetId="58" r:id="rId8"/>
    <sheet name="L - 04" sheetId="59" r:id="rId9"/>
    <sheet name="CC - 05" sheetId="62" r:id="rId10"/>
    <sheet name="L - 05" sheetId="63" r:id="rId11"/>
    <sheet name="Sheet1" sheetId="60" r:id="rId12"/>
    <sheet name="Sheet2" sheetId="61" r:id="rId13"/>
  </sheets>
  <definedNames>
    <definedName name="____a1" hidden="1">{"'Sheet1'!$L$16"}</definedName>
    <definedName name="_a1" localSheetId="1" hidden="1">{"'Sheet1'!$L$16"}</definedName>
    <definedName name="_a1" localSheetId="3" hidden="1">{"'Sheet1'!$L$16"}</definedName>
    <definedName name="_a1" localSheetId="5" hidden="1">{"'Sheet1'!$L$16"}</definedName>
    <definedName name="_a1" localSheetId="7" hidden="1">{"'Sheet1'!$L$16"}</definedName>
    <definedName name="_a1" localSheetId="9" hidden="1">{"'Sheet1'!$L$16"}</definedName>
    <definedName name="_a1" localSheetId="2" hidden="1">{"'Sheet1'!$L$16"}</definedName>
    <definedName name="_a1" localSheetId="4" hidden="1">{"'Sheet1'!$L$16"}</definedName>
    <definedName name="_a1" localSheetId="6" hidden="1">{"'Sheet1'!$L$16"}</definedName>
    <definedName name="_a1" localSheetId="8" hidden="1">{"'Sheet1'!$L$16"}</definedName>
    <definedName name="_a1" localSheetId="10" hidden="1">{"'Sheet1'!$L$16"}</definedName>
    <definedName name="_a1" localSheetId="0" hidden="1">{"'Sheet1'!$L$16"}</definedName>
    <definedName name="_a1" hidden="1">{"'Sheet1'!$L$16"}</definedName>
    <definedName name="_Fill" localSheetId="1" hidden="1">#REF!</definedName>
    <definedName name="_Fill" localSheetId="5" hidden="1">#REF!</definedName>
    <definedName name="_Fill" localSheetId="7" hidden="1">#REF!</definedName>
    <definedName name="_Fill" localSheetId="9" hidden="1">#REF!</definedName>
    <definedName name="_Fill" localSheetId="2" hidden="1">#REF!</definedName>
    <definedName name="_Fill" localSheetId="6" hidden="1">#REF!</definedName>
    <definedName name="_Fill" localSheetId="8" hidden="1">#REF!</definedName>
    <definedName name="_Fill" localSheetId="10" hidden="1">#REF!</definedName>
    <definedName name="_Fill" hidden="1">#REF!</definedName>
    <definedName name="_xlnm._FilterDatabase" localSheetId="1" hidden="1">'CC - 01'!$A$7:$AS$7</definedName>
    <definedName name="_xlnm._FilterDatabase" localSheetId="3" hidden="1">'CC - 02'!$A$7:$AS$7</definedName>
    <definedName name="_xlnm._FilterDatabase" localSheetId="5" hidden="1">'CC - 03'!$A$7:$AS$7</definedName>
    <definedName name="_xlnm._FilterDatabase" localSheetId="7" hidden="1">'CC - 04'!$A$7:$AS$7</definedName>
    <definedName name="_xlnm._FilterDatabase" localSheetId="9" hidden="1">'CC - 05'!$A$7:$AS$7</definedName>
    <definedName name="_xlnm._FilterDatabase" localSheetId="2" hidden="1">'L - 01'!$A$7:$AE$10</definedName>
    <definedName name="_xlnm._FilterDatabase" localSheetId="4" hidden="1">'L - 02'!$A$7:$AE$28</definedName>
    <definedName name="_xlnm._FilterDatabase" localSheetId="6" hidden="1">'L - 03'!$A$7:$AE$29</definedName>
    <definedName name="_xlnm._FilterDatabase" localSheetId="8" hidden="1">'L - 04'!$A$7:$AE$30</definedName>
    <definedName name="_xlnm._FilterDatabase" localSheetId="10" hidden="1">'L - 05'!$A$7:$AE$30</definedName>
    <definedName name="_xlnm._FilterDatabase" localSheetId="0" hidden="1">TH!$A$10:$AA$62</definedName>
    <definedName name="_Key1" localSheetId="1" hidden="1">#REF!</definedName>
    <definedName name="_Key1" localSheetId="5" hidden="1">#REF!</definedName>
    <definedName name="_Key1" localSheetId="7" hidden="1">#REF!</definedName>
    <definedName name="_Key1" localSheetId="9" hidden="1">#REF!</definedName>
    <definedName name="_Key1" localSheetId="2" hidden="1">#REF!</definedName>
    <definedName name="_Key1" localSheetId="6" hidden="1">#REF!</definedName>
    <definedName name="_Key1" localSheetId="8" hidden="1">#REF!</definedName>
    <definedName name="_Key1" localSheetId="10" hidden="1">#REF!</definedName>
    <definedName name="_Key1" hidden="1">#REF!</definedName>
    <definedName name="_Key2" localSheetId="1" hidden="1">#REF!</definedName>
    <definedName name="_Key2" localSheetId="5" hidden="1">#REF!</definedName>
    <definedName name="_Key2" localSheetId="7" hidden="1">#REF!</definedName>
    <definedName name="_Key2" localSheetId="9" hidden="1">#REF!</definedName>
    <definedName name="_Key2" localSheetId="2" hidden="1">#REF!</definedName>
    <definedName name="_Key2" localSheetId="6" hidden="1">#REF!</definedName>
    <definedName name="_Key2" localSheetId="8" hidden="1">#REF!</definedName>
    <definedName name="_Key2" localSheetId="10" hidden="1">#REF!</definedName>
    <definedName name="_Key2" hidden="1">#REF!</definedName>
    <definedName name="_Order1" hidden="1">255</definedName>
    <definedName name="_Order2" hidden="1">255</definedName>
    <definedName name="_Sort" localSheetId="1" hidden="1">#REF!</definedName>
    <definedName name="_Sort" localSheetId="5" hidden="1">#REF!</definedName>
    <definedName name="_Sort" localSheetId="7" hidden="1">#REF!</definedName>
    <definedName name="_Sort" localSheetId="9" hidden="1">#REF!</definedName>
    <definedName name="_Sort" localSheetId="2" hidden="1">#REF!</definedName>
    <definedName name="_Sort" localSheetId="6" hidden="1">#REF!</definedName>
    <definedName name="_Sort" localSheetId="8" hidden="1">#REF!</definedName>
    <definedName name="_Sort" localSheetId="10" hidden="1">#REF!</definedName>
    <definedName name="_Sort" hidden="1">#REF!</definedName>
    <definedName name="CP" localSheetId="1" hidden="1">#REF!</definedName>
    <definedName name="CP" localSheetId="5" hidden="1">#REF!</definedName>
    <definedName name="CP" localSheetId="7" hidden="1">#REF!</definedName>
    <definedName name="CP" localSheetId="9" hidden="1">#REF!</definedName>
    <definedName name="CP" localSheetId="2" hidden="1">#REF!</definedName>
    <definedName name="CP" localSheetId="6" hidden="1">#REF!</definedName>
    <definedName name="CP" localSheetId="8" hidden="1">#REF!</definedName>
    <definedName name="CP" localSheetId="10" hidden="1">#REF!</definedName>
    <definedName name="CP" hidden="1">#REF!</definedName>
    <definedName name="dh" localSheetId="1" hidden="1">{#N/A,#N/A,FALSE,"Chi tiÆt"}</definedName>
    <definedName name="dh" localSheetId="3" hidden="1">{#N/A,#N/A,FALSE,"Chi tiÆt"}</definedName>
    <definedName name="dh" localSheetId="5" hidden="1">{#N/A,#N/A,FALSE,"Chi tiÆt"}</definedName>
    <definedName name="dh" localSheetId="7" hidden="1">{#N/A,#N/A,FALSE,"Chi tiÆt"}</definedName>
    <definedName name="dh" localSheetId="9" hidden="1">{#N/A,#N/A,FALSE,"Chi tiÆt"}</definedName>
    <definedName name="dh" localSheetId="2" hidden="1">{#N/A,#N/A,FALSE,"Chi tiÆt"}</definedName>
    <definedName name="dh" localSheetId="4" hidden="1">{#N/A,#N/A,FALSE,"Chi tiÆt"}</definedName>
    <definedName name="dh" localSheetId="6" hidden="1">{#N/A,#N/A,FALSE,"Chi tiÆt"}</definedName>
    <definedName name="dh" localSheetId="8" hidden="1">{#N/A,#N/A,FALSE,"Chi tiÆt"}</definedName>
    <definedName name="dh" localSheetId="10" hidden="1">{#N/A,#N/A,FALSE,"Chi tiÆt"}</definedName>
    <definedName name="dh" localSheetId="0" hidden="1">{#N/A,#N/A,FALSE,"Chi tiÆt"}</definedName>
    <definedName name="dh" hidden="1">{#N/A,#N/A,FALSE,"Chi tiÆt"}</definedName>
    <definedName name="DS">TH!$B$11:$Y$59</definedName>
    <definedName name="GFSAH" localSheetId="1" hidden="1">{"'Sheet1'!$L$16"}</definedName>
    <definedName name="GFSAH" localSheetId="3" hidden="1">{"'Sheet1'!$L$16"}</definedName>
    <definedName name="GFSAH" localSheetId="5" hidden="1">{"'Sheet1'!$L$16"}</definedName>
    <definedName name="GFSAH" localSheetId="7" hidden="1">{"'Sheet1'!$L$16"}</definedName>
    <definedName name="GFSAH" localSheetId="9" hidden="1">{"'Sheet1'!$L$16"}</definedName>
    <definedName name="GFSAH" localSheetId="2" hidden="1">{"'Sheet1'!$L$16"}</definedName>
    <definedName name="GFSAH" localSheetId="4" hidden="1">{"'Sheet1'!$L$16"}</definedName>
    <definedName name="GFSAH" localSheetId="6" hidden="1">{"'Sheet1'!$L$16"}</definedName>
    <definedName name="GFSAH" localSheetId="8" hidden="1">{"'Sheet1'!$L$16"}</definedName>
    <definedName name="GFSAH" localSheetId="10" hidden="1">{"'Sheet1'!$L$16"}</definedName>
    <definedName name="GFSAH" localSheetId="0" hidden="1">{"'Sheet1'!$L$16"}</definedName>
    <definedName name="GFSAH" hidden="1">{"'Sheet1'!$L$16"}</definedName>
    <definedName name="GJFXJXJ" localSheetId="1" hidden="1">{#N/A,#N/A,FALSE,"Chi tiÆt"}</definedName>
    <definedName name="GJFXJXJ" localSheetId="3" hidden="1">{#N/A,#N/A,FALSE,"Chi tiÆt"}</definedName>
    <definedName name="GJFXJXJ" localSheetId="5" hidden="1">{#N/A,#N/A,FALSE,"Chi tiÆt"}</definedName>
    <definedName name="GJFXJXJ" localSheetId="7" hidden="1">{#N/A,#N/A,FALSE,"Chi tiÆt"}</definedName>
    <definedName name="GJFXJXJ" localSheetId="9" hidden="1">{#N/A,#N/A,FALSE,"Chi tiÆt"}</definedName>
    <definedName name="GJFXJXJ" localSheetId="2" hidden="1">{#N/A,#N/A,FALSE,"Chi tiÆt"}</definedName>
    <definedName name="GJFXJXJ" localSheetId="4" hidden="1">{#N/A,#N/A,FALSE,"Chi tiÆt"}</definedName>
    <definedName name="GJFXJXJ" localSheetId="6" hidden="1">{#N/A,#N/A,FALSE,"Chi tiÆt"}</definedName>
    <definedName name="GJFXJXJ" localSheetId="8" hidden="1">{#N/A,#N/A,FALSE,"Chi tiÆt"}</definedName>
    <definedName name="GJFXJXJ" localSheetId="10" hidden="1">{#N/A,#N/A,FALSE,"Chi tiÆt"}</definedName>
    <definedName name="GJFXJXJ" localSheetId="0" hidden="1">{#N/A,#N/A,FALSE,"Chi tiÆt"}</definedName>
    <definedName name="GJFXJXJ" hidden="1">{#N/A,#N/A,FALSE,"Chi tiÆt"}</definedName>
    <definedName name="h" localSheetId="1" hidden="1">{"'Sheet1'!$L$16"}</definedName>
    <definedName name="h" localSheetId="3" hidden="1">{"'Sheet1'!$L$16"}</definedName>
    <definedName name="h" localSheetId="5" hidden="1">{"'Sheet1'!$L$16"}</definedName>
    <definedName name="h" localSheetId="7" hidden="1">{"'Sheet1'!$L$16"}</definedName>
    <definedName name="h" localSheetId="9" hidden="1">{"'Sheet1'!$L$16"}</definedName>
    <definedName name="h" localSheetId="2" hidden="1">{"'Sheet1'!$L$16"}</definedName>
    <definedName name="h" localSheetId="4" hidden="1">{"'Sheet1'!$L$16"}</definedName>
    <definedName name="h" localSheetId="6" hidden="1">{"'Sheet1'!$L$16"}</definedName>
    <definedName name="h" localSheetId="8" hidden="1">{"'Sheet1'!$L$16"}</definedName>
    <definedName name="h" localSheetId="10" hidden="1">{"'Sheet1'!$L$16"}</definedName>
    <definedName name="h" localSheetId="0" hidden="1">{"'Sheet1'!$L$16"}</definedName>
    <definedName name="h" hidden="1">{"'Sheet1'!$L$16"}</definedName>
    <definedName name="hsgdkhog" localSheetId="1" hidden="1">{#N/A,#N/A,FALSE,"Chi tiÆt"}</definedName>
    <definedName name="hsgdkhog" localSheetId="3" hidden="1">{#N/A,#N/A,FALSE,"Chi tiÆt"}</definedName>
    <definedName name="hsgdkhog" localSheetId="5" hidden="1">{#N/A,#N/A,FALSE,"Chi tiÆt"}</definedName>
    <definedName name="hsgdkhog" localSheetId="7" hidden="1">{#N/A,#N/A,FALSE,"Chi tiÆt"}</definedName>
    <definedName name="hsgdkhog" localSheetId="9" hidden="1">{#N/A,#N/A,FALSE,"Chi tiÆt"}</definedName>
    <definedName name="hsgdkhog" localSheetId="2" hidden="1">{#N/A,#N/A,FALSE,"Chi tiÆt"}</definedName>
    <definedName name="hsgdkhog" localSheetId="4" hidden="1">{#N/A,#N/A,FALSE,"Chi tiÆt"}</definedName>
    <definedName name="hsgdkhog" localSheetId="6" hidden="1">{#N/A,#N/A,FALSE,"Chi tiÆt"}</definedName>
    <definedName name="hsgdkhog" localSheetId="8" hidden="1">{#N/A,#N/A,FALSE,"Chi tiÆt"}</definedName>
    <definedName name="hsgdkhog" localSheetId="10" hidden="1">{#N/A,#N/A,FALSE,"Chi tiÆt"}</definedName>
    <definedName name="hsgdkhog" localSheetId="0" hidden="1">{#N/A,#N/A,FALSE,"Chi tiÆt"}</definedName>
    <definedName name="hsgdkhog" hidden="1">{#N/A,#N/A,FALSE,"Chi tiÆt"}</definedName>
    <definedName name="HTML_CodePage" hidden="1">950</definedName>
    <definedName name="HTML_Control" localSheetId="1" hidden="1">{"'Sheet1'!$L$16"}</definedName>
    <definedName name="HTML_Control" localSheetId="3" hidden="1">{"'Sheet1'!$L$16"}</definedName>
    <definedName name="HTML_Control" localSheetId="5" hidden="1">{"'Sheet1'!$L$16"}</definedName>
    <definedName name="HTML_Control" localSheetId="7" hidden="1">{"'Sheet1'!$L$16"}</definedName>
    <definedName name="HTML_Control" localSheetId="9" hidden="1">{"'Sheet1'!$L$16"}</definedName>
    <definedName name="HTML_Control" localSheetId="2" hidden="1">{"'Sheet1'!$L$16"}</definedName>
    <definedName name="HTML_Control" localSheetId="4" hidden="1">{"'Sheet1'!$L$16"}</definedName>
    <definedName name="HTML_Control" localSheetId="6" hidden="1">{"'Sheet1'!$L$16"}</definedName>
    <definedName name="HTML_Control" localSheetId="8" hidden="1">{"'Sheet1'!$L$16"}</definedName>
    <definedName name="HTML_Control" localSheetId="10" hidden="1">{"'Sheet1'!$L$16"}</definedName>
    <definedName name="HTML_Control" localSheetId="0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1" hidden="1">{"'Sheet1'!$L$16"}</definedName>
    <definedName name="huy" localSheetId="3" hidden="1">{"'Sheet1'!$L$16"}</definedName>
    <definedName name="huy" localSheetId="5" hidden="1">{"'Sheet1'!$L$16"}</definedName>
    <definedName name="huy" localSheetId="7" hidden="1">{"'Sheet1'!$L$16"}</definedName>
    <definedName name="huy" localSheetId="9" hidden="1">{"'Sheet1'!$L$16"}</definedName>
    <definedName name="huy" localSheetId="2" hidden="1">{"'Sheet1'!$L$16"}</definedName>
    <definedName name="huy" localSheetId="4" hidden="1">{"'Sheet1'!$L$16"}</definedName>
    <definedName name="huy" localSheetId="6" hidden="1">{"'Sheet1'!$L$16"}</definedName>
    <definedName name="huy" localSheetId="8" hidden="1">{"'Sheet1'!$L$16"}</definedName>
    <definedName name="huy" localSheetId="10" hidden="1">{"'Sheet1'!$L$16"}</definedName>
    <definedName name="huy" localSheetId="0" hidden="1">{"'Sheet1'!$L$16"}</definedName>
    <definedName name="huy" hidden="1">{"'Sheet1'!$L$16"}</definedName>
    <definedName name="khkl" localSheetId="1" hidden="1">{"'Sheet1'!$L$16"}</definedName>
    <definedName name="khkl" localSheetId="3" hidden="1">{"'Sheet1'!$L$16"}</definedName>
    <definedName name="khkl" localSheetId="5" hidden="1">{"'Sheet1'!$L$16"}</definedName>
    <definedName name="khkl" localSheetId="7" hidden="1">{"'Sheet1'!$L$16"}</definedName>
    <definedName name="khkl" localSheetId="9" hidden="1">{"'Sheet1'!$L$16"}</definedName>
    <definedName name="khkl" localSheetId="2" hidden="1">{"'Sheet1'!$L$16"}</definedName>
    <definedName name="khkl" localSheetId="4" hidden="1">{"'Sheet1'!$L$16"}</definedName>
    <definedName name="khkl" localSheetId="6" hidden="1">{"'Sheet1'!$L$16"}</definedName>
    <definedName name="khkl" localSheetId="8" hidden="1">{"'Sheet1'!$L$16"}</definedName>
    <definedName name="khkl" localSheetId="10" hidden="1">{"'Sheet1'!$L$16"}</definedName>
    <definedName name="khkl" localSheetId="0" hidden="1">{"'Sheet1'!$L$16"}</definedName>
    <definedName name="khkl" hidden="1">{"'Sheet1'!$L$16"}</definedName>
    <definedName name="kjjh" localSheetId="1" hidden="1">{"'Sheet1'!$L$16"}</definedName>
    <definedName name="kjjh" localSheetId="3" hidden="1">{"'Sheet1'!$L$16"}</definedName>
    <definedName name="kjjh" localSheetId="5" hidden="1">{"'Sheet1'!$L$16"}</definedName>
    <definedName name="kjjh" localSheetId="7" hidden="1">{"'Sheet1'!$L$16"}</definedName>
    <definedName name="kjjh" localSheetId="9" hidden="1">{"'Sheet1'!$L$16"}</definedName>
    <definedName name="kjjh" localSheetId="2" hidden="1">{"'Sheet1'!$L$16"}</definedName>
    <definedName name="kjjh" localSheetId="4" hidden="1">{"'Sheet1'!$L$16"}</definedName>
    <definedName name="kjjh" localSheetId="6" hidden="1">{"'Sheet1'!$L$16"}</definedName>
    <definedName name="kjjh" localSheetId="8" hidden="1">{"'Sheet1'!$L$16"}</definedName>
    <definedName name="kjjh" localSheetId="10" hidden="1">{"'Sheet1'!$L$16"}</definedName>
    <definedName name="kjjh" localSheetId="0" hidden="1">{"'Sheet1'!$L$16"}</definedName>
    <definedName name="kjjh" hidden="1">{"'Sheet1'!$L$16"}</definedName>
    <definedName name="KTLDLAN3" localSheetId="1" hidden="1">{"'Sheet1'!$L$16"}</definedName>
    <definedName name="KTLDLAN3" localSheetId="3" hidden="1">{"'Sheet1'!$L$16"}</definedName>
    <definedName name="KTLDLAN3" localSheetId="5" hidden="1">{"'Sheet1'!$L$16"}</definedName>
    <definedName name="KTLDLAN3" localSheetId="7" hidden="1">{"'Sheet1'!$L$16"}</definedName>
    <definedName name="KTLDLAN3" localSheetId="9" hidden="1">{"'Sheet1'!$L$16"}</definedName>
    <definedName name="KTLDLAN3" localSheetId="2" hidden="1">{"'Sheet1'!$L$16"}</definedName>
    <definedName name="KTLDLAN3" localSheetId="4" hidden="1">{"'Sheet1'!$L$16"}</definedName>
    <definedName name="KTLDLAN3" localSheetId="6" hidden="1">{"'Sheet1'!$L$16"}</definedName>
    <definedName name="KTLDLAN3" localSheetId="8" hidden="1">{"'Sheet1'!$L$16"}</definedName>
    <definedName name="KTLDLAN3" localSheetId="10" hidden="1">{"'Sheet1'!$L$16"}</definedName>
    <definedName name="KTLDLAN3" localSheetId="0" hidden="1">{"'Sheet1'!$L$16"}</definedName>
    <definedName name="KTLDLAN3" hidden="1">{"'Sheet1'!$L$16"}</definedName>
    <definedName name="_xlnm.Print_Area" localSheetId="1">'CC - 01'!$A$65:$AS$90</definedName>
    <definedName name="_xlnm.Print_Area" localSheetId="3">'CC - 02'!$A$72:$AS$99</definedName>
    <definedName name="_xlnm.Print_Area" localSheetId="5">'CC - 03'!$A$1:$AS$47</definedName>
    <definedName name="_xlnm.Print_Area" localSheetId="7">'CC - 04'!$A$71:$AS$99</definedName>
    <definedName name="_xlnm.Print_Area" localSheetId="9">'CC - 05'!$A$71:$AS$99</definedName>
    <definedName name="_xlnm.Print_Area" localSheetId="2">'L - 01'!$A$41:$T$62</definedName>
    <definedName name="_xlnm.Print_Area" localSheetId="4">'L - 02'!$A$42:$T$62</definedName>
    <definedName name="_xlnm.Print_Area" localSheetId="6">'L - 03'!$A$1:$T$33</definedName>
    <definedName name="_xlnm.Print_Area" localSheetId="8">'L - 04'!$A$44:$T$64</definedName>
    <definedName name="_xlnm.Print_Area" localSheetId="10">'L - 05'!$A$44:$T$64</definedName>
    <definedName name="ưer" localSheetId="1" hidden="1">{"'Sheet1'!$L$16"}</definedName>
    <definedName name="ưer" localSheetId="3" hidden="1">{"'Sheet1'!$L$16"}</definedName>
    <definedName name="ưer" localSheetId="5" hidden="1">{"'Sheet1'!$L$16"}</definedName>
    <definedName name="ưer" localSheetId="7" hidden="1">{"'Sheet1'!$L$16"}</definedName>
    <definedName name="ưer" localSheetId="9" hidden="1">{"'Sheet1'!$L$16"}</definedName>
    <definedName name="ưer" localSheetId="2" hidden="1">{"'Sheet1'!$L$16"}</definedName>
    <definedName name="ưer" localSheetId="4" hidden="1">{"'Sheet1'!$L$16"}</definedName>
    <definedName name="ưer" localSheetId="6" hidden="1">{"'Sheet1'!$L$16"}</definedName>
    <definedName name="ưer" localSheetId="8" hidden="1">{"'Sheet1'!$L$16"}</definedName>
    <definedName name="ưer" localSheetId="10" hidden="1">{"'Sheet1'!$L$16"}</definedName>
    <definedName name="ưer" localSheetId="0" hidden="1">{"'Sheet1'!$L$16"}</definedName>
    <definedName name="ưer" hidden="1">{"'Sheet1'!$L$16"}</definedName>
    <definedName name="UU" localSheetId="1" hidden="1">{"'Sheet1'!$L$16"}</definedName>
    <definedName name="UU" localSheetId="3" hidden="1">{"'Sheet1'!$L$16"}</definedName>
    <definedName name="UU" localSheetId="5" hidden="1">{"'Sheet1'!$L$16"}</definedName>
    <definedName name="UU" localSheetId="7" hidden="1">{"'Sheet1'!$L$16"}</definedName>
    <definedName name="UU" localSheetId="9" hidden="1">{"'Sheet1'!$L$16"}</definedName>
    <definedName name="UU" localSheetId="2" hidden="1">{"'Sheet1'!$L$16"}</definedName>
    <definedName name="UU" localSheetId="4" hidden="1">{"'Sheet1'!$L$16"}</definedName>
    <definedName name="UU" localSheetId="6" hidden="1">{"'Sheet1'!$L$16"}</definedName>
    <definedName name="UU" localSheetId="8" hidden="1">{"'Sheet1'!$L$16"}</definedName>
    <definedName name="UU" localSheetId="10" hidden="1">{"'Sheet1'!$L$16"}</definedName>
    <definedName name="UU" localSheetId="0" hidden="1">{"'Sheet1'!$L$16"}</definedName>
    <definedName name="UU" hidden="1">{"'Sheet1'!$L$16"}</definedName>
    <definedName name="wrn.chi._.tiÆt." localSheetId="1" hidden="1">{#N/A,#N/A,FALSE,"Chi tiÆt"}</definedName>
    <definedName name="wrn.chi._.tiÆt." localSheetId="3" hidden="1">{#N/A,#N/A,FALSE,"Chi tiÆt"}</definedName>
    <definedName name="wrn.chi._.tiÆt." localSheetId="5" hidden="1">{#N/A,#N/A,FALSE,"Chi tiÆt"}</definedName>
    <definedName name="wrn.chi._.tiÆt." localSheetId="7" hidden="1">{#N/A,#N/A,FALSE,"Chi tiÆt"}</definedName>
    <definedName name="wrn.chi._.tiÆt." localSheetId="9" hidden="1">{#N/A,#N/A,FALSE,"Chi tiÆt"}</definedName>
    <definedName name="wrn.chi._.tiÆt." localSheetId="2" hidden="1">{#N/A,#N/A,FALSE,"Chi tiÆt"}</definedName>
    <definedName name="wrn.chi._.tiÆt." localSheetId="4" hidden="1">{#N/A,#N/A,FALSE,"Chi tiÆt"}</definedName>
    <definedName name="wrn.chi._.tiÆt." localSheetId="6" hidden="1">{#N/A,#N/A,FALSE,"Chi tiÆt"}</definedName>
    <definedName name="wrn.chi._.tiÆt." localSheetId="8" hidden="1">{#N/A,#N/A,FALSE,"Chi tiÆt"}</definedName>
    <definedName name="wrn.chi._.tiÆt." localSheetId="10" hidden="1">{#N/A,#N/A,FALSE,"Chi tiÆt"}</definedName>
    <definedName name="wrn.chi._.tiÆt." localSheetId="0" hidden="1">{#N/A,#N/A,FALSE,"Chi tiÆt"}</definedName>
    <definedName name="wrn.chi._.tiÆt." hidden="1">{#N/A,#N/A,FALSE,"Chi tiÆt"}</definedName>
  </definedNames>
  <calcPr calcId="125725"/>
</workbook>
</file>

<file path=xl/calcChain.xml><?xml version="1.0" encoding="utf-8"?>
<calcChain xmlns="http://schemas.openxmlformats.org/spreadsheetml/2006/main">
  <c r="E4" i="63"/>
  <c r="D1"/>
  <c r="D44" s="1"/>
  <c r="F11"/>
  <c r="F12"/>
  <c r="F13"/>
  <c r="F14"/>
  <c r="F15"/>
  <c r="F16"/>
  <c r="F17"/>
  <c r="F18"/>
  <c r="F19"/>
  <c r="F20"/>
  <c r="F21"/>
  <c r="F22"/>
  <c r="F23"/>
  <c r="F24"/>
  <c r="L24" s="1"/>
  <c r="F25"/>
  <c r="F26"/>
  <c r="F27"/>
  <c r="F28"/>
  <c r="F29"/>
  <c r="F30"/>
  <c r="F10"/>
  <c r="F53"/>
  <c r="F54"/>
  <c r="F55"/>
  <c r="F56"/>
  <c r="F57"/>
  <c r="L57" s="1"/>
  <c r="F58"/>
  <c r="L58" s="1"/>
  <c r="F59"/>
  <c r="L59" s="1"/>
  <c r="F60"/>
  <c r="L60" s="1"/>
  <c r="AJ75" i="62"/>
  <c r="R60" i="63"/>
  <c r="H60"/>
  <c r="E60"/>
  <c r="O60" s="1"/>
  <c r="D60"/>
  <c r="R59"/>
  <c r="H59"/>
  <c r="E59"/>
  <c r="O59" s="1"/>
  <c r="D59"/>
  <c r="R58"/>
  <c r="H58"/>
  <c r="E58"/>
  <c r="O58" s="1"/>
  <c r="D58"/>
  <c r="C58"/>
  <c r="R57"/>
  <c r="H57"/>
  <c r="E57"/>
  <c r="P57" s="1"/>
  <c r="D57"/>
  <c r="C57"/>
  <c r="R56"/>
  <c r="H56"/>
  <c r="L56"/>
  <c r="E56"/>
  <c r="O56" s="1"/>
  <c r="D56"/>
  <c r="C56"/>
  <c r="R55"/>
  <c r="H55"/>
  <c r="L55"/>
  <c r="E55"/>
  <c r="P55" s="1"/>
  <c r="D55"/>
  <c r="C55"/>
  <c r="R54"/>
  <c r="H54"/>
  <c r="L54"/>
  <c r="E54"/>
  <c r="O54" s="1"/>
  <c r="D54"/>
  <c r="C54"/>
  <c r="R53"/>
  <c r="H53"/>
  <c r="L53"/>
  <c r="E53"/>
  <c r="P53" s="1"/>
  <c r="D53"/>
  <c r="C53"/>
  <c r="R52"/>
  <c r="H52"/>
  <c r="E52"/>
  <c r="O52" s="1"/>
  <c r="D52"/>
  <c r="C52"/>
  <c r="A46"/>
  <c r="A45"/>
  <c r="R30"/>
  <c r="H30"/>
  <c r="L30"/>
  <c r="E30"/>
  <c r="P30" s="1"/>
  <c r="D30"/>
  <c r="C30"/>
  <c r="R29"/>
  <c r="H29"/>
  <c r="L29"/>
  <c r="E29"/>
  <c r="P29" s="1"/>
  <c r="D29"/>
  <c r="C29"/>
  <c r="R28"/>
  <c r="H28"/>
  <c r="L28"/>
  <c r="E28"/>
  <c r="P28" s="1"/>
  <c r="D28"/>
  <c r="C28"/>
  <c r="R27"/>
  <c r="H27"/>
  <c r="L27"/>
  <c r="E27"/>
  <c r="P27" s="1"/>
  <c r="D27"/>
  <c r="C27"/>
  <c r="A27"/>
  <c r="A28" s="1"/>
  <c r="A29" s="1"/>
  <c r="A30" s="1"/>
  <c r="R25"/>
  <c r="H25"/>
  <c r="L25"/>
  <c r="E25"/>
  <c r="I25" s="1"/>
  <c r="D25"/>
  <c r="C25"/>
  <c r="R24"/>
  <c r="H24"/>
  <c r="E24"/>
  <c r="D24"/>
  <c r="C24"/>
  <c r="R23"/>
  <c r="H23"/>
  <c r="L23"/>
  <c r="E23"/>
  <c r="O23" s="1"/>
  <c r="D23"/>
  <c r="C23"/>
  <c r="R22"/>
  <c r="H22"/>
  <c r="L22"/>
  <c r="E22"/>
  <c r="P22" s="1"/>
  <c r="D22"/>
  <c r="R21"/>
  <c r="H21"/>
  <c r="L21"/>
  <c r="E21"/>
  <c r="P21" s="1"/>
  <c r="D21"/>
  <c r="C21"/>
  <c r="R20"/>
  <c r="P20"/>
  <c r="O20"/>
  <c r="N20"/>
  <c r="H20"/>
  <c r="I20" s="1"/>
  <c r="G20"/>
  <c r="D20"/>
  <c r="C20"/>
  <c r="R19"/>
  <c r="H19"/>
  <c r="L19"/>
  <c r="E19"/>
  <c r="O19" s="1"/>
  <c r="D19"/>
  <c r="C19"/>
  <c r="R18"/>
  <c r="H18"/>
  <c r="L18"/>
  <c r="E18"/>
  <c r="P18" s="1"/>
  <c r="D18"/>
  <c r="C18"/>
  <c r="R17"/>
  <c r="H17"/>
  <c r="L17"/>
  <c r="E17"/>
  <c r="O17" s="1"/>
  <c r="D17"/>
  <c r="C17"/>
  <c r="R16"/>
  <c r="H16"/>
  <c r="L16"/>
  <c r="E16"/>
  <c r="P16" s="1"/>
  <c r="D16"/>
  <c r="C16"/>
  <c r="R15"/>
  <c r="H15"/>
  <c r="L15"/>
  <c r="E15"/>
  <c r="O15" s="1"/>
  <c r="D15"/>
  <c r="C15"/>
  <c r="R14"/>
  <c r="H14"/>
  <c r="L14"/>
  <c r="E14"/>
  <c r="P14" s="1"/>
  <c r="D14"/>
  <c r="C14"/>
  <c r="R13"/>
  <c r="H13"/>
  <c r="L13"/>
  <c r="E13"/>
  <c r="O13" s="1"/>
  <c r="D13"/>
  <c r="C13"/>
  <c r="R11"/>
  <c r="H11"/>
  <c r="L11"/>
  <c r="E11"/>
  <c r="O11" s="1"/>
  <c r="D11"/>
  <c r="C11"/>
  <c r="R10"/>
  <c r="H10"/>
  <c r="L10"/>
  <c r="E10"/>
  <c r="E31" s="1"/>
  <c r="D10"/>
  <c r="C10"/>
  <c r="S33"/>
  <c r="S63" s="1"/>
  <c r="A3"/>
  <c r="A2"/>
  <c r="AL94" i="62"/>
  <c r="D94"/>
  <c r="AL92"/>
  <c r="D92"/>
  <c r="AL90"/>
  <c r="D90"/>
  <c r="C90"/>
  <c r="AL88"/>
  <c r="D88"/>
  <c r="C88"/>
  <c r="AL86"/>
  <c r="D86"/>
  <c r="C86"/>
  <c r="AL84"/>
  <c r="D84"/>
  <c r="C84"/>
  <c r="AL82"/>
  <c r="D82"/>
  <c r="C82"/>
  <c r="AL80"/>
  <c r="D80"/>
  <c r="C80"/>
  <c r="AL78"/>
  <c r="D78"/>
  <c r="C78"/>
  <c r="F75"/>
  <c r="F76" s="1"/>
  <c r="E74"/>
  <c r="AL47"/>
  <c r="D47"/>
  <c r="C47"/>
  <c r="AL45"/>
  <c r="D45"/>
  <c r="C45"/>
  <c r="AL43"/>
  <c r="D43"/>
  <c r="C43"/>
  <c r="AL41"/>
  <c r="D41"/>
  <c r="AL39"/>
  <c r="D39"/>
  <c r="C39"/>
  <c r="A39"/>
  <c r="A41" s="1"/>
  <c r="A43" s="1"/>
  <c r="A45" s="1"/>
  <c r="A47" s="1"/>
  <c r="AL36"/>
  <c r="D36"/>
  <c r="C36"/>
  <c r="AL34"/>
  <c r="D34"/>
  <c r="C34"/>
  <c r="AL32"/>
  <c r="D32"/>
  <c r="C32"/>
  <c r="AL30"/>
  <c r="D30"/>
  <c r="C30"/>
  <c r="AL28"/>
  <c r="D28"/>
  <c r="C28"/>
  <c r="AL26"/>
  <c r="D26"/>
  <c r="C26"/>
  <c r="AL24"/>
  <c r="D24"/>
  <c r="C24"/>
  <c r="AL22"/>
  <c r="D22"/>
  <c r="C22"/>
  <c r="AL20"/>
  <c r="D20"/>
  <c r="C20"/>
  <c r="AL18"/>
  <c r="D18"/>
  <c r="C18"/>
  <c r="A18"/>
  <c r="A20" s="1"/>
  <c r="A22" s="1"/>
  <c r="A24" s="1"/>
  <c r="A26" s="1"/>
  <c r="A28" s="1"/>
  <c r="A30" s="1"/>
  <c r="A32" s="1"/>
  <c r="AL16"/>
  <c r="D16"/>
  <c r="C16"/>
  <c r="A16"/>
  <c r="AL14"/>
  <c r="D14"/>
  <c r="C14"/>
  <c r="AL11"/>
  <c r="D11"/>
  <c r="C11"/>
  <c r="A11"/>
  <c r="AL9"/>
  <c r="D9"/>
  <c r="C9"/>
  <c r="F5"/>
  <c r="F6" s="1"/>
  <c r="A3"/>
  <c r="A73" s="1"/>
  <c r="A2"/>
  <c r="A72" s="1"/>
  <c r="S1"/>
  <c r="S71" s="1"/>
  <c r="A2" i="60"/>
  <c r="A1"/>
  <c r="A30" i="59"/>
  <c r="A29"/>
  <c r="A28"/>
  <c r="A27"/>
  <c r="E4"/>
  <c r="H25"/>
  <c r="H24"/>
  <c r="C24"/>
  <c r="D24"/>
  <c r="E24"/>
  <c r="F24"/>
  <c r="J24" s="1"/>
  <c r="R24"/>
  <c r="F53"/>
  <c r="F54"/>
  <c r="F55"/>
  <c r="F56"/>
  <c r="L56" s="1"/>
  <c r="F57"/>
  <c r="L57" s="1"/>
  <c r="F58"/>
  <c r="L58" s="1"/>
  <c r="F59"/>
  <c r="L59" s="1"/>
  <c r="F60"/>
  <c r="L60" s="1"/>
  <c r="F11"/>
  <c r="L11" s="1"/>
  <c r="F12"/>
  <c r="F13"/>
  <c r="L13" s="1"/>
  <c r="F14"/>
  <c r="F15"/>
  <c r="L15" s="1"/>
  <c r="F16"/>
  <c r="F17"/>
  <c r="L17" s="1"/>
  <c r="F18"/>
  <c r="F19"/>
  <c r="L19" s="1"/>
  <c r="F20"/>
  <c r="F21"/>
  <c r="L21" s="1"/>
  <c r="F22"/>
  <c r="F23"/>
  <c r="F25"/>
  <c r="F26"/>
  <c r="F27"/>
  <c r="F28"/>
  <c r="L28" s="1"/>
  <c r="F29"/>
  <c r="F30"/>
  <c r="L30" s="1"/>
  <c r="F10"/>
  <c r="A47" i="58"/>
  <c r="A45"/>
  <c r="A43"/>
  <c r="A39"/>
  <c r="AK36"/>
  <c r="AL36"/>
  <c r="AM36"/>
  <c r="AN36"/>
  <c r="U75"/>
  <c r="U76"/>
  <c r="D36"/>
  <c r="C36"/>
  <c r="N57" i="15"/>
  <c r="N59" s="1"/>
  <c r="O57"/>
  <c r="O59" s="1"/>
  <c r="A53"/>
  <c r="A54"/>
  <c r="A55"/>
  <c r="A56"/>
  <c r="N58" a="1"/>
  <c r="N58" s="1"/>
  <c r="O58" a="1"/>
  <c r="O58" s="1"/>
  <c r="P58" a="1"/>
  <c r="P58" s="1"/>
  <c r="L58" a="1"/>
  <c r="L58" s="1"/>
  <c r="M58" a="1"/>
  <c r="M58" s="1"/>
  <c r="P57"/>
  <c r="P59" s="1"/>
  <c r="Q57"/>
  <c r="Q59" s="1"/>
  <c r="R57"/>
  <c r="S57"/>
  <c r="T57"/>
  <c r="U57"/>
  <c r="Q58" a="1"/>
  <c r="Q58" s="1"/>
  <c r="R58" a="1"/>
  <c r="R58" s="1"/>
  <c r="S58" a="1"/>
  <c r="S58" s="1"/>
  <c r="T58" a="1"/>
  <c r="T58" s="1"/>
  <c r="U58" a="1"/>
  <c r="U58" s="1"/>
  <c r="E57"/>
  <c r="R60" i="59"/>
  <c r="H60"/>
  <c r="E60"/>
  <c r="O60" s="1"/>
  <c r="D60"/>
  <c r="R59"/>
  <c r="H59"/>
  <c r="E59"/>
  <c r="O59" s="1"/>
  <c r="D59"/>
  <c r="R58"/>
  <c r="H58"/>
  <c r="E58"/>
  <c r="O58" s="1"/>
  <c r="D58"/>
  <c r="C58"/>
  <c r="R57"/>
  <c r="H57"/>
  <c r="E57"/>
  <c r="P57" s="1"/>
  <c r="D57"/>
  <c r="C57"/>
  <c r="R56"/>
  <c r="H56"/>
  <c r="E56"/>
  <c r="O56" s="1"/>
  <c r="D56"/>
  <c r="C56"/>
  <c r="R55"/>
  <c r="H55"/>
  <c r="L55"/>
  <c r="E55"/>
  <c r="P55" s="1"/>
  <c r="D55"/>
  <c r="C55"/>
  <c r="R54"/>
  <c r="H54"/>
  <c r="L54"/>
  <c r="E54"/>
  <c r="O54" s="1"/>
  <c r="D54"/>
  <c r="C54"/>
  <c r="R53"/>
  <c r="H53"/>
  <c r="L53"/>
  <c r="E53"/>
  <c r="P53" s="1"/>
  <c r="D53"/>
  <c r="C53"/>
  <c r="R52"/>
  <c r="H52"/>
  <c r="E52"/>
  <c r="O52" s="1"/>
  <c r="D52"/>
  <c r="C52"/>
  <c r="A46"/>
  <c r="A45"/>
  <c r="R30"/>
  <c r="H30"/>
  <c r="E30"/>
  <c r="P30" s="1"/>
  <c r="D30"/>
  <c r="C30"/>
  <c r="R29"/>
  <c r="H29"/>
  <c r="L29"/>
  <c r="E29"/>
  <c r="O29" s="1"/>
  <c r="D29"/>
  <c r="C29"/>
  <c r="R28"/>
  <c r="H28"/>
  <c r="E28"/>
  <c r="P28" s="1"/>
  <c r="D28"/>
  <c r="C28"/>
  <c r="R27"/>
  <c r="H27"/>
  <c r="L27"/>
  <c r="E27"/>
  <c r="O27" s="1"/>
  <c r="D27"/>
  <c r="C27"/>
  <c r="R25"/>
  <c r="L25"/>
  <c r="E25"/>
  <c r="D25"/>
  <c r="C25"/>
  <c r="R23"/>
  <c r="H23"/>
  <c r="L23"/>
  <c r="E23"/>
  <c r="P23" s="1"/>
  <c r="D23"/>
  <c r="C23"/>
  <c r="R22"/>
  <c r="H22"/>
  <c r="L22"/>
  <c r="E22"/>
  <c r="O22" s="1"/>
  <c r="D22"/>
  <c r="R21"/>
  <c r="H21"/>
  <c r="E21"/>
  <c r="O21" s="1"/>
  <c r="D21"/>
  <c r="C21"/>
  <c r="R20"/>
  <c r="P20"/>
  <c r="O20"/>
  <c r="N20"/>
  <c r="H20"/>
  <c r="I20" s="1"/>
  <c r="L20"/>
  <c r="D20"/>
  <c r="C20"/>
  <c r="R19"/>
  <c r="H19"/>
  <c r="E19"/>
  <c r="P19" s="1"/>
  <c r="D19"/>
  <c r="C19"/>
  <c r="R18"/>
  <c r="H18"/>
  <c r="L18"/>
  <c r="E18"/>
  <c r="O18" s="1"/>
  <c r="D18"/>
  <c r="C18"/>
  <c r="R17"/>
  <c r="H17"/>
  <c r="E17"/>
  <c r="P17" s="1"/>
  <c r="D17"/>
  <c r="C17"/>
  <c r="R16"/>
  <c r="H16"/>
  <c r="L16"/>
  <c r="E16"/>
  <c r="O16" s="1"/>
  <c r="D16"/>
  <c r="C16"/>
  <c r="R15"/>
  <c r="H15"/>
  <c r="E15"/>
  <c r="P15" s="1"/>
  <c r="D15"/>
  <c r="C15"/>
  <c r="R14"/>
  <c r="H14"/>
  <c r="L14"/>
  <c r="E14"/>
  <c r="O14" s="1"/>
  <c r="D14"/>
  <c r="C14"/>
  <c r="R13"/>
  <c r="H13"/>
  <c r="E13"/>
  <c r="P13" s="1"/>
  <c r="D13"/>
  <c r="C13"/>
  <c r="R11"/>
  <c r="H11"/>
  <c r="E11"/>
  <c r="P11" s="1"/>
  <c r="D11"/>
  <c r="C11"/>
  <c r="R10"/>
  <c r="H10"/>
  <c r="L10"/>
  <c r="E10"/>
  <c r="N10" s="1"/>
  <c r="D10"/>
  <c r="C10"/>
  <c r="S33"/>
  <c r="S63" s="1"/>
  <c r="A3"/>
  <c r="A2"/>
  <c r="AL94" i="58"/>
  <c r="D94"/>
  <c r="AL92"/>
  <c r="D92"/>
  <c r="AL90"/>
  <c r="D90"/>
  <c r="C90"/>
  <c r="AL88"/>
  <c r="D88"/>
  <c r="C88"/>
  <c r="AL86"/>
  <c r="D86"/>
  <c r="C86"/>
  <c r="AL84"/>
  <c r="D84"/>
  <c r="C84"/>
  <c r="AL82"/>
  <c r="D82"/>
  <c r="C82"/>
  <c r="AL80"/>
  <c r="D80"/>
  <c r="C80"/>
  <c r="AL78"/>
  <c r="D78"/>
  <c r="C78"/>
  <c r="E74"/>
  <c r="F75" s="1"/>
  <c r="F76" s="1"/>
  <c r="AL47"/>
  <c r="D47"/>
  <c r="C47"/>
  <c r="AL45"/>
  <c r="D45"/>
  <c r="C45"/>
  <c r="AL43"/>
  <c r="D43"/>
  <c r="C43"/>
  <c r="AL41"/>
  <c r="D41"/>
  <c r="A41"/>
  <c r="AL39"/>
  <c r="D39"/>
  <c r="C39"/>
  <c r="AL34"/>
  <c r="D34"/>
  <c r="C34"/>
  <c r="AL32"/>
  <c r="D32"/>
  <c r="C32"/>
  <c r="AL30"/>
  <c r="D30"/>
  <c r="C30"/>
  <c r="AL28"/>
  <c r="D28"/>
  <c r="C28"/>
  <c r="AL26"/>
  <c r="D26"/>
  <c r="C26"/>
  <c r="AL24"/>
  <c r="D24"/>
  <c r="C24"/>
  <c r="AL22"/>
  <c r="D22"/>
  <c r="C22"/>
  <c r="AL20"/>
  <c r="D20"/>
  <c r="C20"/>
  <c r="AL18"/>
  <c r="D18"/>
  <c r="C18"/>
  <c r="AL16"/>
  <c r="D16"/>
  <c r="C16"/>
  <c r="A16"/>
  <c r="A18" s="1"/>
  <c r="A20" s="1"/>
  <c r="A22" s="1"/>
  <c r="A24" s="1"/>
  <c r="A26" s="1"/>
  <c r="A28" s="1"/>
  <c r="A30" s="1"/>
  <c r="A32" s="1"/>
  <c r="AL14"/>
  <c r="D14"/>
  <c r="C14"/>
  <c r="AL11"/>
  <c r="D11"/>
  <c r="C11"/>
  <c r="A11"/>
  <c r="AL9"/>
  <c r="D9"/>
  <c r="C9"/>
  <c r="F5"/>
  <c r="F6" s="1"/>
  <c r="A3"/>
  <c r="A73" s="1"/>
  <c r="A2"/>
  <c r="A72" s="1"/>
  <c r="S1"/>
  <c r="S71" s="1"/>
  <c r="H23" i="53"/>
  <c r="H24"/>
  <c r="E24"/>
  <c r="P24" s="1"/>
  <c r="F24"/>
  <c r="L24" s="1"/>
  <c r="R24"/>
  <c r="D24"/>
  <c r="C24"/>
  <c r="D34" i="52"/>
  <c r="AM34"/>
  <c r="AL34"/>
  <c r="AK34"/>
  <c r="AN34" s="1"/>
  <c r="C34"/>
  <c r="D22" i="53"/>
  <c r="E22"/>
  <c r="O22" s="1"/>
  <c r="R22"/>
  <c r="E58"/>
  <c r="P58" s="1"/>
  <c r="E59"/>
  <c r="P59" s="1"/>
  <c r="D92" i="52"/>
  <c r="D90"/>
  <c r="R58" i="53"/>
  <c r="R59"/>
  <c r="D59"/>
  <c r="D58"/>
  <c r="F12"/>
  <c r="F25"/>
  <c r="E4"/>
  <c r="AL92" i="52"/>
  <c r="AL90"/>
  <c r="M57" i="15"/>
  <c r="M59" s="1"/>
  <c r="A52"/>
  <c r="R57" i="53"/>
  <c r="H57"/>
  <c r="E57"/>
  <c r="P57" s="1"/>
  <c r="D57"/>
  <c r="C57"/>
  <c r="R56"/>
  <c r="H56"/>
  <c r="E56"/>
  <c r="O56" s="1"/>
  <c r="D56"/>
  <c r="C56"/>
  <c r="R55"/>
  <c r="H55"/>
  <c r="E55"/>
  <c r="P55" s="1"/>
  <c r="D55"/>
  <c r="C55"/>
  <c r="R54"/>
  <c r="H54"/>
  <c r="E54"/>
  <c r="O54" s="1"/>
  <c r="D54"/>
  <c r="C54"/>
  <c r="R53"/>
  <c r="H53"/>
  <c r="E53"/>
  <c r="P53" s="1"/>
  <c r="D53"/>
  <c r="C53"/>
  <c r="R52"/>
  <c r="H52"/>
  <c r="E52"/>
  <c r="O52" s="1"/>
  <c r="D52"/>
  <c r="C52"/>
  <c r="R51"/>
  <c r="H51"/>
  <c r="E51"/>
  <c r="D51"/>
  <c r="C51"/>
  <c r="A45"/>
  <c r="A44"/>
  <c r="R29"/>
  <c r="H29"/>
  <c r="E29"/>
  <c r="O29" s="1"/>
  <c r="D29"/>
  <c r="C29"/>
  <c r="R28"/>
  <c r="H28"/>
  <c r="E28"/>
  <c r="P28" s="1"/>
  <c r="D28"/>
  <c r="C28"/>
  <c r="R27"/>
  <c r="H27"/>
  <c r="E27"/>
  <c r="O27" s="1"/>
  <c r="D27"/>
  <c r="C27"/>
  <c r="R26"/>
  <c r="H26"/>
  <c r="E26"/>
  <c r="P26" s="1"/>
  <c r="D26"/>
  <c r="C26"/>
  <c r="R23"/>
  <c r="E23"/>
  <c r="O23" s="1"/>
  <c r="D23"/>
  <c r="C23"/>
  <c r="R21"/>
  <c r="H21"/>
  <c r="E21"/>
  <c r="P21" s="1"/>
  <c r="D21"/>
  <c r="C21"/>
  <c r="R20"/>
  <c r="P20"/>
  <c r="O20"/>
  <c r="N20"/>
  <c r="H20"/>
  <c r="I20" s="1"/>
  <c r="D20"/>
  <c r="C20"/>
  <c r="R19"/>
  <c r="H19"/>
  <c r="E19"/>
  <c r="O19" s="1"/>
  <c r="D19"/>
  <c r="C19"/>
  <c r="R18"/>
  <c r="H18"/>
  <c r="E18"/>
  <c r="P18" s="1"/>
  <c r="D18"/>
  <c r="C18"/>
  <c r="R17"/>
  <c r="H17"/>
  <c r="E17"/>
  <c r="O17" s="1"/>
  <c r="D17"/>
  <c r="C17"/>
  <c r="R16"/>
  <c r="H16"/>
  <c r="E16"/>
  <c r="P16" s="1"/>
  <c r="D16"/>
  <c r="C16"/>
  <c r="R15"/>
  <c r="H15"/>
  <c r="E15"/>
  <c r="O15" s="1"/>
  <c r="D15"/>
  <c r="C15"/>
  <c r="R14"/>
  <c r="H14"/>
  <c r="E14"/>
  <c r="P14" s="1"/>
  <c r="D14"/>
  <c r="C14"/>
  <c r="R13"/>
  <c r="H13"/>
  <c r="E13"/>
  <c r="O13" s="1"/>
  <c r="D13"/>
  <c r="C13"/>
  <c r="R11"/>
  <c r="H11"/>
  <c r="E11"/>
  <c r="P11" s="1"/>
  <c r="D11"/>
  <c r="C11"/>
  <c r="R10"/>
  <c r="H10"/>
  <c r="E10"/>
  <c r="O10" s="1"/>
  <c r="D10"/>
  <c r="C10"/>
  <c r="D1"/>
  <c r="D43" s="1"/>
  <c r="A3"/>
  <c r="A2"/>
  <c r="AL88" i="52"/>
  <c r="D88"/>
  <c r="C88"/>
  <c r="AL86"/>
  <c r="D86"/>
  <c r="C86"/>
  <c r="AL84"/>
  <c r="D84"/>
  <c r="C84"/>
  <c r="AL82"/>
  <c r="D82"/>
  <c r="C82"/>
  <c r="AL80"/>
  <c r="D80"/>
  <c r="C80"/>
  <c r="AL78"/>
  <c r="D78"/>
  <c r="C78"/>
  <c r="AL76"/>
  <c r="D76"/>
  <c r="C76"/>
  <c r="E72"/>
  <c r="F73" s="1"/>
  <c r="G73" s="1"/>
  <c r="AL45"/>
  <c r="D45"/>
  <c r="C45"/>
  <c r="AL43"/>
  <c r="D43"/>
  <c r="C43"/>
  <c r="AL41"/>
  <c r="D41"/>
  <c r="C41"/>
  <c r="AL39"/>
  <c r="D39"/>
  <c r="A39"/>
  <c r="AL37"/>
  <c r="D37"/>
  <c r="C37"/>
  <c r="AL32"/>
  <c r="D32"/>
  <c r="C32"/>
  <c r="AL30"/>
  <c r="D30"/>
  <c r="C30"/>
  <c r="AL28"/>
  <c r="D28"/>
  <c r="C28"/>
  <c r="AL26"/>
  <c r="D26"/>
  <c r="C26"/>
  <c r="AL24"/>
  <c r="D24"/>
  <c r="C24"/>
  <c r="AL22"/>
  <c r="D22"/>
  <c r="C22"/>
  <c r="AL20"/>
  <c r="D20"/>
  <c r="C20"/>
  <c r="AL18"/>
  <c r="D18"/>
  <c r="C18"/>
  <c r="AL16"/>
  <c r="D16"/>
  <c r="C16"/>
  <c r="A16"/>
  <c r="A18" s="1"/>
  <c r="A20" s="1"/>
  <c r="A22" s="1"/>
  <c r="A24" s="1"/>
  <c r="A26" s="1"/>
  <c r="A28" s="1"/>
  <c r="A30" s="1"/>
  <c r="A32" s="1"/>
  <c r="AL14"/>
  <c r="D14"/>
  <c r="C14"/>
  <c r="AL11"/>
  <c r="D11"/>
  <c r="C11"/>
  <c r="A11"/>
  <c r="AL9"/>
  <c r="D9"/>
  <c r="C9"/>
  <c r="F5"/>
  <c r="F6" s="1"/>
  <c r="A3"/>
  <c r="A71" s="1"/>
  <c r="A2"/>
  <c r="A70" s="1"/>
  <c r="S1"/>
  <c r="S69" s="1"/>
  <c r="N21" i="63" l="1"/>
  <c r="N23"/>
  <c r="P58"/>
  <c r="P52"/>
  <c r="P59"/>
  <c r="R31"/>
  <c r="N19"/>
  <c r="H61"/>
  <c r="P11"/>
  <c r="P13"/>
  <c r="P15"/>
  <c r="P17"/>
  <c r="P19"/>
  <c r="K20"/>
  <c r="P23"/>
  <c r="I24"/>
  <c r="N52"/>
  <c r="R61"/>
  <c r="N54"/>
  <c r="N56"/>
  <c r="N58"/>
  <c r="N59"/>
  <c r="L24" i="59"/>
  <c r="N11" i="63"/>
  <c r="N13"/>
  <c r="N15"/>
  <c r="N17"/>
  <c r="P54"/>
  <c r="P56"/>
  <c r="G10"/>
  <c r="I10"/>
  <c r="O10"/>
  <c r="J11"/>
  <c r="J13"/>
  <c r="G14"/>
  <c r="I14"/>
  <c r="O14"/>
  <c r="J15"/>
  <c r="G16"/>
  <c r="I16"/>
  <c r="O16"/>
  <c r="J17"/>
  <c r="G18"/>
  <c r="I18"/>
  <c r="O18"/>
  <c r="J19"/>
  <c r="J20"/>
  <c r="L20"/>
  <c r="M20" s="1"/>
  <c r="Q20" s="1"/>
  <c r="S20" s="1"/>
  <c r="G21"/>
  <c r="I21"/>
  <c r="O21"/>
  <c r="G22"/>
  <c r="I22"/>
  <c r="O22"/>
  <c r="J23"/>
  <c r="G24"/>
  <c r="K24" s="1"/>
  <c r="M24" s="1"/>
  <c r="Q24" s="1"/>
  <c r="S24" s="1"/>
  <c r="G25"/>
  <c r="K25" s="1"/>
  <c r="M25" s="1"/>
  <c r="Q25" s="1"/>
  <c r="S25" s="1"/>
  <c r="G27"/>
  <c r="I27"/>
  <c r="O27"/>
  <c r="G28"/>
  <c r="I28"/>
  <c r="O28"/>
  <c r="G29"/>
  <c r="I29"/>
  <c r="O29"/>
  <c r="G30"/>
  <c r="I30"/>
  <c r="O30"/>
  <c r="G53"/>
  <c r="I53"/>
  <c r="O53"/>
  <c r="J54"/>
  <c r="G55"/>
  <c r="I55"/>
  <c r="O55"/>
  <c r="J56"/>
  <c r="G57"/>
  <c r="I57"/>
  <c r="O57"/>
  <c r="J58"/>
  <c r="J59"/>
  <c r="J60"/>
  <c r="N60"/>
  <c r="P60"/>
  <c r="P61" s="1"/>
  <c r="E61"/>
  <c r="J10"/>
  <c r="N10"/>
  <c r="P10"/>
  <c r="P31" s="1"/>
  <c r="G11"/>
  <c r="I11"/>
  <c r="G13"/>
  <c r="I13"/>
  <c r="J14"/>
  <c r="N14"/>
  <c r="G15"/>
  <c r="I15"/>
  <c r="J16"/>
  <c r="N16"/>
  <c r="G17"/>
  <c r="I17"/>
  <c r="J18"/>
  <c r="N18"/>
  <c r="G19"/>
  <c r="I19"/>
  <c r="J21"/>
  <c r="J22"/>
  <c r="N22"/>
  <c r="G23"/>
  <c r="I23"/>
  <c r="J24"/>
  <c r="J25"/>
  <c r="J27"/>
  <c r="N27"/>
  <c r="J28"/>
  <c r="N28"/>
  <c r="J29"/>
  <c r="N29"/>
  <c r="J30"/>
  <c r="N30"/>
  <c r="I52"/>
  <c r="J53"/>
  <c r="N53"/>
  <c r="G54"/>
  <c r="I54"/>
  <c r="J55"/>
  <c r="N55"/>
  <c r="G56"/>
  <c r="I56"/>
  <c r="J57"/>
  <c r="N57"/>
  <c r="G58"/>
  <c r="I58"/>
  <c r="G59"/>
  <c r="I59"/>
  <c r="G60"/>
  <c r="I60"/>
  <c r="G5" i="62"/>
  <c r="G75"/>
  <c r="R61" i="59"/>
  <c r="G24"/>
  <c r="I24"/>
  <c r="H61"/>
  <c r="R31"/>
  <c r="N22"/>
  <c r="L31"/>
  <c r="E31"/>
  <c r="P10"/>
  <c r="N14"/>
  <c r="N16"/>
  <c r="N18"/>
  <c r="G20"/>
  <c r="K20" s="1"/>
  <c r="M20" s="1"/>
  <c r="Q20" s="1"/>
  <c r="S20" s="1"/>
  <c r="N21"/>
  <c r="P22"/>
  <c r="N27"/>
  <c r="N29"/>
  <c r="N52"/>
  <c r="N54"/>
  <c r="N56"/>
  <c r="N58"/>
  <c r="P59"/>
  <c r="P14"/>
  <c r="P16"/>
  <c r="P18"/>
  <c r="P21"/>
  <c r="P27"/>
  <c r="P29"/>
  <c r="P52"/>
  <c r="P54"/>
  <c r="P56"/>
  <c r="P58"/>
  <c r="N59"/>
  <c r="J10"/>
  <c r="G11"/>
  <c r="I11"/>
  <c r="O11"/>
  <c r="G13"/>
  <c r="I13"/>
  <c r="O13"/>
  <c r="J14"/>
  <c r="G15"/>
  <c r="I15"/>
  <c r="O15"/>
  <c r="J16"/>
  <c r="G17"/>
  <c r="I17"/>
  <c r="O17"/>
  <c r="J18"/>
  <c r="G19"/>
  <c r="I19"/>
  <c r="O19"/>
  <c r="J21"/>
  <c r="J22"/>
  <c r="G23"/>
  <c r="I23"/>
  <c r="O23"/>
  <c r="J25"/>
  <c r="J27"/>
  <c r="G28"/>
  <c r="I28"/>
  <c r="O28"/>
  <c r="J29"/>
  <c r="G30"/>
  <c r="I30"/>
  <c r="O30"/>
  <c r="G53"/>
  <c r="I53"/>
  <c r="O53"/>
  <c r="J54"/>
  <c r="G55"/>
  <c r="I55"/>
  <c r="O55"/>
  <c r="J56"/>
  <c r="G57"/>
  <c r="I57"/>
  <c r="O57"/>
  <c r="J58"/>
  <c r="J59"/>
  <c r="J60"/>
  <c r="N60"/>
  <c r="P60"/>
  <c r="E61"/>
  <c r="D1"/>
  <c r="D44" s="1"/>
  <c r="G10"/>
  <c r="I10"/>
  <c r="O10"/>
  <c r="J11"/>
  <c r="N11"/>
  <c r="J13"/>
  <c r="N13"/>
  <c r="G14"/>
  <c r="I14"/>
  <c r="J15"/>
  <c r="N15"/>
  <c r="G16"/>
  <c r="I16"/>
  <c r="J17"/>
  <c r="N17"/>
  <c r="G18"/>
  <c r="I18"/>
  <c r="J19"/>
  <c r="N19"/>
  <c r="J20"/>
  <c r="G21"/>
  <c r="I21"/>
  <c r="G22"/>
  <c r="I22"/>
  <c r="J23"/>
  <c r="N23"/>
  <c r="G25"/>
  <c r="I25"/>
  <c r="G27"/>
  <c r="I27"/>
  <c r="J28"/>
  <c r="N28"/>
  <c r="G29"/>
  <c r="I29"/>
  <c r="J30"/>
  <c r="N30"/>
  <c r="I52"/>
  <c r="J53"/>
  <c r="N53"/>
  <c r="G54"/>
  <c r="I54"/>
  <c r="J55"/>
  <c r="N55"/>
  <c r="G56"/>
  <c r="I56"/>
  <c r="J57"/>
  <c r="N57"/>
  <c r="G58"/>
  <c r="I58"/>
  <c r="G59"/>
  <c r="I59"/>
  <c r="G60"/>
  <c r="I60"/>
  <c r="G5" i="58"/>
  <c r="G75"/>
  <c r="O24" i="53"/>
  <c r="G24"/>
  <c r="I24"/>
  <c r="N24"/>
  <c r="J24"/>
  <c r="E60"/>
  <c r="N59"/>
  <c r="O59"/>
  <c r="N58"/>
  <c r="O58"/>
  <c r="R60"/>
  <c r="N22"/>
  <c r="P22"/>
  <c r="E30"/>
  <c r="G5" i="52"/>
  <c r="H5" s="1"/>
  <c r="H6" s="1"/>
  <c r="P10" i="53"/>
  <c r="P13"/>
  <c r="P15"/>
  <c r="P17"/>
  <c r="P19"/>
  <c r="N10"/>
  <c r="R30"/>
  <c r="N13"/>
  <c r="N15"/>
  <c r="N17"/>
  <c r="N19"/>
  <c r="N23"/>
  <c r="I11"/>
  <c r="O11"/>
  <c r="I14"/>
  <c r="O14"/>
  <c r="I16"/>
  <c r="O16"/>
  <c r="I18"/>
  <c r="O18"/>
  <c r="I21"/>
  <c r="O21"/>
  <c r="P23"/>
  <c r="I26"/>
  <c r="O26"/>
  <c r="N27"/>
  <c r="P27"/>
  <c r="I28"/>
  <c r="O28"/>
  <c r="N29"/>
  <c r="P29"/>
  <c r="S32"/>
  <c r="S62" s="1"/>
  <c r="I51"/>
  <c r="O51"/>
  <c r="N52"/>
  <c r="P52"/>
  <c r="I53"/>
  <c r="O53"/>
  <c r="N54"/>
  <c r="P54"/>
  <c r="I55"/>
  <c r="O55"/>
  <c r="N56"/>
  <c r="P56"/>
  <c r="I57"/>
  <c r="O57"/>
  <c r="I10"/>
  <c r="N11"/>
  <c r="I13"/>
  <c r="N14"/>
  <c r="I15"/>
  <c r="N16"/>
  <c r="I17"/>
  <c r="N18"/>
  <c r="I19"/>
  <c r="N21"/>
  <c r="I23"/>
  <c r="N26"/>
  <c r="I27"/>
  <c r="N28"/>
  <c r="I29"/>
  <c r="N51"/>
  <c r="P51"/>
  <c r="I52"/>
  <c r="N53"/>
  <c r="I54"/>
  <c r="N55"/>
  <c r="I56"/>
  <c r="N57"/>
  <c r="I5" i="52"/>
  <c r="G74"/>
  <c r="H73"/>
  <c r="F74"/>
  <c r="L31" i="63" l="1"/>
  <c r="K19"/>
  <c r="M19" s="1"/>
  <c r="Q19" s="1"/>
  <c r="S19" s="1"/>
  <c r="K17"/>
  <c r="M17" s="1"/>
  <c r="Q17" s="1"/>
  <c r="S17" s="1"/>
  <c r="K15"/>
  <c r="M15" s="1"/>
  <c r="Q15" s="1"/>
  <c r="S15" s="1"/>
  <c r="K13"/>
  <c r="M13" s="1"/>
  <c r="Q13" s="1"/>
  <c r="S13" s="1"/>
  <c r="K11"/>
  <c r="M11" s="1"/>
  <c r="Q11" s="1"/>
  <c r="S11" s="1"/>
  <c r="K57"/>
  <c r="M57" s="1"/>
  <c r="K55"/>
  <c r="M55" s="1"/>
  <c r="Q55" s="1"/>
  <c r="S55" s="1"/>
  <c r="O61"/>
  <c r="K53"/>
  <c r="M53" s="1"/>
  <c r="Q53" s="1"/>
  <c r="S53" s="1"/>
  <c r="N61"/>
  <c r="K30"/>
  <c r="M30" s="1"/>
  <c r="Q30" s="1"/>
  <c r="S30" s="1"/>
  <c r="K28"/>
  <c r="M28" s="1"/>
  <c r="Q28" s="1"/>
  <c r="S28" s="1"/>
  <c r="K21"/>
  <c r="M21" s="1"/>
  <c r="Q21" s="1"/>
  <c r="S21" s="1"/>
  <c r="K18"/>
  <c r="M18" s="1"/>
  <c r="Q18" s="1"/>
  <c r="S18" s="1"/>
  <c r="K16"/>
  <c r="M16" s="1"/>
  <c r="Q16" s="1"/>
  <c r="S16" s="1"/>
  <c r="K14"/>
  <c r="M14" s="1"/>
  <c r="Q14" s="1"/>
  <c r="S14" s="1"/>
  <c r="G31"/>
  <c r="K10"/>
  <c r="K60"/>
  <c r="M60" s="1"/>
  <c r="Q60" s="1"/>
  <c r="S60" s="1"/>
  <c r="K59"/>
  <c r="M59" s="1"/>
  <c r="Q59" s="1"/>
  <c r="S59" s="1"/>
  <c r="K58"/>
  <c r="M58" s="1"/>
  <c r="Q58" s="1"/>
  <c r="S58" s="1"/>
  <c r="K56"/>
  <c r="M56" s="1"/>
  <c r="Q56" s="1"/>
  <c r="S56" s="1"/>
  <c r="K54"/>
  <c r="M54" s="1"/>
  <c r="Q54" s="1"/>
  <c r="S54" s="1"/>
  <c r="K23"/>
  <c r="M23" s="1"/>
  <c r="Q23" s="1"/>
  <c r="S23" s="1"/>
  <c r="K29"/>
  <c r="M29" s="1"/>
  <c r="Q29" s="1"/>
  <c r="S29" s="1"/>
  <c r="K27"/>
  <c r="M27" s="1"/>
  <c r="Q27" s="1"/>
  <c r="S27" s="1"/>
  <c r="K22"/>
  <c r="M22" s="1"/>
  <c r="Q22" s="1"/>
  <c r="S22" s="1"/>
  <c r="O31"/>
  <c r="I61"/>
  <c r="N31"/>
  <c r="Q57"/>
  <c r="S57" s="1"/>
  <c r="I31"/>
  <c r="H5" i="62"/>
  <c r="G6"/>
  <c r="H75"/>
  <c r="G76"/>
  <c r="K24" i="59"/>
  <c r="M24" s="1"/>
  <c r="Q24" s="1"/>
  <c r="S24" s="1"/>
  <c r="K27"/>
  <c r="M27" s="1"/>
  <c r="Q27" s="1"/>
  <c r="S27" s="1"/>
  <c r="K25"/>
  <c r="M25" s="1"/>
  <c r="K22"/>
  <c r="M22" s="1"/>
  <c r="Q22" s="1"/>
  <c r="S22" s="1"/>
  <c r="K21"/>
  <c r="M21" s="1"/>
  <c r="Q21" s="1"/>
  <c r="S21" s="1"/>
  <c r="K29"/>
  <c r="M29" s="1"/>
  <c r="Q29" s="1"/>
  <c r="S29" s="1"/>
  <c r="K60"/>
  <c r="M60" s="1"/>
  <c r="Q60" s="1"/>
  <c r="S60" s="1"/>
  <c r="K59"/>
  <c r="M59" s="1"/>
  <c r="Q59" s="1"/>
  <c r="S59" s="1"/>
  <c r="K58"/>
  <c r="M58" s="1"/>
  <c r="Q58" s="1"/>
  <c r="S58" s="1"/>
  <c r="K56"/>
  <c r="M56" s="1"/>
  <c r="Q56" s="1"/>
  <c r="S56" s="1"/>
  <c r="K54"/>
  <c r="M54" s="1"/>
  <c r="Q54" s="1"/>
  <c r="S54" s="1"/>
  <c r="O31"/>
  <c r="K57"/>
  <c r="M57" s="1"/>
  <c r="Q57" s="1"/>
  <c r="S57" s="1"/>
  <c r="K55"/>
  <c r="M55" s="1"/>
  <c r="Q55" s="1"/>
  <c r="S55" s="1"/>
  <c r="K53"/>
  <c r="M53" s="1"/>
  <c r="Q53" s="1"/>
  <c r="S53" s="1"/>
  <c r="K30"/>
  <c r="M30" s="1"/>
  <c r="Q30" s="1"/>
  <c r="S30" s="1"/>
  <c r="K28"/>
  <c r="M28" s="1"/>
  <c r="Q28" s="1"/>
  <c r="S28" s="1"/>
  <c r="K19"/>
  <c r="M19" s="1"/>
  <c r="Q19" s="1"/>
  <c r="S19" s="1"/>
  <c r="K17"/>
  <c r="M17" s="1"/>
  <c r="Q17" s="1"/>
  <c r="S17" s="1"/>
  <c r="K15"/>
  <c r="M15" s="1"/>
  <c r="Q15" s="1"/>
  <c r="S15" s="1"/>
  <c r="K13"/>
  <c r="M13" s="1"/>
  <c r="P61"/>
  <c r="P31"/>
  <c r="N61"/>
  <c r="N31"/>
  <c r="O61"/>
  <c r="K24" i="53"/>
  <c r="M24" s="1"/>
  <c r="Q24" s="1"/>
  <c r="S24" s="1"/>
  <c r="I61" i="59"/>
  <c r="K18"/>
  <c r="M18" s="1"/>
  <c r="Q18" s="1"/>
  <c r="S18" s="1"/>
  <c r="K16"/>
  <c r="M16" s="1"/>
  <c r="Q16" s="1"/>
  <c r="S16" s="1"/>
  <c r="K14"/>
  <c r="M14" s="1"/>
  <c r="Q14" s="1"/>
  <c r="S14" s="1"/>
  <c r="I31"/>
  <c r="K23"/>
  <c r="M23" s="1"/>
  <c r="Q23" s="1"/>
  <c r="S23" s="1"/>
  <c r="K11"/>
  <c r="M11" s="1"/>
  <c r="Q11" s="1"/>
  <c r="S11" s="1"/>
  <c r="K10"/>
  <c r="G31"/>
  <c r="Q13"/>
  <c r="S13" s="1"/>
  <c r="H5" i="58"/>
  <c r="G6"/>
  <c r="H75"/>
  <c r="G76"/>
  <c r="G6" i="52"/>
  <c r="N60" i="53"/>
  <c r="N30"/>
  <c r="P30"/>
  <c r="O30"/>
  <c r="P60"/>
  <c r="O60"/>
  <c r="I73" i="52"/>
  <c r="H74"/>
  <c r="J5"/>
  <c r="I6"/>
  <c r="K31" i="63" l="1"/>
  <c r="M10"/>
  <c r="H76" i="62"/>
  <c r="I75"/>
  <c r="H6"/>
  <c r="I5"/>
  <c r="Q25" i="59"/>
  <c r="S25" s="1"/>
  <c r="M10"/>
  <c r="K31"/>
  <c r="H76" i="58"/>
  <c r="I75"/>
  <c r="H6"/>
  <c r="I5"/>
  <c r="J6" i="52"/>
  <c r="K5"/>
  <c r="I74"/>
  <c r="J73"/>
  <c r="M31" i="63" l="1"/>
  <c r="Q10"/>
  <c r="J5" i="62"/>
  <c r="I6"/>
  <c r="J75"/>
  <c r="I76"/>
  <c r="Q10" i="59"/>
  <c r="M31"/>
  <c r="J5" i="58"/>
  <c r="I6"/>
  <c r="J75"/>
  <c r="I76"/>
  <c r="K73" i="52"/>
  <c r="J74"/>
  <c r="L5"/>
  <c r="K6"/>
  <c r="A24" i="50"/>
  <c r="A16" i="17"/>
  <c r="A18" s="1"/>
  <c r="A20" s="1"/>
  <c r="A22" s="1"/>
  <c r="A24" s="1"/>
  <c r="A26" s="1"/>
  <c r="A28" s="1"/>
  <c r="A30" s="1"/>
  <c r="A32" s="1"/>
  <c r="A11"/>
  <c r="N21" i="18"/>
  <c r="O21"/>
  <c r="P21"/>
  <c r="C21"/>
  <c r="D21"/>
  <c r="R21"/>
  <c r="C32" i="17"/>
  <c r="D32"/>
  <c r="AL32"/>
  <c r="S30" i="51"/>
  <c r="S59" s="1"/>
  <c r="C27"/>
  <c r="D27"/>
  <c r="N27"/>
  <c r="O27"/>
  <c r="P27"/>
  <c r="R27"/>
  <c r="AL32" i="50"/>
  <c r="D32"/>
  <c r="C91" i="17"/>
  <c r="E57" i="18"/>
  <c r="C57"/>
  <c r="D57"/>
  <c r="R57"/>
  <c r="L57" i="15"/>
  <c r="L59" s="1"/>
  <c r="K57"/>
  <c r="D56" i="51"/>
  <c r="E56"/>
  <c r="O56" s="1"/>
  <c r="R56"/>
  <c r="C56"/>
  <c r="F12"/>
  <c r="F22"/>
  <c r="D1"/>
  <c r="R55"/>
  <c r="E55"/>
  <c r="O55" s="1"/>
  <c r="D55"/>
  <c r="C55"/>
  <c r="R54"/>
  <c r="E54"/>
  <c r="O54" s="1"/>
  <c r="D54"/>
  <c r="C54"/>
  <c r="R53"/>
  <c r="E53"/>
  <c r="O53" s="1"/>
  <c r="D53"/>
  <c r="C53"/>
  <c r="R52"/>
  <c r="E52"/>
  <c r="O52" s="1"/>
  <c r="D52"/>
  <c r="C52"/>
  <c r="R51"/>
  <c r="E51"/>
  <c r="O51" s="1"/>
  <c r="D51"/>
  <c r="C51"/>
  <c r="R50"/>
  <c r="E50"/>
  <c r="O50" s="1"/>
  <c r="D50"/>
  <c r="C50"/>
  <c r="R49"/>
  <c r="E49"/>
  <c r="D49"/>
  <c r="C49"/>
  <c r="A43"/>
  <c r="A42"/>
  <c r="R26"/>
  <c r="E26"/>
  <c r="O26" s="1"/>
  <c r="D26"/>
  <c r="C26"/>
  <c r="R25"/>
  <c r="E25"/>
  <c r="O25" s="1"/>
  <c r="D25"/>
  <c r="C25"/>
  <c r="R24"/>
  <c r="E24"/>
  <c r="O24" s="1"/>
  <c r="D24"/>
  <c r="C24"/>
  <c r="R23"/>
  <c r="E23"/>
  <c r="O23" s="1"/>
  <c r="D23"/>
  <c r="C23"/>
  <c r="R21"/>
  <c r="E21"/>
  <c r="O21" s="1"/>
  <c r="D21"/>
  <c r="C21"/>
  <c r="R20"/>
  <c r="E20"/>
  <c r="O20" s="1"/>
  <c r="D20"/>
  <c r="C20"/>
  <c r="R19"/>
  <c r="E19"/>
  <c r="O19" s="1"/>
  <c r="D19"/>
  <c r="C19"/>
  <c r="R18"/>
  <c r="E18"/>
  <c r="O18" s="1"/>
  <c r="D18"/>
  <c r="C18"/>
  <c r="R17"/>
  <c r="E17"/>
  <c r="O17" s="1"/>
  <c r="D17"/>
  <c r="C17"/>
  <c r="R16"/>
  <c r="E16"/>
  <c r="O16" s="1"/>
  <c r="D16"/>
  <c r="C16"/>
  <c r="R15"/>
  <c r="E15"/>
  <c r="O15" s="1"/>
  <c r="D15"/>
  <c r="C15"/>
  <c r="R14"/>
  <c r="E14"/>
  <c r="O14" s="1"/>
  <c r="D14"/>
  <c r="C14"/>
  <c r="R13"/>
  <c r="E13"/>
  <c r="O13" s="1"/>
  <c r="D13"/>
  <c r="C13"/>
  <c r="R11"/>
  <c r="E11"/>
  <c r="O11" s="1"/>
  <c r="D11"/>
  <c r="C11"/>
  <c r="R10"/>
  <c r="E10"/>
  <c r="N10" s="1"/>
  <c r="D10"/>
  <c r="C10"/>
  <c r="A3"/>
  <c r="A2"/>
  <c r="AL86" i="50"/>
  <c r="D86"/>
  <c r="C86"/>
  <c r="AL84"/>
  <c r="D84"/>
  <c r="C84"/>
  <c r="AL82"/>
  <c r="D82"/>
  <c r="C82"/>
  <c r="AL80"/>
  <c r="D80"/>
  <c r="C80"/>
  <c r="AL78"/>
  <c r="D78"/>
  <c r="C78"/>
  <c r="AL76"/>
  <c r="D76"/>
  <c r="C76"/>
  <c r="AL74"/>
  <c r="D74"/>
  <c r="C74"/>
  <c r="A74"/>
  <c r="A76" s="1"/>
  <c r="A78" s="1"/>
  <c r="A80" s="1"/>
  <c r="A82" s="1"/>
  <c r="AL72"/>
  <c r="D72"/>
  <c r="C72"/>
  <c r="E68"/>
  <c r="F69" s="1"/>
  <c r="AL41"/>
  <c r="D41"/>
  <c r="C41"/>
  <c r="AL39"/>
  <c r="D39"/>
  <c r="C39"/>
  <c r="AL37"/>
  <c r="D37"/>
  <c r="C37"/>
  <c r="AL35"/>
  <c r="D35"/>
  <c r="C35"/>
  <c r="AL30"/>
  <c r="D30"/>
  <c r="C30"/>
  <c r="AL28"/>
  <c r="D28"/>
  <c r="C28"/>
  <c r="AL26"/>
  <c r="D26"/>
  <c r="C26"/>
  <c r="AL24"/>
  <c r="D24"/>
  <c r="C24"/>
  <c r="AL22"/>
  <c r="D22"/>
  <c r="C22"/>
  <c r="AL20"/>
  <c r="D20"/>
  <c r="C20"/>
  <c r="AL18"/>
  <c r="D18"/>
  <c r="C18"/>
  <c r="AL16"/>
  <c r="D16"/>
  <c r="C16"/>
  <c r="A16"/>
  <c r="A18" s="1"/>
  <c r="A20" s="1"/>
  <c r="AL14"/>
  <c r="D14"/>
  <c r="C14"/>
  <c r="AL11"/>
  <c r="D11"/>
  <c r="C11"/>
  <c r="A11"/>
  <c r="AL9"/>
  <c r="D9"/>
  <c r="C9"/>
  <c r="F5"/>
  <c r="F6" s="1"/>
  <c r="A3"/>
  <c r="A67" s="1"/>
  <c r="A2"/>
  <c r="A66" s="1"/>
  <c r="S1"/>
  <c r="S65" s="1"/>
  <c r="AL91" i="17"/>
  <c r="D91"/>
  <c r="Q31" i="63" l="1"/>
  <c r="S10"/>
  <c r="S31" s="1"/>
  <c r="J76" i="62"/>
  <c r="K75"/>
  <c r="J6"/>
  <c r="K5"/>
  <c r="S10" i="59"/>
  <c r="S31" s="1"/>
  <c r="Q31"/>
  <c r="J76" i="58"/>
  <c r="K75"/>
  <c r="J6"/>
  <c r="K5"/>
  <c r="L6" i="52"/>
  <c r="M5"/>
  <c r="K74"/>
  <c r="L73"/>
  <c r="P56" i="51"/>
  <c r="N56"/>
  <c r="R57"/>
  <c r="G5" i="50"/>
  <c r="H5" s="1"/>
  <c r="I5" s="1"/>
  <c r="E57" i="51"/>
  <c r="N15"/>
  <c r="R28"/>
  <c r="N13"/>
  <c r="E28"/>
  <c r="P10"/>
  <c r="P13"/>
  <c r="P15"/>
  <c r="N18"/>
  <c r="N20"/>
  <c r="N23"/>
  <c r="N25"/>
  <c r="N49"/>
  <c r="N51"/>
  <c r="N53"/>
  <c r="N55"/>
  <c r="P18"/>
  <c r="P20"/>
  <c r="P23"/>
  <c r="P25"/>
  <c r="P49"/>
  <c r="P51"/>
  <c r="P53"/>
  <c r="P55"/>
  <c r="D41"/>
  <c r="O10"/>
  <c r="O28" s="1"/>
  <c r="N11"/>
  <c r="P11"/>
  <c r="N14"/>
  <c r="P14"/>
  <c r="N16"/>
  <c r="P16"/>
  <c r="N17"/>
  <c r="P17"/>
  <c r="N19"/>
  <c r="P19"/>
  <c r="N21"/>
  <c r="P21"/>
  <c r="N24"/>
  <c r="P24"/>
  <c r="N26"/>
  <c r="P26"/>
  <c r="O49"/>
  <c r="O57" s="1"/>
  <c r="N50"/>
  <c r="P50"/>
  <c r="N52"/>
  <c r="P52"/>
  <c r="N54"/>
  <c r="P54"/>
  <c r="G69" i="50"/>
  <c r="F70"/>
  <c r="H6"/>
  <c r="E51" i="18"/>
  <c r="E52"/>
  <c r="E53"/>
  <c r="E54"/>
  <c r="E55"/>
  <c r="E56"/>
  <c r="E50"/>
  <c r="L5" i="62" l="1"/>
  <c r="K6"/>
  <c r="L75"/>
  <c r="K76"/>
  <c r="L5" i="58"/>
  <c r="K6"/>
  <c r="L75"/>
  <c r="K76"/>
  <c r="M73" i="52"/>
  <c r="L74"/>
  <c r="N5"/>
  <c r="M6"/>
  <c r="G6" i="50"/>
  <c r="E58" i="18"/>
  <c r="N57" i="51"/>
  <c r="P28"/>
  <c r="P57"/>
  <c r="N28"/>
  <c r="J5" i="50"/>
  <c r="I6"/>
  <c r="G70"/>
  <c r="H69"/>
  <c r="L76" i="62" l="1"/>
  <c r="M75"/>
  <c r="L6"/>
  <c r="M5"/>
  <c r="L76" i="58"/>
  <c r="M75"/>
  <c r="L6"/>
  <c r="M5"/>
  <c r="N6" i="52"/>
  <c r="O5"/>
  <c r="M74"/>
  <c r="N73"/>
  <c r="I69" i="50"/>
  <c r="H70"/>
  <c r="J6"/>
  <c r="K5"/>
  <c r="N5" i="62" l="1"/>
  <c r="M6"/>
  <c r="N75"/>
  <c r="M76"/>
  <c r="N5" i="58"/>
  <c r="M6"/>
  <c r="N75"/>
  <c r="M76"/>
  <c r="O73" i="52"/>
  <c r="N74"/>
  <c r="P5"/>
  <c r="O6"/>
  <c r="I70" i="50"/>
  <c r="J69"/>
  <c r="L5"/>
  <c r="K6"/>
  <c r="N76" i="62" l="1"/>
  <c r="O75"/>
  <c r="N6"/>
  <c r="O5"/>
  <c r="N76" i="58"/>
  <c r="O75"/>
  <c r="N6"/>
  <c r="O5"/>
  <c r="P6" i="52"/>
  <c r="Q5"/>
  <c r="O74"/>
  <c r="P73"/>
  <c r="K69" i="50"/>
  <c r="J70"/>
  <c r="L6"/>
  <c r="M5"/>
  <c r="P5" i="62" l="1"/>
  <c r="O6"/>
  <c r="P75"/>
  <c r="O76"/>
  <c r="P5" i="58"/>
  <c r="O6"/>
  <c r="P75"/>
  <c r="O76"/>
  <c r="Q73" i="52"/>
  <c r="P74"/>
  <c r="R5"/>
  <c r="Q6"/>
  <c r="N5" i="50"/>
  <c r="M6"/>
  <c r="K70"/>
  <c r="L69"/>
  <c r="P76" i="62" l="1"/>
  <c r="Q75"/>
  <c r="P6"/>
  <c r="Q5"/>
  <c r="P76" i="58"/>
  <c r="Q75"/>
  <c r="P6"/>
  <c r="Q5"/>
  <c r="R6" i="52"/>
  <c r="S5"/>
  <c r="Q74"/>
  <c r="R73"/>
  <c r="M69" i="50"/>
  <c r="L70"/>
  <c r="N6"/>
  <c r="O5"/>
  <c r="R5" i="62" l="1"/>
  <c r="Q6"/>
  <c r="R75"/>
  <c r="Q76"/>
  <c r="R5" i="58"/>
  <c r="Q6"/>
  <c r="R75"/>
  <c r="Q76"/>
  <c r="S73" i="52"/>
  <c r="R74"/>
  <c r="T5"/>
  <c r="S6"/>
  <c r="P5" i="50"/>
  <c r="O6"/>
  <c r="M70"/>
  <c r="N69"/>
  <c r="R76" i="62" l="1"/>
  <c r="S75"/>
  <c r="R6"/>
  <c r="S5"/>
  <c r="R76" i="58"/>
  <c r="S75"/>
  <c r="R6"/>
  <c r="S5"/>
  <c r="T6" i="52"/>
  <c r="U5"/>
  <c r="S74"/>
  <c r="T73"/>
  <c r="P6" i="50"/>
  <c r="Q5"/>
  <c r="O69"/>
  <c r="N70"/>
  <c r="T5" i="62" l="1"/>
  <c r="S6"/>
  <c r="T75"/>
  <c r="S76"/>
  <c r="T5" i="58"/>
  <c r="S6"/>
  <c r="T75"/>
  <c r="S76"/>
  <c r="U73" i="52"/>
  <c r="T74"/>
  <c r="V5"/>
  <c r="U6"/>
  <c r="O70" i="50"/>
  <c r="P69"/>
  <c r="R5"/>
  <c r="Q6"/>
  <c r="T76" i="62" l="1"/>
  <c r="U75"/>
  <c r="T6"/>
  <c r="U5"/>
  <c r="T76" i="58"/>
  <c r="T6"/>
  <c r="U5"/>
  <c r="V6" i="52"/>
  <c r="W5"/>
  <c r="U74"/>
  <c r="V73"/>
  <c r="R6" i="50"/>
  <c r="S5"/>
  <c r="Q69"/>
  <c r="P70"/>
  <c r="V5" i="62" l="1"/>
  <c r="U6"/>
  <c r="V75"/>
  <c r="U76"/>
  <c r="V5" i="58"/>
  <c r="U6"/>
  <c r="V75"/>
  <c r="W73" i="52"/>
  <c r="V74"/>
  <c r="X5"/>
  <c r="W6"/>
  <c r="Q70" i="50"/>
  <c r="R69"/>
  <c r="T5"/>
  <c r="S6"/>
  <c r="V76" i="62" l="1"/>
  <c r="W75"/>
  <c r="V6"/>
  <c r="W5"/>
  <c r="V76" i="58"/>
  <c r="W75"/>
  <c r="V6"/>
  <c r="W5"/>
  <c r="X6" i="52"/>
  <c r="Y5"/>
  <c r="W74"/>
  <c r="X73"/>
  <c r="T6" i="50"/>
  <c r="U5"/>
  <c r="S69"/>
  <c r="R70"/>
  <c r="X5" i="62" l="1"/>
  <c r="W6"/>
  <c r="X75"/>
  <c r="W76"/>
  <c r="X5" i="58"/>
  <c r="W6"/>
  <c r="X75"/>
  <c r="W76"/>
  <c r="Y73" i="52"/>
  <c r="X74"/>
  <c r="Z5"/>
  <c r="Y6"/>
  <c r="S70" i="50"/>
  <c r="T69"/>
  <c r="V5"/>
  <c r="U6"/>
  <c r="X76" i="62" l="1"/>
  <c r="Y75"/>
  <c r="X6"/>
  <c r="Y5"/>
  <c r="X76" i="58"/>
  <c r="Y75"/>
  <c r="X6"/>
  <c r="Y5"/>
  <c r="Z6" i="52"/>
  <c r="AA5"/>
  <c r="Y74"/>
  <c r="Z73"/>
  <c r="V6" i="50"/>
  <c r="W5"/>
  <c r="U69"/>
  <c r="T70"/>
  <c r="Z5" i="62" l="1"/>
  <c r="Y6"/>
  <c r="Z75"/>
  <c r="Y76"/>
  <c r="Z5" i="58"/>
  <c r="Y6"/>
  <c r="Z75"/>
  <c r="Y76"/>
  <c r="AA73" i="52"/>
  <c r="Z74"/>
  <c r="AB5"/>
  <c r="AA6"/>
  <c r="U70" i="50"/>
  <c r="V69"/>
  <c r="X5"/>
  <c r="W6"/>
  <c r="Z76" i="62" l="1"/>
  <c r="AA75"/>
  <c r="Z6"/>
  <c r="AA5"/>
  <c r="Z76" i="58"/>
  <c r="AA75"/>
  <c r="Z6"/>
  <c r="AA5"/>
  <c r="AB6" i="52"/>
  <c r="AC5"/>
  <c r="AA74"/>
  <c r="AB73"/>
  <c r="X6" i="50"/>
  <c r="Y5"/>
  <c r="W69"/>
  <c r="V70"/>
  <c r="AB5" i="62" l="1"/>
  <c r="AA6"/>
  <c r="AB75"/>
  <c r="AA76"/>
  <c r="AB5" i="58"/>
  <c r="AA6"/>
  <c r="AB75"/>
  <c r="AA76"/>
  <c r="AC73" i="52"/>
  <c r="AB74"/>
  <c r="AD5"/>
  <c r="AC6"/>
  <c r="W70" i="50"/>
  <c r="X69"/>
  <c r="Z5"/>
  <c r="Y6"/>
  <c r="AB76" i="62" l="1"/>
  <c r="AC75"/>
  <c r="AB6"/>
  <c r="AC5"/>
  <c r="AB76" i="58"/>
  <c r="AC75"/>
  <c r="AB6"/>
  <c r="AC5"/>
  <c r="AD6" i="52"/>
  <c r="AE5"/>
  <c r="AC74"/>
  <c r="AD73"/>
  <c r="Z6" i="50"/>
  <c r="AA5"/>
  <c r="Y69"/>
  <c r="X70"/>
  <c r="AD5" i="62" l="1"/>
  <c r="AC6"/>
  <c r="AD75"/>
  <c r="AC76"/>
  <c r="AD5" i="58"/>
  <c r="AC6"/>
  <c r="AD75"/>
  <c r="AC76"/>
  <c r="AE73" i="52"/>
  <c r="AD74"/>
  <c r="AF5"/>
  <c r="AE6"/>
  <c r="Y70" i="50"/>
  <c r="Z69"/>
  <c r="AB5"/>
  <c r="AA6"/>
  <c r="AD76" i="62" l="1"/>
  <c r="AE75"/>
  <c r="AD6"/>
  <c r="AE5"/>
  <c r="AD76" i="58"/>
  <c r="AE75"/>
  <c r="AD6"/>
  <c r="AE5"/>
  <c r="AF6" i="52"/>
  <c r="AG5"/>
  <c r="AE74"/>
  <c r="AF73"/>
  <c r="AB6" i="50"/>
  <c r="AC5"/>
  <c r="AA69"/>
  <c r="Z70"/>
  <c r="AF5" i="62" l="1"/>
  <c r="AE6"/>
  <c r="AF75"/>
  <c r="AE76"/>
  <c r="AF5" i="58"/>
  <c r="AE6"/>
  <c r="AF75"/>
  <c r="AE76"/>
  <c r="AG73" i="52"/>
  <c r="AF74"/>
  <c r="AH5"/>
  <c r="AG6"/>
  <c r="AA70" i="50"/>
  <c r="AB69"/>
  <c r="AD5"/>
  <c r="AC6"/>
  <c r="AF76" i="62" l="1"/>
  <c r="AG75"/>
  <c r="AF6"/>
  <c r="AG5"/>
  <c r="AF76" i="58"/>
  <c r="AG75"/>
  <c r="AF6"/>
  <c r="AG5"/>
  <c r="AH6" i="52"/>
  <c r="AI5"/>
  <c r="AI6" s="1"/>
  <c r="AG74"/>
  <c r="AH73"/>
  <c r="AD6" i="50"/>
  <c r="AE5"/>
  <c r="AC69"/>
  <c r="AB70"/>
  <c r="AH5" i="62" l="1"/>
  <c r="AG6"/>
  <c r="AH75"/>
  <c r="AG76"/>
  <c r="AH5" i="58"/>
  <c r="AG6"/>
  <c r="AH75"/>
  <c r="AG76"/>
  <c r="AM90" i="52"/>
  <c r="H58" i="53" s="1"/>
  <c r="AM92" i="52"/>
  <c r="H59" i="53" s="1"/>
  <c r="I59" s="1"/>
  <c r="AK90" i="52"/>
  <c r="AK92"/>
  <c r="AI73"/>
  <c r="AI74" s="1"/>
  <c r="AH74"/>
  <c r="AM88"/>
  <c r="AM80"/>
  <c r="AM45"/>
  <c r="AM32"/>
  <c r="AM18"/>
  <c r="AM43"/>
  <c r="AM41"/>
  <c r="AM9"/>
  <c r="AM86"/>
  <c r="AM39"/>
  <c r="H22" i="53" s="1"/>
  <c r="I22" s="1"/>
  <c r="I30" s="1"/>
  <c r="AM84" i="52"/>
  <c r="AM37"/>
  <c r="AM22"/>
  <c r="AM28"/>
  <c r="AM14"/>
  <c r="AM76"/>
  <c r="AM24"/>
  <c r="AM11"/>
  <c r="AM20"/>
  <c r="AM82"/>
  <c r="AM30"/>
  <c r="AM16"/>
  <c r="AM78"/>
  <c r="AM26"/>
  <c r="AK9"/>
  <c r="F10" i="53" s="1"/>
  <c r="AK28" i="52"/>
  <c r="AK82"/>
  <c r="F54" i="53" s="1"/>
  <c r="AK45" i="52"/>
  <c r="AK84"/>
  <c r="AK30"/>
  <c r="AK43"/>
  <c r="F28" i="53" s="1"/>
  <c r="AK18" i="52"/>
  <c r="F15" i="53" s="1"/>
  <c r="AK14" i="52"/>
  <c r="AK26"/>
  <c r="F19" i="53" s="1"/>
  <c r="AK22" i="52"/>
  <c r="AK11"/>
  <c r="F11" i="53" s="1"/>
  <c r="AK41" i="52"/>
  <c r="AK76"/>
  <c r="F51" i="53" s="1"/>
  <c r="AK86" i="52"/>
  <c r="AK80"/>
  <c r="AK16"/>
  <c r="AK78"/>
  <c r="AK20"/>
  <c r="AK37"/>
  <c r="F26" i="53" s="1"/>
  <c r="AK24" i="52"/>
  <c r="AK88"/>
  <c r="F57" i="53" s="1"/>
  <c r="AK32" i="52"/>
  <c r="AK39"/>
  <c r="F22" i="53" s="1"/>
  <c r="AC70" i="50"/>
  <c r="AD69"/>
  <c r="AF5"/>
  <c r="AE6"/>
  <c r="AH76" i="62" l="1"/>
  <c r="AI75"/>
  <c r="AI76" s="1"/>
  <c r="AH6"/>
  <c r="AI5"/>
  <c r="AI6" s="1"/>
  <c r="AH76" i="58"/>
  <c r="AI75"/>
  <c r="AI76" s="1"/>
  <c r="AH6"/>
  <c r="AI5"/>
  <c r="AI6" s="1"/>
  <c r="L57" i="53"/>
  <c r="G57"/>
  <c r="K57" s="1"/>
  <c r="J57"/>
  <c r="AN32" i="52"/>
  <c r="F20" i="53"/>
  <c r="AN24" i="52"/>
  <c r="F18" i="53"/>
  <c r="AN20" i="52"/>
  <c r="F16" i="53"/>
  <c r="AN16" i="52"/>
  <c r="F14" i="53"/>
  <c r="AN86" i="52"/>
  <c r="F56" i="53"/>
  <c r="AN41" i="52"/>
  <c r="F27" i="53"/>
  <c r="AN22" i="52"/>
  <c r="F17" i="53"/>
  <c r="AN14" i="52"/>
  <c r="F13" i="53"/>
  <c r="L28"/>
  <c r="G28"/>
  <c r="K28" s="1"/>
  <c r="J28"/>
  <c r="AN84" i="52"/>
  <c r="F55" i="53"/>
  <c r="L54"/>
  <c r="G54"/>
  <c r="K54" s="1"/>
  <c r="J54"/>
  <c r="L10"/>
  <c r="G10"/>
  <c r="J10"/>
  <c r="AN90" i="52"/>
  <c r="F58" i="53"/>
  <c r="H60"/>
  <c r="I58"/>
  <c r="L22"/>
  <c r="G22"/>
  <c r="K22" s="1"/>
  <c r="J22"/>
  <c r="L26"/>
  <c r="J26"/>
  <c r="G26"/>
  <c r="K26" s="1"/>
  <c r="M26" s="1"/>
  <c r="Q26" s="1"/>
  <c r="S26" s="1"/>
  <c r="AN78" i="52"/>
  <c r="F52" i="53"/>
  <c r="AN80" i="52"/>
  <c r="F53" i="53"/>
  <c r="L51"/>
  <c r="G51"/>
  <c r="J51"/>
  <c r="L11"/>
  <c r="G11"/>
  <c r="K11" s="1"/>
  <c r="J11"/>
  <c r="L19"/>
  <c r="G19"/>
  <c r="K19" s="1"/>
  <c r="J19"/>
  <c r="L15"/>
  <c r="G15"/>
  <c r="K15" s="1"/>
  <c r="J15"/>
  <c r="AN30" i="52"/>
  <c r="F23" i="53"/>
  <c r="AN45" i="52"/>
  <c r="F29" i="53"/>
  <c r="AN28" i="52"/>
  <c r="F21" i="53"/>
  <c r="AN92" i="52"/>
  <c r="F59" i="53"/>
  <c r="AN43" i="52"/>
  <c r="AN39"/>
  <c r="AN88"/>
  <c r="AN37"/>
  <c r="AN76"/>
  <c r="AN11"/>
  <c r="AN26"/>
  <c r="AN18"/>
  <c r="AN82"/>
  <c r="AN9"/>
  <c r="AF6" i="50"/>
  <c r="AG5"/>
  <c r="AE69"/>
  <c r="AD70"/>
  <c r="AM28" i="62" l="1"/>
  <c r="AM32"/>
  <c r="AK22"/>
  <c r="AK47"/>
  <c r="AM20"/>
  <c r="AK18"/>
  <c r="AK43"/>
  <c r="AM9"/>
  <c r="AM24"/>
  <c r="AK14"/>
  <c r="AK36"/>
  <c r="AM45"/>
  <c r="AK11"/>
  <c r="AK34"/>
  <c r="AM43"/>
  <c r="AK39"/>
  <c r="AK82"/>
  <c r="AM14"/>
  <c r="AM36"/>
  <c r="AK30"/>
  <c r="AK80"/>
  <c r="AM34"/>
  <c r="AK26"/>
  <c r="AM11"/>
  <c r="AK20"/>
  <c r="AN20" s="1"/>
  <c r="AK78"/>
  <c r="F52" i="63" s="1"/>
  <c r="AM41" i="62"/>
  <c r="AM84"/>
  <c r="AK16"/>
  <c r="AK94"/>
  <c r="AM82"/>
  <c r="AK9"/>
  <c r="AN9" s="1"/>
  <c r="AK90"/>
  <c r="AM30"/>
  <c r="AM80"/>
  <c r="AK92"/>
  <c r="AK88"/>
  <c r="AM78"/>
  <c r="AK45"/>
  <c r="AN45" s="1"/>
  <c r="AK86"/>
  <c r="AM90"/>
  <c r="AK28"/>
  <c r="AN28" s="1"/>
  <c r="AM18"/>
  <c r="AM92"/>
  <c r="AM88"/>
  <c r="AK24"/>
  <c r="AN24" s="1"/>
  <c r="AM86"/>
  <c r="AK32"/>
  <c r="AN32" s="1"/>
  <c r="AM47"/>
  <c r="AK84"/>
  <c r="AN84" s="1"/>
  <c r="AM16"/>
  <c r="AM39"/>
  <c r="AM22"/>
  <c r="AM26"/>
  <c r="AK41"/>
  <c r="AN41" s="1"/>
  <c r="AM94"/>
  <c r="AK90" i="58"/>
  <c r="AM14"/>
  <c r="AM45"/>
  <c r="AK92"/>
  <c r="AK84"/>
  <c r="AM47"/>
  <c r="AM92"/>
  <c r="AM20"/>
  <c r="AM90"/>
  <c r="AK39"/>
  <c r="AM24"/>
  <c r="AM94"/>
  <c r="AK9"/>
  <c r="AM39"/>
  <c r="AK28"/>
  <c r="AM84"/>
  <c r="AK94"/>
  <c r="AK24"/>
  <c r="AM82"/>
  <c r="AM30"/>
  <c r="AK22"/>
  <c r="AK47"/>
  <c r="AN47" s="1"/>
  <c r="AK18"/>
  <c r="AM34"/>
  <c r="AM9"/>
  <c r="AK32"/>
  <c r="AM88"/>
  <c r="AM26"/>
  <c r="AK78"/>
  <c r="F52" i="59" s="1"/>
  <c r="AM28" i="58"/>
  <c r="AK11"/>
  <c r="AK43"/>
  <c r="AM32"/>
  <c r="AK14"/>
  <c r="AN14" s="1"/>
  <c r="AK86"/>
  <c r="AM43"/>
  <c r="AK82"/>
  <c r="AN82" s="1"/>
  <c r="AK41"/>
  <c r="AM86"/>
  <c r="AM16"/>
  <c r="AK34"/>
  <c r="AN34" s="1"/>
  <c r="AM11"/>
  <c r="AM22"/>
  <c r="AM78"/>
  <c r="AK16"/>
  <c r="AK88"/>
  <c r="AM80"/>
  <c r="AK20"/>
  <c r="AN20" s="1"/>
  <c r="AM18"/>
  <c r="AM41"/>
  <c r="AK80"/>
  <c r="AN80" s="1"/>
  <c r="AK30"/>
  <c r="AN30" s="1"/>
  <c r="AK45"/>
  <c r="AN45" s="1"/>
  <c r="AK26"/>
  <c r="AN26" s="1"/>
  <c r="M28" i="53"/>
  <c r="Q28" s="1"/>
  <c r="S28" s="1"/>
  <c r="M19"/>
  <c r="Q19" s="1"/>
  <c r="S19" s="1"/>
  <c r="M57"/>
  <c r="Q57" s="1"/>
  <c r="S57" s="1"/>
  <c r="J59"/>
  <c r="L59"/>
  <c r="G59"/>
  <c r="K59" s="1"/>
  <c r="L29"/>
  <c r="J29"/>
  <c r="G29"/>
  <c r="K29" s="1"/>
  <c r="M29" s="1"/>
  <c r="Q29" s="1"/>
  <c r="S29" s="1"/>
  <c r="K10"/>
  <c r="L13"/>
  <c r="G13"/>
  <c r="K13" s="1"/>
  <c r="J13"/>
  <c r="L17"/>
  <c r="G17"/>
  <c r="K17" s="1"/>
  <c r="J17"/>
  <c r="L27"/>
  <c r="J27"/>
  <c r="G27"/>
  <c r="K27" s="1"/>
  <c r="M27" s="1"/>
  <c r="Q27" s="1"/>
  <c r="S27" s="1"/>
  <c r="L56"/>
  <c r="G56"/>
  <c r="K56" s="1"/>
  <c r="J56"/>
  <c r="L14"/>
  <c r="G14"/>
  <c r="K14" s="1"/>
  <c r="J14"/>
  <c r="L16"/>
  <c r="G16"/>
  <c r="K16" s="1"/>
  <c r="J16"/>
  <c r="L18"/>
  <c r="G18"/>
  <c r="K18" s="1"/>
  <c r="J18"/>
  <c r="G20"/>
  <c r="K20" s="1"/>
  <c r="J20"/>
  <c r="L20"/>
  <c r="M15"/>
  <c r="Q15" s="1"/>
  <c r="S15" s="1"/>
  <c r="M11"/>
  <c r="Q11" s="1"/>
  <c r="S11" s="1"/>
  <c r="L21"/>
  <c r="G21"/>
  <c r="K21" s="1"/>
  <c r="J21"/>
  <c r="L23"/>
  <c r="G23"/>
  <c r="K23" s="1"/>
  <c r="J23"/>
  <c r="K51"/>
  <c r="L53"/>
  <c r="G53"/>
  <c r="K53" s="1"/>
  <c r="J53"/>
  <c r="L52"/>
  <c r="G52"/>
  <c r="K52" s="1"/>
  <c r="J52"/>
  <c r="I60"/>
  <c r="G58"/>
  <c r="K58" s="1"/>
  <c r="J58"/>
  <c r="L58"/>
  <c r="L55"/>
  <c r="G55"/>
  <c r="K55" s="1"/>
  <c r="J55"/>
  <c r="M22"/>
  <c r="Q22" s="1"/>
  <c r="S22" s="1"/>
  <c r="M54"/>
  <c r="Q54" s="1"/>
  <c r="S54" s="1"/>
  <c r="AE70" i="50"/>
  <c r="AF69"/>
  <c r="AH5"/>
  <c r="AG6"/>
  <c r="L52" i="63" l="1"/>
  <c r="L61" s="1"/>
  <c r="J52"/>
  <c r="J61" s="1"/>
  <c r="G52"/>
  <c r="AN88" i="62"/>
  <c r="AN90"/>
  <c r="AN16"/>
  <c r="AN26"/>
  <c r="AN80"/>
  <c r="AN82"/>
  <c r="AN11"/>
  <c r="AN36"/>
  <c r="AN43"/>
  <c r="AN22"/>
  <c r="AN86"/>
  <c r="AN92"/>
  <c r="AN94"/>
  <c r="AN78"/>
  <c r="AN30"/>
  <c r="AN39"/>
  <c r="AN34"/>
  <c r="AN14"/>
  <c r="AN18"/>
  <c r="AN47"/>
  <c r="L52" i="59"/>
  <c r="L61" s="1"/>
  <c r="J52"/>
  <c r="J61" s="1"/>
  <c r="G52"/>
  <c r="AN94" i="58"/>
  <c r="AN16"/>
  <c r="AN11"/>
  <c r="AN78"/>
  <c r="AN28"/>
  <c r="AN84"/>
  <c r="AN86"/>
  <c r="AN18"/>
  <c r="AN22"/>
  <c r="AN9"/>
  <c r="AN90"/>
  <c r="AN88"/>
  <c r="AN41"/>
  <c r="AN43"/>
  <c r="AN32"/>
  <c r="AN24"/>
  <c r="AN39"/>
  <c r="AN92"/>
  <c r="L30" i="53"/>
  <c r="M59"/>
  <c r="Q59" s="1"/>
  <c r="S59" s="1"/>
  <c r="M16"/>
  <c r="Q16" s="1"/>
  <c r="S16" s="1"/>
  <c r="M21"/>
  <c r="Q21" s="1"/>
  <c r="S21" s="1"/>
  <c r="M13"/>
  <c r="Q13" s="1"/>
  <c r="S13" s="1"/>
  <c r="M53"/>
  <c r="Q53" s="1"/>
  <c r="S53" s="1"/>
  <c r="M58"/>
  <c r="Q58" s="1"/>
  <c r="S58" s="1"/>
  <c r="J60"/>
  <c r="L60"/>
  <c r="M56"/>
  <c r="Q56" s="1"/>
  <c r="S56" s="1"/>
  <c r="K60"/>
  <c r="M51"/>
  <c r="K30"/>
  <c r="M10"/>
  <c r="M55"/>
  <c r="Q55" s="1"/>
  <c r="S55" s="1"/>
  <c r="M52"/>
  <c r="Q52" s="1"/>
  <c r="S52" s="1"/>
  <c r="M23"/>
  <c r="Q23" s="1"/>
  <c r="S23" s="1"/>
  <c r="M17"/>
  <c r="Q17" s="1"/>
  <c r="S17" s="1"/>
  <c r="G60"/>
  <c r="M20"/>
  <c r="Q20" s="1"/>
  <c r="S20" s="1"/>
  <c r="M18"/>
  <c r="Q18" s="1"/>
  <c r="S18" s="1"/>
  <c r="M14"/>
  <c r="Q14" s="1"/>
  <c r="S14" s="1"/>
  <c r="G30"/>
  <c r="AH6" i="50"/>
  <c r="AI5"/>
  <c r="AI6" s="1"/>
  <c r="AG69"/>
  <c r="AF70"/>
  <c r="G61" i="63" l="1"/>
  <c r="K52"/>
  <c r="K52" i="59"/>
  <c r="G61"/>
  <c r="M30" i="53"/>
  <c r="Q10"/>
  <c r="M60"/>
  <c r="Q51"/>
  <c r="AK32" i="50"/>
  <c r="AM32"/>
  <c r="H27" i="51" s="1"/>
  <c r="I27" s="1"/>
  <c r="AG70" i="50"/>
  <c r="AH69"/>
  <c r="AK86"/>
  <c r="F55" i="51" s="1"/>
  <c r="AM41" i="50"/>
  <c r="H26" i="51" s="1"/>
  <c r="AK28" i="50"/>
  <c r="F20" i="51" s="1"/>
  <c r="AM72" i="50"/>
  <c r="H49" i="51" s="1"/>
  <c r="AK35" i="50"/>
  <c r="F23" i="51" s="1"/>
  <c r="AM30" i="50"/>
  <c r="H21" i="51" s="1"/>
  <c r="AM78" i="50"/>
  <c r="H52" i="51" s="1"/>
  <c r="AK16" i="50"/>
  <c r="F14" i="51" s="1"/>
  <c r="AM82" i="50"/>
  <c r="H54" i="51" s="1"/>
  <c r="AK20" i="50"/>
  <c r="F16" i="51" s="1"/>
  <c r="AM11" i="50"/>
  <c r="H11" i="51" s="1"/>
  <c r="AK18" i="50"/>
  <c r="F15" i="51" s="1"/>
  <c r="AM24" i="50"/>
  <c r="H18" i="51" s="1"/>
  <c r="AK72" i="50"/>
  <c r="AM28"/>
  <c r="H20" i="51" s="1"/>
  <c r="AK76" i="50"/>
  <c r="F51" i="51" s="1"/>
  <c r="AK14" i="50"/>
  <c r="F13" i="51" s="1"/>
  <c r="AM9" i="50"/>
  <c r="H10" i="51" s="1"/>
  <c r="AK82" i="50"/>
  <c r="AM16"/>
  <c r="H14" i="51" s="1"/>
  <c r="AK37" i="50"/>
  <c r="F24" i="51" s="1"/>
  <c r="AK84" i="50"/>
  <c r="F56" i="51" s="1"/>
  <c r="AK24" i="50"/>
  <c r="AM86"/>
  <c r="H55" i="51" s="1"/>
  <c r="AM39" i="50"/>
  <c r="H25" i="51" s="1"/>
  <c r="AK22" i="50"/>
  <c r="F17" i="51" s="1"/>
  <c r="AM84" i="50"/>
  <c r="H56" i="51" s="1"/>
  <c r="AM37" i="50"/>
  <c r="H24" i="51" s="1"/>
  <c r="AK78" i="50"/>
  <c r="AK30"/>
  <c r="AM80"/>
  <c r="H53" i="51" s="1"/>
  <c r="AK74" i="50"/>
  <c r="F50" i="51" s="1"/>
  <c r="AK26" i="50"/>
  <c r="F19" i="51" s="1"/>
  <c r="AM76" i="50"/>
  <c r="H51" i="51" s="1"/>
  <c r="AK11" i="50"/>
  <c r="AK41"/>
  <c r="AM22"/>
  <c r="H17" i="51" s="1"/>
  <c r="AM14" i="50"/>
  <c r="H13" i="51" s="1"/>
  <c r="AK39" i="50"/>
  <c r="AM20"/>
  <c r="H16" i="51" s="1"/>
  <c r="AM18" i="50"/>
  <c r="H15" i="51" s="1"/>
  <c r="AK9" i="50"/>
  <c r="AM74"/>
  <c r="H50" i="51" s="1"/>
  <c r="AM26" i="50"/>
  <c r="H19" i="51" s="1"/>
  <c r="AK80" i="50"/>
  <c r="AM35"/>
  <c r="H23" i="51" s="1"/>
  <c r="K61" i="63" l="1"/>
  <c r="M52"/>
  <c r="M52" i="59"/>
  <c r="K61"/>
  <c r="S51" i="53"/>
  <c r="S60" s="1"/>
  <c r="Q60"/>
  <c r="S10"/>
  <c r="S30" s="1"/>
  <c r="Q30"/>
  <c r="AN9" i="50"/>
  <c r="F10" i="51"/>
  <c r="AN41" i="50"/>
  <c r="F26" i="51"/>
  <c r="AN30" i="50"/>
  <c r="F21" i="51"/>
  <c r="L17"/>
  <c r="G17"/>
  <c r="G56"/>
  <c r="L56"/>
  <c r="L13"/>
  <c r="G13"/>
  <c r="L15"/>
  <c r="G15"/>
  <c r="L16"/>
  <c r="G16"/>
  <c r="L23"/>
  <c r="G23"/>
  <c r="L55"/>
  <c r="G55"/>
  <c r="AN32" i="50"/>
  <c r="F27" i="51"/>
  <c r="AN80" i="50"/>
  <c r="F53" i="51"/>
  <c r="AN39" i="50"/>
  <c r="F25" i="51"/>
  <c r="AN11" i="50"/>
  <c r="F11" i="51"/>
  <c r="L19"/>
  <c r="G19"/>
  <c r="AN78" i="50"/>
  <c r="F52" i="51"/>
  <c r="AN24" i="50"/>
  <c r="F18" i="51"/>
  <c r="L24"/>
  <c r="G24"/>
  <c r="AN82" i="50"/>
  <c r="F54" i="51"/>
  <c r="L51"/>
  <c r="G51"/>
  <c r="L14"/>
  <c r="G14"/>
  <c r="L20"/>
  <c r="G20"/>
  <c r="L50"/>
  <c r="G50"/>
  <c r="AN72" i="50"/>
  <c r="F49" i="51"/>
  <c r="AN74" i="50"/>
  <c r="AN22"/>
  <c r="AN84"/>
  <c r="AN14"/>
  <c r="AN18"/>
  <c r="AN20"/>
  <c r="AN35"/>
  <c r="AN86"/>
  <c r="AI69"/>
  <c r="AI70" s="1"/>
  <c r="AH70"/>
  <c r="AN26"/>
  <c r="AN37"/>
  <c r="AN76"/>
  <c r="AN16"/>
  <c r="AN28"/>
  <c r="M61" i="63" l="1"/>
  <c r="Q52"/>
  <c r="Q52" i="59"/>
  <c r="M61"/>
  <c r="L18" i="51"/>
  <c r="G18"/>
  <c r="L54"/>
  <c r="G54"/>
  <c r="L52"/>
  <c r="G52"/>
  <c r="L11"/>
  <c r="G11"/>
  <c r="L25"/>
  <c r="G25"/>
  <c r="L53"/>
  <c r="G53"/>
  <c r="G27"/>
  <c r="K27" s="1"/>
  <c r="L27"/>
  <c r="J27"/>
  <c r="L21"/>
  <c r="G21"/>
  <c r="L26"/>
  <c r="G26"/>
  <c r="L10"/>
  <c r="G10"/>
  <c r="L49"/>
  <c r="G49"/>
  <c r="Q61" i="63" l="1"/>
  <c r="S52"/>
  <c r="S61" s="1"/>
  <c r="Q61" i="59"/>
  <c r="S52"/>
  <c r="S61" s="1"/>
  <c r="L57" i="51"/>
  <c r="L28"/>
  <c r="G28"/>
  <c r="M27"/>
  <c r="Q27" s="1"/>
  <c r="S27" s="1"/>
  <c r="G57"/>
  <c r="AL93" i="17" l="1"/>
  <c r="D93"/>
  <c r="C93"/>
  <c r="AL89"/>
  <c r="D89"/>
  <c r="C89"/>
  <c r="AL87"/>
  <c r="D87"/>
  <c r="C87"/>
  <c r="AL85"/>
  <c r="D85"/>
  <c r="C85"/>
  <c r="AL83"/>
  <c r="D83"/>
  <c r="C83"/>
  <c r="AL81"/>
  <c r="D81"/>
  <c r="C81"/>
  <c r="A81"/>
  <c r="A83" s="1"/>
  <c r="A85" s="1"/>
  <c r="A87" s="1"/>
  <c r="A89" s="1"/>
  <c r="AL79"/>
  <c r="D79"/>
  <c r="C79"/>
  <c r="E75"/>
  <c r="F76" s="1"/>
  <c r="AL43"/>
  <c r="D43"/>
  <c r="C43"/>
  <c r="AL41"/>
  <c r="D41"/>
  <c r="C41"/>
  <c r="AL39"/>
  <c r="D39"/>
  <c r="C39"/>
  <c r="AL37"/>
  <c r="D37"/>
  <c r="C37"/>
  <c r="AL35"/>
  <c r="D35"/>
  <c r="C35"/>
  <c r="AL30"/>
  <c r="D30"/>
  <c r="C30"/>
  <c r="AL28"/>
  <c r="D28"/>
  <c r="C28"/>
  <c r="AL26"/>
  <c r="D26"/>
  <c r="C26"/>
  <c r="AL24"/>
  <c r="D24"/>
  <c r="C24"/>
  <c r="AL22"/>
  <c r="D22"/>
  <c r="C22"/>
  <c r="AL20"/>
  <c r="D20"/>
  <c r="C20"/>
  <c r="AL18"/>
  <c r="D18"/>
  <c r="C18"/>
  <c r="AL16"/>
  <c r="D16"/>
  <c r="C16"/>
  <c r="AL14"/>
  <c r="D14"/>
  <c r="C14"/>
  <c r="AL11"/>
  <c r="D11"/>
  <c r="C11"/>
  <c r="AL9"/>
  <c r="D9"/>
  <c r="C9"/>
  <c r="F5"/>
  <c r="G5" s="1"/>
  <c r="A3"/>
  <c r="A74" s="1"/>
  <c r="A2"/>
  <c r="A73" s="1"/>
  <c r="S1"/>
  <c r="S72" s="1"/>
  <c r="V57" i="15"/>
  <c r="A37" i="17" l="1"/>
  <c r="H5"/>
  <c r="G6"/>
  <c r="G76"/>
  <c r="F77"/>
  <c r="F6"/>
  <c r="G77" l="1"/>
  <c r="H76"/>
  <c r="H6"/>
  <c r="I5"/>
  <c r="I6" l="1"/>
  <c r="J5"/>
  <c r="I76"/>
  <c r="H77"/>
  <c r="I77" l="1"/>
  <c r="J76"/>
  <c r="K5"/>
  <c r="J6"/>
  <c r="K76" l="1"/>
  <c r="J77"/>
  <c r="L5"/>
  <c r="K6"/>
  <c r="L6" l="1"/>
  <c r="M5"/>
  <c r="K77"/>
  <c r="L76"/>
  <c r="M76" l="1"/>
  <c r="L77"/>
  <c r="M6"/>
  <c r="N5"/>
  <c r="O5" l="1"/>
  <c r="N6"/>
  <c r="M77"/>
  <c r="N76"/>
  <c r="O76" l="1"/>
  <c r="N77"/>
  <c r="O6"/>
  <c r="P5"/>
  <c r="O77" l="1"/>
  <c r="P76"/>
  <c r="Q5"/>
  <c r="P6"/>
  <c r="R5" l="1"/>
  <c r="Q6"/>
  <c r="Q76"/>
  <c r="P77"/>
  <c r="Q77" l="1"/>
  <c r="R76"/>
  <c r="R6"/>
  <c r="S5"/>
  <c r="S6" l="1"/>
  <c r="T5"/>
  <c r="S76"/>
  <c r="R77"/>
  <c r="S77" l="1"/>
  <c r="T76"/>
  <c r="U5"/>
  <c r="T6"/>
  <c r="V5" l="1"/>
  <c r="U6"/>
  <c r="U76"/>
  <c r="T77"/>
  <c r="U77" l="1"/>
  <c r="V76"/>
  <c r="V6"/>
  <c r="W5"/>
  <c r="W6" l="1"/>
  <c r="X5"/>
  <c r="W76"/>
  <c r="V77"/>
  <c r="W77" l="1"/>
  <c r="X76"/>
  <c r="Y5"/>
  <c r="X6"/>
  <c r="Z5" l="1"/>
  <c r="Y6"/>
  <c r="Y76"/>
  <c r="X77"/>
  <c r="Y77" l="1"/>
  <c r="Z76"/>
  <c r="Z6"/>
  <c r="AA5"/>
  <c r="AA6" l="1"/>
  <c r="AB5"/>
  <c r="AA76"/>
  <c r="Z77"/>
  <c r="AA77" l="1"/>
  <c r="AB76"/>
  <c r="AB6"/>
  <c r="AC5"/>
  <c r="AD5" l="1"/>
  <c r="AC6"/>
  <c r="AC76"/>
  <c r="AB77"/>
  <c r="AC77" l="1"/>
  <c r="AD76"/>
  <c r="AD6"/>
  <c r="AE5"/>
  <c r="AE6" l="1"/>
  <c r="AF5"/>
  <c r="AE76"/>
  <c r="AD77"/>
  <c r="AE77" l="1"/>
  <c r="AF76"/>
  <c r="AF6"/>
  <c r="AG5"/>
  <c r="AH5" l="1"/>
  <c r="AG6"/>
  <c r="AG76"/>
  <c r="AF77"/>
  <c r="AG77" l="1"/>
  <c r="AH76"/>
  <c r="AH6"/>
  <c r="AI5"/>
  <c r="AI6" s="1"/>
  <c r="AK91" l="1"/>
  <c r="AM91"/>
  <c r="AK32"/>
  <c r="AM32"/>
  <c r="AM16"/>
  <c r="AK14"/>
  <c r="AK43"/>
  <c r="AK11"/>
  <c r="AK24"/>
  <c r="AM39"/>
  <c r="AK26"/>
  <c r="AM81"/>
  <c r="AK87"/>
  <c r="F54" i="18" s="1"/>
  <c r="AM22" i="17"/>
  <c r="AM89"/>
  <c r="AM79"/>
  <c r="AK28"/>
  <c r="AM20"/>
  <c r="AM85"/>
  <c r="AK22"/>
  <c r="AK16"/>
  <c r="AN16" s="1"/>
  <c r="AK18"/>
  <c r="AM28"/>
  <c r="AK41"/>
  <c r="AK83"/>
  <c r="F52" i="18" s="1"/>
  <c r="AK20" i="17"/>
  <c r="AN20" s="1"/>
  <c r="AK93"/>
  <c r="F56" i="18" s="1"/>
  <c r="AK37" i="17"/>
  <c r="AM18"/>
  <c r="AK39"/>
  <c r="AN39" s="1"/>
  <c r="AM37"/>
  <c r="AK30"/>
  <c r="AK79"/>
  <c r="F50" i="18" s="1"/>
  <c r="AM30" i="17"/>
  <c r="AK89"/>
  <c r="F55" i="18" s="1"/>
  <c r="AM83" i="17"/>
  <c r="AK9"/>
  <c r="AM35"/>
  <c r="AM43"/>
  <c r="AK81"/>
  <c r="AK85"/>
  <c r="AM26"/>
  <c r="AM24"/>
  <c r="AK35"/>
  <c r="AM14"/>
  <c r="AM87"/>
  <c r="AM11"/>
  <c r="AM93"/>
  <c r="AM9"/>
  <c r="AM41"/>
  <c r="AI76"/>
  <c r="AI77" s="1"/>
  <c r="AH77"/>
  <c r="AN35" l="1"/>
  <c r="AN22"/>
  <c r="H21" i="18"/>
  <c r="I21" s="1"/>
  <c r="I10" i="51"/>
  <c r="J10"/>
  <c r="I13"/>
  <c r="K13" s="1"/>
  <c r="M13" s="1"/>
  <c r="Q13" s="1"/>
  <c r="S13" s="1"/>
  <c r="J13"/>
  <c r="I26"/>
  <c r="K26" s="1"/>
  <c r="M26" s="1"/>
  <c r="Q26" s="1"/>
  <c r="S26" s="1"/>
  <c r="J26"/>
  <c r="J15"/>
  <c r="I15"/>
  <c r="K15" s="1"/>
  <c r="M15" s="1"/>
  <c r="Q15" s="1"/>
  <c r="S15" s="1"/>
  <c r="I20"/>
  <c r="K20" s="1"/>
  <c r="M20" s="1"/>
  <c r="Q20" s="1"/>
  <c r="S20" s="1"/>
  <c r="J20"/>
  <c r="J16"/>
  <c r="I16"/>
  <c r="K16" s="1"/>
  <c r="M16" s="1"/>
  <c r="Q16" s="1"/>
  <c r="S16" s="1"/>
  <c r="H50" i="18"/>
  <c r="J17" i="51"/>
  <c r="I17"/>
  <c r="K17" s="1"/>
  <c r="M17" s="1"/>
  <c r="Q17" s="1"/>
  <c r="S17" s="1"/>
  <c r="H51" i="18"/>
  <c r="J24" i="51"/>
  <c r="I24"/>
  <c r="K24" s="1"/>
  <c r="M24" s="1"/>
  <c r="Q24" s="1"/>
  <c r="S24" s="1"/>
  <c r="J14"/>
  <c r="I14"/>
  <c r="K14" s="1"/>
  <c r="M14" s="1"/>
  <c r="Q14" s="1"/>
  <c r="S14" s="1"/>
  <c r="AN32" i="17"/>
  <c r="F21" i="18"/>
  <c r="AN91" i="17"/>
  <c r="F57" i="18"/>
  <c r="J11" i="51"/>
  <c r="I11"/>
  <c r="K11" s="1"/>
  <c r="M11" s="1"/>
  <c r="Q11" s="1"/>
  <c r="S11" s="1"/>
  <c r="J18"/>
  <c r="I18"/>
  <c r="K18" s="1"/>
  <c r="M18" s="1"/>
  <c r="Q18" s="1"/>
  <c r="S18" s="1"/>
  <c r="AN85" i="17"/>
  <c r="F53" i="18"/>
  <c r="I25" i="51"/>
  <c r="K25" s="1"/>
  <c r="M25" s="1"/>
  <c r="Q25" s="1"/>
  <c r="S25" s="1"/>
  <c r="J25"/>
  <c r="H56" i="18"/>
  <c r="H54"/>
  <c r="J19" i="51"/>
  <c r="I19"/>
  <c r="K19" s="1"/>
  <c r="M19" s="1"/>
  <c r="Q19" s="1"/>
  <c r="S19" s="1"/>
  <c r="AN81" i="17"/>
  <c r="F51" i="18"/>
  <c r="I23" i="51"/>
  <c r="K23" s="1"/>
  <c r="M23" s="1"/>
  <c r="Q23" s="1"/>
  <c r="S23" s="1"/>
  <c r="J23"/>
  <c r="H52" i="18"/>
  <c r="I21" i="51"/>
  <c r="K21" s="1"/>
  <c r="M21" s="1"/>
  <c r="Q21" s="1"/>
  <c r="S21" s="1"/>
  <c r="J21"/>
  <c r="H53" i="18"/>
  <c r="H55"/>
  <c r="H57"/>
  <c r="I57" s="1"/>
  <c r="AN89" i="17"/>
  <c r="AN79"/>
  <c r="AN30"/>
  <c r="AN37"/>
  <c r="AN28"/>
  <c r="AN87"/>
  <c r="AN26"/>
  <c r="AN11"/>
  <c r="AN9"/>
  <c r="AN93"/>
  <c r="AN83"/>
  <c r="AN41"/>
  <c r="AN18"/>
  <c r="AN24"/>
  <c r="AN43"/>
  <c r="AN14"/>
  <c r="I56" i="51" l="1"/>
  <c r="K56" s="1"/>
  <c r="M56" s="1"/>
  <c r="Q56" s="1"/>
  <c r="S56" s="1"/>
  <c r="J56"/>
  <c r="J54"/>
  <c r="I54"/>
  <c r="K54" s="1"/>
  <c r="M54" s="1"/>
  <c r="Q54" s="1"/>
  <c r="S54" s="1"/>
  <c r="J52"/>
  <c r="I52"/>
  <c r="K52" s="1"/>
  <c r="M52" s="1"/>
  <c r="Q52" s="1"/>
  <c r="S52" s="1"/>
  <c r="J51"/>
  <c r="I51"/>
  <c r="K51" s="1"/>
  <c r="M51" s="1"/>
  <c r="Q51" s="1"/>
  <c r="S51" s="1"/>
  <c r="I53"/>
  <c r="K53" s="1"/>
  <c r="M53" s="1"/>
  <c r="Q53" s="1"/>
  <c r="S53" s="1"/>
  <c r="J53"/>
  <c r="J55"/>
  <c r="I55"/>
  <c r="K55" s="1"/>
  <c r="M55" s="1"/>
  <c r="Q55" s="1"/>
  <c r="S55" s="1"/>
  <c r="I28"/>
  <c r="K10"/>
  <c r="L57" i="18"/>
  <c r="J57"/>
  <c r="G57"/>
  <c r="K57" s="1"/>
  <c r="M57" s="1"/>
  <c r="Q57" s="1"/>
  <c r="S57" s="1"/>
  <c r="G21"/>
  <c r="K21" s="1"/>
  <c r="L21"/>
  <c r="J21"/>
  <c r="I50" i="51"/>
  <c r="K50" s="1"/>
  <c r="M50" s="1"/>
  <c r="Q50" s="1"/>
  <c r="S50" s="1"/>
  <c r="J50"/>
  <c r="H57"/>
  <c r="I49"/>
  <c r="J49"/>
  <c r="A20" i="15"/>
  <c r="J57" i="51" l="1"/>
  <c r="M21" i="18"/>
  <c r="Q21" s="1"/>
  <c r="S21" s="1"/>
  <c r="I57" i="51"/>
  <c r="K49"/>
  <c r="K28"/>
  <c r="M10"/>
  <c r="G57" i="15"/>
  <c r="E10" i="18"/>
  <c r="R56"/>
  <c r="N56"/>
  <c r="D56"/>
  <c r="C56"/>
  <c r="R55"/>
  <c r="N55"/>
  <c r="D55"/>
  <c r="C55"/>
  <c r="R54"/>
  <c r="P54"/>
  <c r="D54"/>
  <c r="C54"/>
  <c r="R53"/>
  <c r="O53"/>
  <c r="D53"/>
  <c r="C53"/>
  <c r="R52"/>
  <c r="N52"/>
  <c r="D52"/>
  <c r="C52"/>
  <c r="R51"/>
  <c r="N51"/>
  <c r="D51"/>
  <c r="C51"/>
  <c r="R50"/>
  <c r="O50"/>
  <c r="D50"/>
  <c r="C50"/>
  <c r="A44"/>
  <c r="A43"/>
  <c r="R28"/>
  <c r="E28"/>
  <c r="O28" s="1"/>
  <c r="D28"/>
  <c r="C28"/>
  <c r="R27"/>
  <c r="E27"/>
  <c r="P27" s="1"/>
  <c r="D27"/>
  <c r="C27"/>
  <c r="R26"/>
  <c r="E26"/>
  <c r="O26" s="1"/>
  <c r="D26"/>
  <c r="C26"/>
  <c r="R25"/>
  <c r="E25"/>
  <c r="N25" s="1"/>
  <c r="D25"/>
  <c r="C25"/>
  <c r="R23"/>
  <c r="E23"/>
  <c r="N23" s="1"/>
  <c r="D23"/>
  <c r="C23"/>
  <c r="R22"/>
  <c r="E22"/>
  <c r="P22" s="1"/>
  <c r="D22"/>
  <c r="C22"/>
  <c r="R20"/>
  <c r="E20"/>
  <c r="O20" s="1"/>
  <c r="D20"/>
  <c r="C20"/>
  <c r="R19"/>
  <c r="E19"/>
  <c r="N19" s="1"/>
  <c r="D19"/>
  <c r="C19"/>
  <c r="R18"/>
  <c r="P18"/>
  <c r="D18"/>
  <c r="C18"/>
  <c r="R17"/>
  <c r="E17"/>
  <c r="O17" s="1"/>
  <c r="D17"/>
  <c r="C17"/>
  <c r="R16"/>
  <c r="E16"/>
  <c r="P16" s="1"/>
  <c r="D16"/>
  <c r="C16"/>
  <c r="R15"/>
  <c r="E15"/>
  <c r="P15" s="1"/>
  <c r="D15"/>
  <c r="C15"/>
  <c r="R14"/>
  <c r="E14"/>
  <c r="O14" s="1"/>
  <c r="D14"/>
  <c r="C14"/>
  <c r="R13"/>
  <c r="E13"/>
  <c r="N13" s="1"/>
  <c r="D13"/>
  <c r="C13"/>
  <c r="R11"/>
  <c r="E11"/>
  <c r="P11" s="1"/>
  <c r="D11"/>
  <c r="C11"/>
  <c r="R10"/>
  <c r="D10"/>
  <c r="C10"/>
  <c r="E4"/>
  <c r="S31" s="1"/>
  <c r="S60" s="1"/>
  <c r="A3"/>
  <c r="A2"/>
  <c r="M28" i="51" l="1"/>
  <c r="Q10"/>
  <c r="K57"/>
  <c r="M49"/>
  <c r="E29" i="18"/>
  <c r="E60" s="1"/>
  <c r="N10"/>
  <c r="P10"/>
  <c r="P52"/>
  <c r="N27"/>
  <c r="P25"/>
  <c r="N54"/>
  <c r="O23"/>
  <c r="P56"/>
  <c r="O51"/>
  <c r="O55"/>
  <c r="O10"/>
  <c r="N28"/>
  <c r="O27"/>
  <c r="N26"/>
  <c r="P23"/>
  <c r="O22"/>
  <c r="N20"/>
  <c r="O18"/>
  <c r="N17"/>
  <c r="O16"/>
  <c r="O15"/>
  <c r="N14"/>
  <c r="O11"/>
  <c r="P50"/>
  <c r="P55"/>
  <c r="O54"/>
  <c r="N53"/>
  <c r="P51"/>
  <c r="N22"/>
  <c r="P19"/>
  <c r="N18"/>
  <c r="N16"/>
  <c r="N15"/>
  <c r="P13"/>
  <c r="N11"/>
  <c r="P28"/>
  <c r="P26"/>
  <c r="O25"/>
  <c r="P20"/>
  <c r="O19"/>
  <c r="P17"/>
  <c r="P14"/>
  <c r="O13"/>
  <c r="N50"/>
  <c r="O56"/>
  <c r="P53"/>
  <c r="O52"/>
  <c r="R29"/>
  <c r="R58"/>
  <c r="D1"/>
  <c r="D42" s="1"/>
  <c r="M57" i="51" l="1"/>
  <c r="Q49"/>
  <c r="Q28"/>
  <c r="S10"/>
  <c r="S28" s="1"/>
  <c r="O58" i="18"/>
  <c r="P58"/>
  <c r="O29"/>
  <c r="N29"/>
  <c r="N58"/>
  <c r="P29"/>
  <c r="Q57" i="51" l="1"/>
  <c r="S49"/>
  <c r="S57" s="1"/>
  <c r="N103" i="15"/>
  <c r="O131" s="1"/>
  <c r="N104"/>
  <c r="O133" s="1"/>
  <c r="N105"/>
  <c r="O135" s="1"/>
  <c r="N76"/>
  <c r="N77"/>
  <c r="N78"/>
  <c r="N79"/>
  <c r="N80"/>
  <c r="N81"/>
  <c r="N82"/>
  <c r="N83"/>
  <c r="N84"/>
  <c r="N85"/>
  <c r="N86"/>
  <c r="N87"/>
  <c r="N88"/>
  <c r="N89"/>
  <c r="N90"/>
  <c r="N91"/>
  <c r="N92"/>
  <c r="N93"/>
  <c r="N94"/>
  <c r="N95"/>
  <c r="N96"/>
  <c r="N97"/>
  <c r="N98"/>
  <c r="N99"/>
  <c r="N100"/>
  <c r="N101"/>
  <c r="N102"/>
  <c r="N75"/>
  <c r="K58" a="1"/>
  <c r="K58" s="1"/>
  <c r="A18"/>
  <c r="A19"/>
  <c r="O77" l="1"/>
  <c r="O79"/>
  <c r="O81"/>
  <c r="O83"/>
  <c r="O85"/>
  <c r="O87"/>
  <c r="O89"/>
  <c r="O91"/>
  <c r="O93"/>
  <c r="O95"/>
  <c r="O97"/>
  <c r="O99"/>
  <c r="O101"/>
  <c r="O103"/>
  <c r="O105"/>
  <c r="O107"/>
  <c r="O109"/>
  <c r="O111"/>
  <c r="O113"/>
  <c r="O115"/>
  <c r="O117"/>
  <c r="O119"/>
  <c r="O121"/>
  <c r="O123"/>
  <c r="O125"/>
  <c r="O127"/>
  <c r="O129"/>
  <c r="O75"/>
  <c r="A48"/>
  <c r="A49"/>
  <c r="A50"/>
  <c r="A51"/>
  <c r="A41"/>
  <c r="F57" l="1"/>
  <c r="A12"/>
  <c r="A13"/>
  <c r="A14"/>
  <c r="A15"/>
  <c r="A16"/>
  <c r="A17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2"/>
  <c r="A43"/>
  <c r="A44"/>
  <c r="A45"/>
  <c r="A46"/>
  <c r="A47"/>
  <c r="A11"/>
  <c r="V58" l="1" a="1"/>
  <c r="V58" s="1"/>
  <c r="H57"/>
  <c r="I57"/>
  <c r="A6"/>
  <c r="F27" i="18" l="1"/>
  <c r="H27"/>
  <c r="I27" s="1"/>
  <c r="F15"/>
  <c r="H15"/>
  <c r="I15" s="1"/>
  <c r="F20"/>
  <c r="H20"/>
  <c r="I20" s="1"/>
  <c r="F18"/>
  <c r="H18"/>
  <c r="I18" s="1"/>
  <c r="F13"/>
  <c r="H13"/>
  <c r="I13" s="1"/>
  <c r="F26"/>
  <c r="H26"/>
  <c r="I26" s="1"/>
  <c r="F25"/>
  <c r="H25"/>
  <c r="I25" s="1"/>
  <c r="F19"/>
  <c r="H19"/>
  <c r="I19" s="1"/>
  <c r="I56"/>
  <c r="F28"/>
  <c r="H28"/>
  <c r="I28" s="1"/>
  <c r="F10"/>
  <c r="H10"/>
  <c r="I10" s="1"/>
  <c r="F22"/>
  <c r="H22"/>
  <c r="I22" s="1"/>
  <c r="F16"/>
  <c r="H16"/>
  <c r="I16" s="1"/>
  <c r="I54"/>
  <c r="F11"/>
  <c r="H11"/>
  <c r="I11" s="1"/>
  <c r="I53"/>
  <c r="F23"/>
  <c r="H23"/>
  <c r="I23" s="1"/>
  <c r="I52"/>
  <c r="I51"/>
  <c r="F17"/>
  <c r="H17"/>
  <c r="I17" s="1"/>
  <c r="F14"/>
  <c r="H14"/>
  <c r="I14" s="1"/>
  <c r="I55"/>
  <c r="H58" l="1"/>
  <c r="I50"/>
  <c r="I58" s="1"/>
  <c r="I29"/>
  <c r="J23"/>
  <c r="L23"/>
  <c r="G23"/>
  <c r="K23" s="1"/>
  <c r="J11"/>
  <c r="L11"/>
  <c r="G11"/>
  <c r="K11" s="1"/>
  <c r="J19"/>
  <c r="L19"/>
  <c r="G19"/>
  <c r="K19" s="1"/>
  <c r="L13"/>
  <c r="G13"/>
  <c r="K13" s="1"/>
  <c r="J13"/>
  <c r="J18"/>
  <c r="L18"/>
  <c r="G18"/>
  <c r="K18" s="1"/>
  <c r="J15"/>
  <c r="L15"/>
  <c r="G15"/>
  <c r="K15" s="1"/>
  <c r="L17"/>
  <c r="G17"/>
  <c r="K17" s="1"/>
  <c r="J17"/>
  <c r="L50"/>
  <c r="G50"/>
  <c r="J50"/>
  <c r="J16"/>
  <c r="L16"/>
  <c r="G16"/>
  <c r="K16" s="1"/>
  <c r="L10"/>
  <c r="G10"/>
  <c r="J10"/>
  <c r="J25"/>
  <c r="L25"/>
  <c r="G25"/>
  <c r="K25" s="1"/>
  <c r="J55"/>
  <c r="L55"/>
  <c r="G55"/>
  <c r="K55" s="1"/>
  <c r="L14"/>
  <c r="G14"/>
  <c r="K14" s="1"/>
  <c r="J14"/>
  <c r="J51"/>
  <c r="L51"/>
  <c r="G51"/>
  <c r="K51" s="1"/>
  <c r="L53"/>
  <c r="G53"/>
  <c r="K53" s="1"/>
  <c r="J53"/>
  <c r="L28"/>
  <c r="G28"/>
  <c r="K28" s="1"/>
  <c r="J28"/>
  <c r="J56"/>
  <c r="L56"/>
  <c r="G56"/>
  <c r="K56" s="1"/>
  <c r="L26"/>
  <c r="G26"/>
  <c r="K26" s="1"/>
  <c r="J26"/>
  <c r="L20"/>
  <c r="G20"/>
  <c r="K20" s="1"/>
  <c r="J20"/>
  <c r="L27"/>
  <c r="J27"/>
  <c r="G27"/>
  <c r="K27" s="1"/>
  <c r="J52"/>
  <c r="L52"/>
  <c r="G52"/>
  <c r="K52" s="1"/>
  <c r="L54"/>
  <c r="G54"/>
  <c r="K54" s="1"/>
  <c r="J54"/>
  <c r="L22"/>
  <c r="J22"/>
  <c r="G22"/>
  <c r="K22" s="1"/>
  <c r="M52" l="1"/>
  <c r="Q52" s="1"/>
  <c r="S52" s="1"/>
  <c r="M22"/>
  <c r="Q22" s="1"/>
  <c r="S22" s="1"/>
  <c r="M16"/>
  <c r="Q16" s="1"/>
  <c r="S16" s="1"/>
  <c r="M27"/>
  <c r="Q27" s="1"/>
  <c r="S27" s="1"/>
  <c r="M20"/>
  <c r="Q20" s="1"/>
  <c r="S20" s="1"/>
  <c r="M25"/>
  <c r="Q25" s="1"/>
  <c r="S25" s="1"/>
  <c r="G29"/>
  <c r="K10"/>
  <c r="K29" s="1"/>
  <c r="G58"/>
  <c r="K50"/>
  <c r="M18"/>
  <c r="Q18" s="1"/>
  <c r="S18" s="1"/>
  <c r="M11"/>
  <c r="Q11" s="1"/>
  <c r="S11" s="1"/>
  <c r="M54"/>
  <c r="Q54" s="1"/>
  <c r="S54" s="1"/>
  <c r="M26"/>
  <c r="Q26" s="1"/>
  <c r="S26" s="1"/>
  <c r="M53"/>
  <c r="Q53" s="1"/>
  <c r="S53" s="1"/>
  <c r="M55"/>
  <c r="Q55" s="1"/>
  <c r="S55" s="1"/>
  <c r="L29"/>
  <c r="L58"/>
  <c r="M15"/>
  <c r="Q15" s="1"/>
  <c r="S15" s="1"/>
  <c r="M56"/>
  <c r="Q56" s="1"/>
  <c r="S56" s="1"/>
  <c r="M28"/>
  <c r="Q28" s="1"/>
  <c r="S28" s="1"/>
  <c r="M51"/>
  <c r="Q51" s="1"/>
  <c r="S51" s="1"/>
  <c r="M14"/>
  <c r="Q14" s="1"/>
  <c r="S14" s="1"/>
  <c r="J58"/>
  <c r="M17"/>
  <c r="Q17" s="1"/>
  <c r="S17" s="1"/>
  <c r="M13"/>
  <c r="Q13" s="1"/>
  <c r="S13" s="1"/>
  <c r="M19"/>
  <c r="Q19" s="1"/>
  <c r="S19" s="1"/>
  <c r="M23"/>
  <c r="Q23" s="1"/>
  <c r="S23" s="1"/>
  <c r="M10" l="1"/>
  <c r="K58"/>
  <c r="M50"/>
  <c r="M58" l="1"/>
  <c r="Q50"/>
  <c r="M29"/>
  <c r="Q10"/>
  <c r="Q29" l="1"/>
  <c r="S10"/>
  <c r="S29" s="1"/>
  <c r="S50"/>
  <c r="S58" s="1"/>
  <c r="Q58"/>
</calcChain>
</file>

<file path=xl/sharedStrings.xml><?xml version="1.0" encoding="utf-8"?>
<sst xmlns="http://schemas.openxmlformats.org/spreadsheetml/2006/main" count="1686" uniqueCount="217">
  <si>
    <t>Ghi chú</t>
  </si>
  <si>
    <t>Họ và Tên</t>
  </si>
  <si>
    <t>Chức Vụ</t>
  </si>
  <si>
    <t>Mã NV</t>
  </si>
  <si>
    <t>Thu nhập theo ngày công</t>
  </si>
  <si>
    <t>Tổng thu nhập</t>
  </si>
  <si>
    <t>Các Khoản Khấu Trừ</t>
  </si>
  <si>
    <t>Còn Lại</t>
  </si>
  <si>
    <t>Tạm Ứng</t>
  </si>
  <si>
    <t>Thực Lãnh</t>
  </si>
  <si>
    <t>Ký Nhận</t>
  </si>
  <si>
    <t>Ghi Chú</t>
  </si>
  <si>
    <t>BHXH</t>
  </si>
  <si>
    <t>BHYT</t>
  </si>
  <si>
    <t>Lập biểu</t>
  </si>
  <si>
    <t>Cộng (Giờ)</t>
  </si>
  <si>
    <t>BT</t>
  </si>
  <si>
    <t>CN</t>
  </si>
  <si>
    <t>thành tiền</t>
  </si>
  <si>
    <t>STT</t>
  </si>
  <si>
    <t>MNV</t>
  </si>
  <si>
    <t>Họ và Tên:</t>
  </si>
  <si>
    <t>Giám đốc</t>
  </si>
  <si>
    <t>Tạm ứng</t>
  </si>
  <si>
    <t>Số người phụ thuộc</t>
  </si>
  <si>
    <t>TỔNG CỘNG</t>
  </si>
  <si>
    <t>Thu nhập ngày công</t>
  </si>
  <si>
    <t>Tổng ngày công</t>
  </si>
  <si>
    <t>Stt</t>
  </si>
  <si>
    <t>Chức
vụ</t>
  </si>
  <si>
    <t>Giờ công</t>
  </si>
  <si>
    <t>TC</t>
  </si>
  <si>
    <t>BT,CN</t>
  </si>
  <si>
    <t>Tham gia BH</t>
  </si>
  <si>
    <t>BHTN</t>
  </si>
  <si>
    <t>CẬP NHẬT THÔNG TIN NGƯỜI LAO ĐỘNG  HÀNG THÁNG</t>
  </si>
  <si>
    <t>Phụ cấp</t>
  </si>
  <si>
    <t>Ngày trong tháng</t>
  </si>
  <si>
    <t>Khác</t>
  </si>
  <si>
    <t>Tham gia công đoàn</t>
  </si>
  <si>
    <t>Số ngày</t>
  </si>
  <si>
    <t>Ngày lễ</t>
  </si>
  <si>
    <t>Nghỉ việc riêng có lương</t>
  </si>
  <si>
    <t>Nghỉ không lương</t>
  </si>
  <si>
    <t>Nghỉ phép năm</t>
  </si>
  <si>
    <t>Tổng công thực tế</t>
  </si>
  <si>
    <t>Ro: Nghỉ việc riêng không lương</t>
  </si>
  <si>
    <t>F: Phép năm</t>
  </si>
  <si>
    <t>B: Nghỉ bù</t>
  </si>
  <si>
    <t>M: Nghỉ đám cưới</t>
  </si>
  <si>
    <t>TL: Tang lễ</t>
  </si>
  <si>
    <t>TC: Tăng ca</t>
  </si>
  <si>
    <t>O: Nghỉ ốm</t>
  </si>
  <si>
    <t>Co: Nghỉ con ốm</t>
  </si>
  <si>
    <t>L: Nghỉ lễ</t>
  </si>
  <si>
    <t>Long An, Ngày     tháng     năm 2012</t>
  </si>
  <si>
    <t>Lương căn bản</t>
  </si>
  <si>
    <t>Cơm</t>
  </si>
  <si>
    <t>Ngày công
trong tháng</t>
  </si>
  <si>
    <t>Ngày công hành chính</t>
  </si>
  <si>
    <t>Người lập biểu</t>
  </si>
  <si>
    <t>ALX001</t>
  </si>
  <si>
    <t>ALX002</t>
  </si>
  <si>
    <t>Mai Út Hiền</t>
  </si>
  <si>
    <t>Cơ Điện</t>
  </si>
  <si>
    <t>Nguyễn Thị Xuân Thảo</t>
  </si>
  <si>
    <t>KCS</t>
  </si>
  <si>
    <t>x</t>
  </si>
  <si>
    <t>ALVP001</t>
  </si>
  <si>
    <t>Nguyễn Thiện Duy</t>
  </si>
  <si>
    <t>ALVP002</t>
  </si>
  <si>
    <t>Tài xế</t>
  </si>
  <si>
    <t>ALVP003</t>
  </si>
  <si>
    <t>Nguyễn Văn Sẽ</t>
  </si>
  <si>
    <t>Kỹ Thuật</t>
  </si>
  <si>
    <t>ALVP004</t>
  </si>
  <si>
    <t>Võ Uyên Phương</t>
  </si>
  <si>
    <t>ALVP005</t>
  </si>
  <si>
    <t>ALVP006</t>
  </si>
  <si>
    <t>Lê Nguyễn Huy Cường</t>
  </si>
  <si>
    <t>XNK</t>
  </si>
  <si>
    <t>ALVP007</t>
  </si>
  <si>
    <t>Nguyễn Văn Bé Tư</t>
  </si>
  <si>
    <t>Nhân sự</t>
  </si>
  <si>
    <t>ALTP001</t>
  </si>
  <si>
    <t>ALTP002</t>
  </si>
  <si>
    <t>ALTP003</t>
  </si>
  <si>
    <t>ALTP004</t>
  </si>
  <si>
    <t>ALTP005</t>
  </si>
  <si>
    <t>ALTP006</t>
  </si>
  <si>
    <t>ALTP007</t>
  </si>
  <si>
    <t>ALTP008</t>
  </si>
  <si>
    <t>ALTP009</t>
  </si>
  <si>
    <t>ALTP010</t>
  </si>
  <si>
    <t>ALTP011</t>
  </si>
  <si>
    <t>ALTP012</t>
  </si>
  <si>
    <t>ALTP013</t>
  </si>
  <si>
    <t>ALTP014</t>
  </si>
  <si>
    <t>ALTP015</t>
  </si>
  <si>
    <t>ALTP016</t>
  </si>
  <si>
    <t>ALTP017</t>
  </si>
  <si>
    <t>ALTP018</t>
  </si>
  <si>
    <t>ALTP019</t>
  </si>
  <si>
    <t>ALTP020</t>
  </si>
  <si>
    <t>ALTP021</t>
  </si>
  <si>
    <t>ALTP022</t>
  </si>
  <si>
    <t>ALTP023</t>
  </si>
  <si>
    <t>ALTP024</t>
  </si>
  <si>
    <t>ALTP025</t>
  </si>
  <si>
    <t>ALTP026</t>
  </si>
  <si>
    <t>ALTP027</t>
  </si>
  <si>
    <t>Công nhân</t>
  </si>
  <si>
    <t>BP: Văn phòng</t>
  </si>
  <si>
    <t>ALTN001</t>
  </si>
  <si>
    <t>ALTN002</t>
  </si>
  <si>
    <t>ALTN003</t>
  </si>
  <si>
    <t>ALTN004</t>
  </si>
  <si>
    <t>ALTN005</t>
  </si>
  <si>
    <t>ALTN006</t>
  </si>
  <si>
    <t>ALTN007</t>
  </si>
  <si>
    <t>ALTN008</t>
  </si>
  <si>
    <t>ALTN009</t>
  </si>
  <si>
    <t>ALTN010</t>
  </si>
  <si>
    <t>ALTN011</t>
  </si>
  <si>
    <t>Nguyễn Văn Bé Hai</t>
  </si>
  <si>
    <t>Thạch Tiền</t>
  </si>
  <si>
    <t>Hứa Hậu</t>
  </si>
  <si>
    <t>Nguyễn Văn Tâm</t>
  </si>
  <si>
    <t>Sơn Lét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</si>
  <si>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</si>
  <si>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</si>
  <si>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</si>
  <si>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</si>
  <si>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</si>
  <si>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</si>
  <si>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</si>
  <si>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</si>
  <si>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</si>
  <si>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</si>
  <si>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</si>
  <si>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</si>
  <si>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 xml:space="preserve"> Lâm Thị Mộng Kiều </t>
  </si>
  <si>
    <t>Huỳnh Thị Hường</t>
  </si>
  <si>
    <t>Nguyễn Thị Rong</t>
  </si>
  <si>
    <t>Sơn Thị Nil</t>
  </si>
  <si>
    <t>Huỳnh Thị Bé Tha</t>
  </si>
  <si>
    <t>Huỳnh Thị Bé Thi</t>
  </si>
  <si>
    <t>Nguyễn Thị Kim Hồng</t>
  </si>
  <si>
    <t>Nguyễn Thị Lựu</t>
  </si>
  <si>
    <t>Lý Thị Được</t>
  </si>
  <si>
    <t>Lý La Quan</t>
  </si>
  <si>
    <t>Trà Thị Soi</t>
  </si>
  <si>
    <t>Nguyễn Thị Diễm Hương</t>
  </si>
  <si>
    <t>Sơn Thị Muỗi Tron</t>
  </si>
  <si>
    <t>Sơn Thị Thương</t>
  </si>
  <si>
    <t>Thạch Thị Som Ươne</t>
  </si>
  <si>
    <t>Huỳnh Thị Như</t>
  </si>
  <si>
    <t>Sơn Thị Chành Ny</t>
  </si>
  <si>
    <t>Sơn Thị Chành Đa</t>
  </si>
  <si>
    <t>TQL</t>
  </si>
  <si>
    <t>SLĐ</t>
  </si>
  <si>
    <t>TL - Chi</t>
  </si>
  <si>
    <t>Trần Thị Bích Phượng</t>
  </si>
  <si>
    <t>Trần Nhiên</t>
  </si>
  <si>
    <t>Sơn Thị Trường Sa</t>
  </si>
  <si>
    <t>Lâm Thị Sà Mít</t>
  </si>
  <si>
    <t>Trần Thị Toan</t>
  </si>
  <si>
    <t>Nguyễn Hữu Nhơn</t>
  </si>
  <si>
    <t>Huỳnh Minh Hiếu</t>
  </si>
  <si>
    <t>Lý Thị Sà Kha</t>
  </si>
  <si>
    <t>Thạch Giang</t>
  </si>
  <si>
    <t>Thạch Quyền</t>
  </si>
  <si>
    <t>Lâm Lin</t>
  </si>
  <si>
    <t>Lâm Chanh Đa Ra</t>
  </si>
  <si>
    <t>Dương Thanh Tuấn</t>
  </si>
  <si>
    <t>Phạm Thành Đô</t>
  </si>
  <si>
    <t>Sơn Pép</t>
  </si>
  <si>
    <t xml:space="preserve"> Lâm Thị Mộng Thường</t>
  </si>
  <si>
    <t>Nguyễn Thiện Duyệt</t>
  </si>
  <si>
    <t>BP: Quản lý Xưởng &amp; CN Trực Tiếp SX</t>
  </si>
  <si>
    <t>BP: Quản lý xưởng &amp; CN Trực Tiếp SX</t>
  </si>
  <si>
    <t>Công ty TNHH Hải sản An Lạc</t>
  </si>
  <si>
    <t>Địa chỉ: Lô A14, đường 4A, KCN Hải Sơn, Đức Hòa, Long An</t>
  </si>
  <si>
    <t>I</t>
  </si>
  <si>
    <t>BP: Quản lý xưởng:</t>
  </si>
  <si>
    <t>II</t>
  </si>
  <si>
    <t>BP: Thành Phẩm:</t>
  </si>
  <si>
    <t>III</t>
  </si>
  <si>
    <t>BP: Tiếp Nhận:</t>
  </si>
  <si>
    <t>Tăng ca &amp; CN</t>
  </si>
  <si>
    <t>2016</t>
  </si>
  <si>
    <t>Kế toán</t>
  </si>
  <si>
    <t>ALVP008</t>
  </si>
  <si>
    <t>Trần Đình Thái</t>
  </si>
  <si>
    <t xml:space="preserve"> </t>
  </si>
  <si>
    <t>T.Tư</t>
  </si>
  <si>
    <t>2017</t>
  </si>
  <si>
    <t>TS</t>
  </si>
  <si>
    <t>nghĩ</t>
  </si>
  <si>
    <t>NGhĩ</t>
  </si>
  <si>
    <t>ts</t>
  </si>
  <si>
    <t>X</t>
  </si>
  <si>
    <t>Lập Biểu</t>
  </si>
  <si>
    <t>Hoàng Thị Ngọc</t>
  </si>
  <si>
    <t>Nguyễn Thị Ngọc Thùy</t>
  </si>
  <si>
    <t>Trà Thị Dưng</t>
  </si>
  <si>
    <t>ALTP1015</t>
  </si>
  <si>
    <t>ALVP009</t>
  </si>
  <si>
    <t>ALVP010</t>
  </si>
  <si>
    <t>Nguyễn Thị Diễm</t>
  </si>
  <si>
    <t>ALTP1016</t>
  </si>
  <si>
    <t>ALTP1017</t>
  </si>
  <si>
    <t>Võ Văn Hữu Phước</t>
  </si>
  <si>
    <t>nhận thẻ 
BHYT
 Quý II/2017</t>
  </si>
  <si>
    <t xml:space="preserve">DANH SÁCH NHÂN VIÊN </t>
  </si>
  <si>
    <t xml:space="preserve">Họ Tên </t>
  </si>
  <si>
    <t xml:space="preserve">chức vụ </t>
  </si>
</sst>
</file>

<file path=xl/styles.xml><?xml version="1.0" encoding="utf-8"?>
<styleSheet xmlns="http://schemas.openxmlformats.org/spreadsheetml/2006/main">
  <numFmts count="79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-&quot;$&quot;* #,##0_-;\-&quot;$&quot;* #,##0_-;_-&quot;$&quot;* &quot;-&quot;_-;_-@_-"/>
    <numFmt numFmtId="165" formatCode="_-* #,##0_-;\-* #,##0_-;_-* &quot;-&quot;_-;_-@_-"/>
    <numFmt numFmtId="166" formatCode="_-&quot;$&quot;* #,##0.00_-;\-&quot;$&quot;* #,##0.00_-;_-&quot;$&quot;* &quot;-&quot;??_-;_-@_-"/>
    <numFmt numFmtId="167" formatCode="_-* #,##0.00_-;\-* #,##0.00_-;_-* &quot;-&quot;??_-;_-@_-"/>
    <numFmt numFmtId="168" formatCode="_(* #,##0.0_);_(* \(#,##0.0\);_(* &quot;-&quot;??_);_(@_)"/>
    <numFmt numFmtId="169" formatCode="_(* #,##0_);_(* \(#,##0\);_(* &quot;-&quot;??_);_(@_)"/>
    <numFmt numFmtId="170" formatCode="0.000"/>
    <numFmt numFmtId="171" formatCode="_(* #,##0.000_);_(* \(#,##0.000\);_(* &quot;-&quot;??_);_(@_)"/>
    <numFmt numFmtId="172" formatCode="_(* #,##0.0000_);_(* \(#,##0.0000\);_(* &quot;-&quot;??_);_(@_)"/>
    <numFmt numFmtId="173" formatCode="&quot;C&quot;#,##0_);[Red]\(&quot;C&quot;#,##0\)"/>
    <numFmt numFmtId="174" formatCode="0##,###.00"/>
    <numFmt numFmtId="175" formatCode="&quot;\&quot;#,##0;[Red]&quot;\&quot;\-#,##0"/>
    <numFmt numFmtId="176" formatCode="&quot;\&quot;#,##0.00;[Red]&quot;\&quot;\-#,##0.00"/>
    <numFmt numFmtId="177" formatCode="#,##0\ &quot;$&quot;_);[Red]\(#,##0\ &quot;$&quot;\)"/>
    <numFmt numFmtId="178" formatCode="&quot;$&quot;###,0&quot;.&quot;00_);[Red]\(&quot;$&quot;###,0&quot;.&quot;00\)"/>
    <numFmt numFmtId="179" formatCode="_-* #,##0\ _k_r_-;\-* #,##0\ _k_r_-;_-* &quot;-&quot;\ _k_r_-;_-@_-"/>
    <numFmt numFmtId="180" formatCode="m/d"/>
    <numFmt numFmtId="181" formatCode="00.000"/>
    <numFmt numFmtId="182" formatCode="_-&quot;£&quot;* #,##0_-;\-&quot;£&quot;* #,##0_-;_-&quot;£&quot;* &quot;-&quot;_-;_-@_-"/>
    <numFmt numFmtId="183" formatCode="_-&quot;£&quot;* #,##0.00_-;\-&quot;£&quot;* #,##0.00_-;_-&quot;£&quot;* &quot;-&quot;??_-;_-@_-"/>
    <numFmt numFmtId="184" formatCode="#,##0\ &quot;F&quot;;[Red]\-#,##0\ &quot;F&quot;"/>
    <numFmt numFmtId="185" formatCode="#,##0.00\ &quot;F&quot;;\-#,##0.00\ &quot;F&quot;"/>
    <numFmt numFmtId="186" formatCode="#,##0.00\ &quot;F&quot;;[Red]\-#,##0.00\ &quot;F&quot;"/>
    <numFmt numFmtId="187" formatCode="_-* #,##0\ &quot;F&quot;_-;\-* #,##0\ &quot;F&quot;_-;_-* &quot;-&quot;\ &quot;F&quot;_-;_-@_-"/>
    <numFmt numFmtId="188" formatCode="&quot;ß&quot;#,##0;\-&quot;&quot;\ß&quot;&quot;#,##0"/>
    <numFmt numFmtId="189" formatCode="\t0.00%"/>
    <numFmt numFmtId="190" formatCode="\t#\ ??/??"/>
    <numFmt numFmtId="191" formatCode="#,##0;\(#,##0\)"/>
    <numFmt numFmtId="192" formatCode="&quot;?&quot;#,##0;&quot;?&quot;\-#,##0"/>
    <numFmt numFmtId="193" formatCode="##,###.##"/>
    <numFmt numFmtId="194" formatCode="##.##%"/>
    <numFmt numFmtId="195" formatCode="##,##0.##"/>
    <numFmt numFmtId="196" formatCode="#0.##"/>
    <numFmt numFmtId="197" formatCode="##,###.####"/>
    <numFmt numFmtId="198" formatCode="###.###"/>
    <numFmt numFmtId="199" formatCode="###,###"/>
    <numFmt numFmtId="200" formatCode="#,###%"/>
    <numFmt numFmtId="201" formatCode="##,##0%"/>
    <numFmt numFmtId="202" formatCode="##.##"/>
    <numFmt numFmtId="203" formatCode="_-* #,##0\ _F_-;\-* #,##0\ _F_-;_-* &quot;-&quot;\ _F_-;_-@_-"/>
    <numFmt numFmtId="204" formatCode="_-* #,##0.00\ &quot;F&quot;_-;\-* #,##0.00\ &quot;F&quot;_-;_-* &quot;-&quot;??\ &quot;F&quot;_-;_-@_-"/>
    <numFmt numFmtId="205" formatCode="_-* #,##0.00\ _F_-;\-* #,##0.00\ _F_-;_-* &quot;-&quot;??\ _F_-;_-@_-"/>
    <numFmt numFmtId="206" formatCode="_-* #,##0\ _V_N_D_-;\-* #,##0\ _V_N_D_-;_-* &quot;-&quot;\ _V_N_D_-;_-@_-"/>
    <numFmt numFmtId="207" formatCode="_-* #,##0.00\ _V_N_D_-;\-* #,##0.00\ _V_N_D_-;_-* &quot;-&quot;??\ _V_N_D_-;_-@_-"/>
    <numFmt numFmtId="208" formatCode="_ * #,##0_ ;_ * &quot;\&quot;&quot;\&quot;&quot;\&quot;&quot;\&quot;&quot;\&quot;&quot;\&quot;&quot;\&quot;&quot;\&quot;&quot;\&quot;&quot;\&quot;&quot;\&quot;&quot;\&quot;\-#,##0_ ;_ * &quot;-&quot;_ ;_ @_ "/>
    <numFmt numFmtId="209" formatCode="_ &quot;\&quot;* #,##0.00_ ;_ &quot;\&quot;* &quot;\&quot;&quot;\&quot;&quot;\&quot;&quot;\&quot;&quot;\&quot;&quot;\&quot;&quot;\&quot;&quot;\&quot;&quot;\&quot;&quot;\&quot;&quot;\&quot;&quot;\&quot;\-#,##0.00_ ;_ &quot;\&quot;* &quot;-&quot;??_ ;_ @_ "/>
    <numFmt numFmtId="210" formatCode="_ * #,##0.00_ ;_ * &quot;\&quot;&quot;\&quot;&quot;\&quot;&quot;\&quot;&quot;\&quot;&quot;\&quot;&quot;\&quot;&quot;\&quot;&quot;\&quot;&quot;\&quot;&quot;\&quot;&quot;\&quot;\-#,##0.00_ ;_ * &quot;-&quot;??_ ;_ @_ "/>
    <numFmt numFmtId="211" formatCode="&quot;\&quot;#,##0;&quot;\&quot;&quot;\&quot;&quot;\&quot;&quot;\&quot;&quot;\&quot;&quot;\&quot;&quot;\&quot;&quot;\&quot;&quot;\&quot;&quot;\&quot;&quot;\&quot;&quot;\&quot;&quot;\&quot;&quot;\&quot;\-#,##0"/>
    <numFmt numFmtId="212" formatCode="&quot;\&quot;#,##0;[Red]&quot;\&quot;&quot;\&quot;&quot;\&quot;&quot;\&quot;&quot;\&quot;&quot;\&quot;&quot;\&quot;&quot;\&quot;&quot;\&quot;&quot;\&quot;&quot;\&quot;&quot;\&quot;&quot;\&quot;&quot;\&quot;\-#,##0"/>
    <numFmt numFmtId="213" formatCode="&quot;\&quot;#,##0.00;&quot;\&quot;&quot;\&quot;&quot;\&quot;&quot;\&quot;&quot;\&quot;&quot;\&quot;&quot;\&quot;&quot;\&quot;&quot;\&quot;&quot;\&quot;&quot;\&quot;&quot;\&quot;&quot;\&quot;&quot;\&quot;\-#,##0.00"/>
    <numFmt numFmtId="214" formatCode="&quot;\&quot;#,##0.00;[Red]&quot;\&quot;&quot;\&quot;&quot;\&quot;&quot;\&quot;&quot;\&quot;&quot;\&quot;&quot;\&quot;&quot;\&quot;&quot;\&quot;&quot;\&quot;&quot;\&quot;&quot;\&quot;&quot;\&quot;&quot;\&quot;\-#,##0.00"/>
    <numFmt numFmtId="215" formatCode="_ &quot;\&quot;* #,##0_ ;_ &quot;\&quot;* &quot;\&quot;&quot;\&quot;&quot;\&quot;&quot;\&quot;&quot;\&quot;&quot;\&quot;&quot;\&quot;&quot;\&quot;&quot;\&quot;&quot;\&quot;&quot;\&quot;&quot;\&quot;&quot;\&quot;\-#,##0_ ;_ &quot;\&quot;* &quot;-&quot;_ ;_ @_ "/>
    <numFmt numFmtId="216" formatCode="_ &quot;\&quot;* #,##0_ ;_ &quot;\&quot;* &quot;\&quot;&quot;\&quot;&quot;\&quot;&quot;\&quot;&quot;\&quot;&quot;\&quot;&quot;\&quot;&quot;\&quot;&quot;\&quot;&quot;\&quot;&quot;\&quot;&quot;\&quot;&quot;\&quot;&quot;\&quot;\-#,##0_ ;_ &quot;\&quot;* &quot;-&quot;_ ;_ @_ "/>
    <numFmt numFmtId="217" formatCode="m\o\n\th\ \D\,\ \y\y\y\y"/>
    <numFmt numFmtId="218" formatCode="_ * #,##0_ ;_ * \-#,##0_ ;_ * &quot;-&quot;_ ;_ @_ "/>
    <numFmt numFmtId="219" formatCode="_ * #,##0.00_ ;_ * \-#,##0.00_ ;_ * &quot;-&quot;??_ ;_ @_ "/>
    <numFmt numFmtId="220" formatCode="_-* #,##0\ &quot;$&quot;_-;\-* #,##0\ &quot;$&quot;_-;_-* &quot;-&quot;\ &quot;$&quot;_-;_-@_-"/>
    <numFmt numFmtId="221" formatCode="_-* #,##0\ _$_-;\-* #,##0\ _$_-;_-* &quot;-&quot;\ _$_-;_-@_-"/>
    <numFmt numFmtId="222" formatCode="_ &quot;\&quot;* #,##0.00_ ;_ &quot;\&quot;* \-#,##0.00_ ;_ &quot;\&quot;* &quot;-&quot;??_ ;_ @_ "/>
    <numFmt numFmtId="223" formatCode="_(&quot;$&quot;\ * #,##0_);_(&quot;$&quot;\ * \(#,##0\);_(&quot;$&quot;\ * &quot;-&quot;_);_(@_)"/>
    <numFmt numFmtId="224" formatCode="_-* #,##0\ &quot;ñ&quot;_-;\-* #,##0\ &quot;ñ&quot;_-;_-* &quot;-&quot;\ &quot;ñ&quot;_-;_-@_-"/>
    <numFmt numFmtId="225" formatCode="_-* #,##0\ _ñ_-;\-* #,##0\ _ñ_-;_-* &quot;-&quot;\ _ñ_-;_-@_-"/>
    <numFmt numFmtId="226" formatCode="_-* #,##0.00\ _ñ_-;\-* #,##0.00\ _ñ_-;_-* &quot;-&quot;??\ _ñ_-;_-@_-"/>
    <numFmt numFmtId="227" formatCode="_-&quot;ñ&quot;* #,##0_-;\-&quot;ñ&quot;* #,##0_-;_-&quot;ñ&quot;* &quot;-&quot;_-;_-@_-"/>
    <numFmt numFmtId="228" formatCode="&quot;SFr.&quot;\ #,##0.00;[Red]&quot;SFr.&quot;\ \-#,##0.00"/>
    <numFmt numFmtId="229" formatCode="_ &quot;SFr.&quot;\ * #,##0_ ;_ &quot;SFr.&quot;\ * \-#,##0_ ;_ &quot;SFr.&quot;\ * &quot;-&quot;_ ;_ @_ "/>
    <numFmt numFmtId="230" formatCode="_-* #,##0_-;&quot;\&quot;\!\-* #,##0_-;_-* &quot;-&quot;_-;_-@_-"/>
    <numFmt numFmtId="231" formatCode="_-* #,##0.00\ _k_r_._-;\-* #,##0.00\ _k_r_._-;_-* &quot;-&quot;??\ _k_r_._-;_-@_-"/>
    <numFmt numFmtId="232" formatCode="#,##0.00\ \ "/>
    <numFmt numFmtId="233" formatCode="_ * #,##0_ ;_ * \-#,##0_ ;_ * &quot;-&quot;??_ ;_ @_ "/>
    <numFmt numFmtId="234" formatCode="_-* #,##0\ &quot;€&quot;_-;\-* #,##0\ &quot;€&quot;_-;_-* &quot;-&quot;\ &quot;€&quot;_-;_-@_-"/>
    <numFmt numFmtId="235" formatCode="_-* #,##0.00\ &quot;€&quot;_-;\-* #,##0.00\ &quot;€&quot;_-;_-* &quot;-&quot;??\ &quot;€&quot;_-;_-@_-"/>
    <numFmt numFmtId="236" formatCode="dd"/>
    <numFmt numFmtId="237" formatCode="0.0"/>
    <numFmt numFmtId="238" formatCode="#,##0.0_);\(#,##0.0\)"/>
  </numFmts>
  <fonts count="134">
    <font>
      <sz val="10"/>
      <name val="Arial"/>
    </font>
    <font>
      <sz val="10"/>
      <name val="Arial"/>
      <family val="2"/>
    </font>
    <font>
      <sz val="10"/>
      <name val=".VnTime"/>
      <family val="2"/>
    </font>
    <font>
      <b/>
      <sz val="10"/>
      <name val="SVNtimes new roman"/>
      <family val="2"/>
    </font>
    <font>
      <sz val="10"/>
      <name val="VNI-Helve-Condense"/>
    </font>
    <font>
      <sz val="11"/>
      <name val="??"/>
      <family val="3"/>
    </font>
    <font>
      <sz val="10"/>
      <name val="VNI-Times"/>
    </font>
    <font>
      <sz val="12"/>
      <name val="???"/>
    </font>
    <font>
      <sz val="12"/>
      <name val="바탕체"/>
      <family val="1"/>
      <charset val="129"/>
    </font>
    <font>
      <sz val="12"/>
      <name val="바탕체"/>
      <family val="1"/>
    </font>
    <font>
      <sz val="10"/>
      <name val=".VnArial"/>
      <family val="2"/>
    </font>
    <font>
      <sz val="12"/>
      <name val="????"/>
      <charset val="136"/>
    </font>
    <font>
      <sz val="11"/>
      <name val="??"/>
      <family val="3"/>
      <charset val="129"/>
    </font>
    <font>
      <sz val="12"/>
      <name val="???"/>
      <family val="1"/>
      <charset val="129"/>
    </font>
    <font>
      <sz val="10"/>
      <name val="Helv"/>
      <family val="2"/>
    </font>
    <font>
      <sz val="12"/>
      <name val="VNI-Times"/>
    </font>
    <font>
      <sz val="10"/>
      <name val="Helv"/>
    </font>
    <font>
      <sz val="10"/>
      <name val="Arial"/>
      <family val="2"/>
    </font>
    <font>
      <b/>
      <u/>
      <sz val="14"/>
      <color indexed="8"/>
      <name val=".VnBook-AntiquaH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sz val="11"/>
      <color indexed="8"/>
      <name val="Calibri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1"/>
      <name val="VNtimes new roman"/>
      <family val="2"/>
    </font>
    <font>
      <sz val="12"/>
      <name val="¹UAAA¼"/>
      <family val="3"/>
      <charset val="129"/>
    </font>
    <font>
      <sz val="12"/>
      <name val="¹ÙÅÁÃ¼"/>
      <charset val="129"/>
    </font>
    <font>
      <sz val="11"/>
      <color indexed="20"/>
      <name val="Calibri"/>
      <family val="2"/>
    </font>
    <font>
      <sz val="12"/>
      <name val="Tms Rmn"/>
    </font>
    <font>
      <sz val="10"/>
      <name val="Times New Roman"/>
      <family val="1"/>
    </font>
    <font>
      <sz val="11"/>
      <name val="µ¸¿ò"/>
      <charset val="129"/>
    </font>
    <font>
      <b/>
      <sz val="11"/>
      <color indexed="52"/>
      <name val="Calibri"/>
      <family val="2"/>
    </font>
    <font>
      <b/>
      <sz val="10"/>
      <name val="Helv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sz val="8"/>
      <name val="SVNtimes new roman"/>
      <family val="2"/>
    </font>
    <font>
      <b/>
      <sz val="11"/>
      <color indexed="9"/>
      <name val="Calibri"/>
      <family val="2"/>
    </font>
    <font>
      <sz val="11"/>
      <name val="VNcentury Gothic"/>
    </font>
    <font>
      <b/>
      <sz val="15"/>
      <name val="VNcentury Gothic"/>
    </font>
    <font>
      <sz val="12"/>
      <name val="SVNtimes new roman"/>
      <family val="2"/>
    </font>
    <font>
      <sz val="10"/>
      <name val="VNtimes new roman"/>
      <family val="2"/>
    </font>
    <font>
      <sz val="10"/>
      <name val="SVNtimes new roman"/>
    </font>
    <font>
      <sz val="10"/>
      <color indexed="8"/>
      <name val="Arial"/>
      <family val="2"/>
    </font>
    <font>
      <sz val="1"/>
      <color indexed="8"/>
      <name val="Courier"/>
      <family val="3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.VnTimeH"/>
      <family val="2"/>
    </font>
    <font>
      <sz val="12"/>
      <name val="NTTimes/Cyrillic"/>
    </font>
    <font>
      <sz val="11"/>
      <color indexed="62"/>
      <name val="Calibri"/>
      <family val="2"/>
    </font>
    <font>
      <sz val="10"/>
      <name val="VNI-Helve"/>
    </font>
    <font>
      <sz val="12"/>
      <name val=".VnTime"/>
      <family val="2"/>
    </font>
    <font>
      <sz val="10"/>
      <name val="VNI-Avo"/>
    </font>
    <font>
      <sz val="16"/>
      <name val="VNI-Times"/>
    </font>
    <font>
      <sz val="11"/>
      <color indexed="52"/>
      <name val="Calibri"/>
      <family val="2"/>
    </font>
    <font>
      <sz val="10"/>
      <name val="MS Sans Serif"/>
      <family val="2"/>
    </font>
    <font>
      <b/>
      <i/>
      <sz val="12"/>
      <name val=".VnAristote"/>
      <family val="2"/>
    </font>
    <font>
      <b/>
      <sz val="11"/>
      <name val="Helv"/>
    </font>
    <font>
      <sz val="12"/>
      <name val="Arial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sz val="10"/>
      <name val="Courier"/>
      <family val="3"/>
    </font>
    <font>
      <sz val="12"/>
      <name val="VNtimes new roman"/>
      <family val="2"/>
    </font>
    <font>
      <sz val="10"/>
      <name val="Times New Roman"/>
      <family val="1"/>
    </font>
    <font>
      <b/>
      <sz val="11"/>
      <color indexed="63"/>
      <name val="Calibri"/>
      <family val="2"/>
    </font>
    <font>
      <sz val="13"/>
      <name val=".VnTime"/>
      <family val="2"/>
    </font>
    <font>
      <sz val="13"/>
      <name val=".VnTime"/>
      <family val="2"/>
    </font>
    <font>
      <sz val="12"/>
      <name val=".VnTime"/>
      <family val="2"/>
    </font>
    <font>
      <b/>
      <sz val="12"/>
      <name val=".VnTime"/>
      <family val="2"/>
    </font>
    <font>
      <b/>
      <sz val="11"/>
      <name val="Times New Roman"/>
      <family val="1"/>
    </font>
    <font>
      <sz val="10"/>
      <name val=".VnArial Narrow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8"/>
      <name val="VN Helvetica"/>
    </font>
    <font>
      <sz val="11"/>
      <color indexed="10"/>
      <name val="Calibri"/>
      <family val="2"/>
    </font>
    <font>
      <sz val="14"/>
      <name val=".VnArial"/>
      <family val="2"/>
    </font>
    <font>
      <sz val="11"/>
      <name val="NTTimes/Cyrillic"/>
    </font>
    <font>
      <sz val="16"/>
      <name val="AngsanaUPC"/>
      <family val="3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9"/>
      <name val="Arial"/>
      <family val="2"/>
    </font>
    <font>
      <sz val="10"/>
      <name val="굴림체"/>
      <family val="3"/>
      <charset val="129"/>
    </font>
    <font>
      <sz val="10"/>
      <name val=".VnArial"/>
      <family val="1"/>
    </font>
    <font>
      <sz val="12"/>
      <name val="Courier"/>
      <family val="3"/>
    </font>
    <font>
      <sz val="10"/>
      <name val=" "/>
      <family val="1"/>
      <charset val="136"/>
    </font>
    <font>
      <sz val="12"/>
      <name val="Times New Roman"/>
      <family val="1"/>
    </font>
    <font>
      <sz val="11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b/>
      <sz val="9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b/>
      <sz val="16"/>
      <name val="Times New Roman"/>
      <family val="1"/>
    </font>
    <font>
      <b/>
      <sz val="22"/>
      <name val="Times New Roman"/>
      <family val="1"/>
    </font>
    <font>
      <b/>
      <sz val="18"/>
      <name val="Times New Roman"/>
      <family val="1"/>
    </font>
    <font>
      <b/>
      <i/>
      <sz val="14"/>
      <name val="Times New Roman"/>
      <family val="1"/>
    </font>
    <font>
      <sz val="10"/>
      <name val=".VnTime"/>
      <family val="2"/>
    </font>
    <font>
      <u/>
      <sz val="10"/>
      <color indexed="12"/>
      <name val="Arial"/>
      <family val="2"/>
    </font>
    <font>
      <sz val="12"/>
      <color indexed="9"/>
      <name val="Times New Roman"/>
      <family val="1"/>
    </font>
    <font>
      <sz val="9"/>
      <color indexed="10"/>
      <name val="Times New Roman"/>
      <family val="1"/>
    </font>
    <font>
      <sz val="22"/>
      <name val="Times New Roman"/>
      <family val="1"/>
    </font>
    <font>
      <sz val="10"/>
      <color indexed="9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rgb="FFFF0000"/>
      <name val="Times New Roman"/>
      <family val="1"/>
    </font>
    <font>
      <sz val="12"/>
      <color theme="0"/>
      <name val="Times New Roman"/>
      <family val="1"/>
    </font>
    <font>
      <sz val="10"/>
      <color rgb="FF0070C0"/>
      <name val="Times New Roman"/>
      <family val="1"/>
    </font>
    <font>
      <b/>
      <sz val="9"/>
      <color theme="0"/>
      <name val="Times New Roman"/>
      <family val="1"/>
    </font>
    <font>
      <sz val="10"/>
      <color rgb="FF0000FF"/>
      <name val="Times New Roman"/>
      <family val="1"/>
    </font>
    <font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8"/>
      <color theme="1"/>
      <name val="Times New Roman"/>
      <family val="1"/>
    </font>
    <font>
      <sz val="10"/>
      <color theme="0"/>
      <name val="Times New Roman"/>
      <family val="1"/>
    </font>
    <font>
      <u val="singleAccounting"/>
      <sz val="10"/>
      <color rgb="FF0000FF"/>
      <name val="Times New Roman"/>
      <family val="1"/>
    </font>
    <font>
      <b/>
      <sz val="10"/>
      <color theme="1"/>
      <name val="Times New Roman"/>
      <family val="1"/>
    </font>
    <font>
      <sz val="8"/>
      <color rgb="FF0070C0"/>
      <name val="Times New Roman"/>
      <family val="1"/>
    </font>
    <font>
      <b/>
      <sz val="9"/>
      <color rgb="FF0070C0"/>
      <name val="Times New Roman"/>
      <family val="1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6"/>
      <color theme="1"/>
      <name val="Arial"/>
      <family val="2"/>
    </font>
    <font>
      <sz val="12"/>
      <color theme="1"/>
      <name val="Times New Roman"/>
      <family val="1"/>
    </font>
    <font>
      <b/>
      <sz val="12"/>
      <color theme="1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hair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0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608">
    <xf numFmtId="0" fontId="0" fillId="0" borderId="0"/>
    <xf numFmtId="227" fontId="15" fillId="0" borderId="0" applyFont="0" applyFill="0" applyBorder="0" applyAlignment="0" applyProtection="0"/>
    <xf numFmtId="194" fontId="3" fillId="0" borderId="1">
      <alignment horizontal="center"/>
      <protection hidden="1"/>
    </xf>
    <xf numFmtId="0" fontId="4" fillId="0" borderId="2" applyNumberFormat="0"/>
    <xf numFmtId="181" fontId="5" fillId="0" borderId="0" applyFont="0" applyFill="0" applyBorder="0" applyAlignment="0" applyProtection="0"/>
    <xf numFmtId="203" fontId="6" fillId="0" borderId="0" applyFont="0" applyFill="0" applyBorder="0" applyAlignment="0" applyProtection="0"/>
    <xf numFmtId="192" fontId="5" fillId="0" borderId="0" applyFont="0" applyFill="0" applyBorder="0" applyAlignment="0" applyProtection="0"/>
    <xf numFmtId="0" fontId="9" fillId="0" borderId="0"/>
    <xf numFmtId="219" fontId="10" fillId="0" borderId="0" applyFont="0" applyFill="0" applyBorder="0" applyAlignment="0" applyProtection="0"/>
    <xf numFmtId="218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4" fillId="0" borderId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6" fillId="0" borderId="0"/>
    <xf numFmtId="220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17" fillId="0" borderId="0"/>
    <xf numFmtId="0" fontId="4" fillId="0" borderId="2"/>
    <xf numFmtId="0" fontId="4" fillId="0" borderId="2"/>
    <xf numFmtId="0" fontId="18" fillId="2" borderId="0"/>
    <xf numFmtId="9" fontId="19" fillId="0" borderId="0" applyBorder="0" applyAlignment="0" applyProtection="0"/>
    <xf numFmtId="0" fontId="20" fillId="2" borderId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2" fillId="2" borderId="0"/>
    <xf numFmtId="0" fontId="23" fillId="0" borderId="0">
      <alignment wrapText="1"/>
    </xf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6" borderId="0" applyNumberFormat="0" applyBorder="0" applyAlignment="0" applyProtection="0"/>
    <xf numFmtId="0" fontId="21" fillId="9" borderId="0" applyNumberFormat="0" applyBorder="0" applyAlignment="0" applyProtection="0"/>
    <xf numFmtId="0" fontId="21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5" fillId="0" borderId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20" borderId="0" applyNumberFormat="0" applyBorder="0" applyAlignment="0" applyProtection="0"/>
    <xf numFmtId="228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9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2" fontId="27" fillId="0" borderId="0" applyFont="0" applyFill="0" applyBorder="0" applyAlignment="0" applyProtection="0"/>
    <xf numFmtId="218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8" fontId="27" fillId="0" borderId="0" applyFont="0" applyFill="0" applyBorder="0" applyAlignment="0" applyProtection="0"/>
    <xf numFmtId="219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9" fontId="27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28" fillId="4" borderId="0" applyNumberFormat="0" applyBorder="0" applyAlignment="0" applyProtection="0"/>
    <xf numFmtId="0" fontId="29" fillId="0" borderId="0" applyNumberFormat="0" applyFill="0" applyBorder="0" applyAlignment="0" applyProtection="0"/>
    <xf numFmtId="0" fontId="26" fillId="0" borderId="0"/>
    <xf numFmtId="0" fontId="30" fillId="0" borderId="0"/>
    <xf numFmtId="0" fontId="26" fillId="0" borderId="0"/>
    <xf numFmtId="0" fontId="31" fillId="0" borderId="0"/>
    <xf numFmtId="208" fontId="1" fillId="0" borderId="0" applyFill="0" applyBorder="0" applyAlignment="0"/>
    <xf numFmtId="209" fontId="1" fillId="0" borderId="0" applyFill="0" applyBorder="0" applyAlignment="0"/>
    <xf numFmtId="210" fontId="1" fillId="0" borderId="0" applyFill="0" applyBorder="0" applyAlignment="0"/>
    <xf numFmtId="211" fontId="1" fillId="0" borderId="0" applyFill="0" applyBorder="0" applyAlignment="0"/>
    <xf numFmtId="212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32" fillId="21" borderId="3" applyNumberFormat="0" applyAlignment="0" applyProtection="0"/>
    <xf numFmtId="0" fontId="33" fillId="0" borderId="0"/>
    <xf numFmtId="193" fontId="34" fillId="0" borderId="4" applyBorder="0"/>
    <xf numFmtId="193" fontId="35" fillId="0" borderId="2">
      <protection locked="0"/>
    </xf>
    <xf numFmtId="204" fontId="6" fillId="0" borderId="0" applyFont="0" applyFill="0" applyBorder="0" applyAlignment="0" applyProtection="0"/>
    <xf numFmtId="196" fontId="36" fillId="0" borderId="2"/>
    <xf numFmtId="0" fontId="37" fillId="22" borderId="5" applyNumberFormat="0" applyAlignment="0" applyProtection="0"/>
    <xf numFmtId="43" fontId="1" fillId="0" borderId="0" applyFont="0" applyFill="0" applyBorder="0" applyAlignment="0" applyProtection="0"/>
    <xf numFmtId="208" fontId="1" fillId="0" borderId="0" applyFont="0" applyFill="0" applyBorder="0" applyAlignment="0" applyProtection="0"/>
    <xf numFmtId="179" fontId="1" fillId="0" borderId="0" applyFont="0" applyFill="0" applyBorder="0" applyProtection="0"/>
    <xf numFmtId="179" fontId="1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91" fontId="30" fillId="0" borderId="0"/>
    <xf numFmtId="3" fontId="17" fillId="0" borderId="0" applyFont="0" applyFill="0" applyBorder="0" applyAlignment="0" applyProtection="0"/>
    <xf numFmtId="201" fontId="38" fillId="0" borderId="0">
      <protection locked="0"/>
    </xf>
    <xf numFmtId="200" fontId="38" fillId="0" borderId="0">
      <protection locked="0"/>
    </xf>
    <xf numFmtId="202" fontId="39" fillId="0" borderId="6">
      <protection locked="0"/>
    </xf>
    <xf numFmtId="199" fontId="38" fillId="0" borderId="0">
      <protection locked="0"/>
    </xf>
    <xf numFmtId="198" fontId="38" fillId="0" borderId="0">
      <protection locked="0"/>
    </xf>
    <xf numFmtId="199" fontId="38" fillId="0" borderId="0" applyNumberFormat="0">
      <protection locked="0"/>
    </xf>
    <xf numFmtId="199" fontId="38" fillId="0" borderId="0">
      <protection locked="0"/>
    </xf>
    <xf numFmtId="193" fontId="40" fillId="0" borderId="1"/>
    <xf numFmtId="197" fontId="40" fillId="0" borderId="1"/>
    <xf numFmtId="209" fontId="1" fillId="0" borderId="0" applyFont="0" applyFill="0" applyBorder="0" applyAlignment="0" applyProtection="0"/>
    <xf numFmtId="173" fontId="41" fillId="0" borderId="0" applyFont="0" applyFill="0" applyBorder="0" applyAlignment="0" applyProtection="0"/>
    <xf numFmtId="189" fontId="1" fillId="0" borderId="0"/>
    <xf numFmtId="193" fontId="3" fillId="0" borderId="1">
      <alignment horizontal="center"/>
      <protection hidden="1"/>
    </xf>
    <xf numFmtId="218" fontId="7" fillId="0" borderId="0" applyFont="0" applyFill="0" applyBorder="0" applyAlignment="0" applyProtection="0"/>
    <xf numFmtId="218" fontId="8" fillId="0" borderId="0" applyFont="0" applyFill="0" applyBorder="0" applyAlignment="0" applyProtection="0"/>
    <xf numFmtId="195" fontId="42" fillId="0" borderId="1">
      <alignment horizontal="center"/>
      <protection hidden="1"/>
    </xf>
    <xf numFmtId="2" fontId="3" fillId="0" borderId="1">
      <alignment horizontal="center"/>
      <protection hidden="1"/>
    </xf>
    <xf numFmtId="0" fontId="17" fillId="0" borderId="0" applyFont="0" applyFill="0" applyBorder="0" applyAlignment="0" applyProtection="0"/>
    <xf numFmtId="14" fontId="43" fillId="0" borderId="0" applyFill="0" applyBorder="0" applyAlignment="0"/>
    <xf numFmtId="217" fontId="44" fillId="0" borderId="0">
      <protection locked="0"/>
    </xf>
    <xf numFmtId="171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90" fontId="1" fillId="0" borderId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45" fillId="0" borderId="0" applyNumberFormat="0" applyFill="0" applyBorder="0" applyAlignment="0" applyProtection="0"/>
    <xf numFmtId="2" fontId="17" fillId="0" borderId="0" applyFont="0" applyFill="0" applyBorder="0" applyAlignment="0" applyProtection="0"/>
    <xf numFmtId="0" fontId="46" fillId="5" borderId="0" applyNumberFormat="0" applyBorder="0" applyAlignment="0" applyProtection="0"/>
    <xf numFmtId="38" fontId="47" fillId="2" borderId="0" applyNumberFormat="0" applyBorder="0" applyAlignment="0" applyProtection="0"/>
    <xf numFmtId="0" fontId="48" fillId="0" borderId="0">
      <alignment horizontal="left"/>
    </xf>
    <xf numFmtId="0" fontId="49" fillId="0" borderId="7" applyNumberFormat="0" applyAlignment="0" applyProtection="0">
      <alignment horizontal="left" vertical="center"/>
    </xf>
    <xf numFmtId="0" fontId="49" fillId="0" borderId="8">
      <alignment horizontal="left" vertical="center"/>
    </xf>
    <xf numFmtId="0" fontId="50" fillId="0" borderId="9" applyNumberFormat="0" applyFill="0" applyAlignment="0" applyProtection="0"/>
    <xf numFmtId="0" fontId="51" fillId="0" borderId="10" applyNumberFormat="0" applyFill="0" applyAlignment="0" applyProtection="0"/>
    <xf numFmtId="0" fontId="52" fillId="0" borderId="11" applyNumberFormat="0" applyFill="0" applyAlignment="0" applyProtection="0"/>
    <xf numFmtId="0" fontId="52" fillId="0" borderId="0" applyNumberFormat="0" applyFill="0" applyBorder="0" applyAlignment="0" applyProtection="0"/>
    <xf numFmtId="0" fontId="53" fillId="0" borderId="0" applyProtection="0"/>
    <xf numFmtId="0" fontId="54" fillId="0" borderId="0" applyProtection="0"/>
    <xf numFmtId="49" fontId="55" fillId="0" borderId="12">
      <alignment vertical="center"/>
    </xf>
    <xf numFmtId="0" fontId="109" fillId="0" borderId="0" applyNumberFormat="0" applyFill="0" applyBorder="0" applyAlignment="0" applyProtection="0">
      <alignment vertical="top"/>
      <protection locked="0"/>
    </xf>
    <xf numFmtId="225" fontId="6" fillId="0" borderId="0" applyFont="0" applyFill="0" applyBorder="0" applyAlignment="0" applyProtection="0"/>
    <xf numFmtId="0" fontId="56" fillId="0" borderId="0"/>
    <xf numFmtId="0" fontId="57" fillId="8" borderId="3" applyNumberFormat="0" applyAlignment="0" applyProtection="0"/>
    <xf numFmtId="10" fontId="47" fillId="23" borderId="12" applyNumberFormat="0" applyBorder="0" applyAlignment="0" applyProtection="0"/>
    <xf numFmtId="2" fontId="58" fillId="0" borderId="13" applyBorder="0"/>
    <xf numFmtId="0" fontId="59" fillId="0" borderId="0"/>
    <xf numFmtId="2" fontId="60" fillId="0" borderId="14" applyBorder="0"/>
    <xf numFmtId="2" fontId="61" fillId="0" borderId="0" applyNumberFormat="0" applyFill="0">
      <alignment horizontal="center"/>
    </xf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62" fillId="0" borderId="15" applyNumberFormat="0" applyFill="0" applyAlignment="0" applyProtection="0"/>
    <xf numFmtId="193" fontId="47" fillId="0" borderId="4" applyFont="0"/>
    <xf numFmtId="3" fontId="1" fillId="0" borderId="16"/>
    <xf numFmtId="38" fontId="63" fillId="0" borderId="0" applyFont="0" applyFill="0" applyBorder="0" applyAlignment="0" applyProtection="0"/>
    <xf numFmtId="40" fontId="63" fillId="0" borderId="0" applyFont="0" applyFill="0" applyBorder="0" applyAlignment="0" applyProtection="0"/>
    <xf numFmtId="0" fontId="64" fillId="0" borderId="2"/>
    <xf numFmtId="0" fontId="65" fillId="0" borderId="17"/>
    <xf numFmtId="177" fontId="63" fillId="0" borderId="0" applyFont="0" applyFill="0" applyBorder="0" applyAlignment="0" applyProtection="0"/>
    <xf numFmtId="178" fontId="63" fillId="0" borderId="0" applyFont="0" applyFill="0" applyBorder="0" applyAlignment="0" applyProtection="0"/>
    <xf numFmtId="180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0" fontId="66" fillId="0" borderId="0" applyNumberFormat="0" applyFont="0" applyFill="0" applyAlignment="0"/>
    <xf numFmtId="0" fontId="40" fillId="0" borderId="0">
      <alignment horizontal="justify" vertical="top"/>
    </xf>
    <xf numFmtId="0" fontId="67" fillId="24" borderId="0" applyNumberFormat="0" applyBorder="0" applyAlignment="0" applyProtection="0"/>
    <xf numFmtId="0" fontId="30" fillId="0" borderId="0"/>
    <xf numFmtId="37" fontId="68" fillId="0" borderId="0"/>
    <xf numFmtId="0" fontId="69" fillId="0" borderId="0"/>
    <xf numFmtId="174" fontId="70" fillId="0" borderId="0"/>
    <xf numFmtId="0" fontId="17" fillId="0" borderId="0"/>
    <xf numFmtId="0" fontId="17" fillId="0" borderId="0"/>
    <xf numFmtId="0" fontId="17" fillId="0" borderId="0"/>
    <xf numFmtId="0" fontId="59" fillId="0" borderId="0"/>
    <xf numFmtId="0" fontId="17" fillId="25" borderId="18" applyNumberFormat="0" applyFont="0" applyAlignment="0" applyProtection="0"/>
    <xf numFmtId="0" fontId="17" fillId="0" borderId="0" applyFont="0" applyFill="0" applyBorder="0" applyAlignment="0" applyProtection="0"/>
    <xf numFmtId="0" fontId="71" fillId="0" borderId="0"/>
    <xf numFmtId="0" fontId="72" fillId="21" borderId="19" applyNumberFormat="0" applyAlignment="0" applyProtection="0"/>
    <xf numFmtId="212" fontId="1" fillId="0" borderId="0" applyFont="0" applyFill="0" applyBorder="0" applyAlignment="0" applyProtection="0"/>
    <xf numFmtId="216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225" fontId="6" fillId="0" borderId="0" applyFont="0" applyFill="0" applyBorder="0" applyAlignment="0" applyProtection="0"/>
    <xf numFmtId="3" fontId="6" fillId="0" borderId="20">
      <alignment horizontal="right" wrapText="1"/>
    </xf>
    <xf numFmtId="0" fontId="2" fillId="0" borderId="0" applyNumberForma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0" fontId="65" fillId="0" borderId="0"/>
    <xf numFmtId="186" fontId="73" fillId="0" borderId="13">
      <alignment horizontal="right" vertical="center"/>
    </xf>
    <xf numFmtId="232" fontId="6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233" fontId="1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93" fontId="40" fillId="0" borderId="1">
      <protection hidden="1"/>
    </xf>
    <xf numFmtId="49" fontId="43" fillId="0" borderId="0" applyFill="0" applyBorder="0" applyAlignment="0"/>
    <xf numFmtId="214" fontId="1" fillId="0" borderId="0" applyFill="0" applyBorder="0" applyAlignment="0"/>
    <xf numFmtId="215" fontId="1" fillId="0" borderId="0" applyFill="0" applyBorder="0" applyAlignment="0"/>
    <xf numFmtId="187" fontId="73" fillId="0" borderId="13">
      <alignment horizontal="center"/>
    </xf>
    <xf numFmtId="0" fontId="75" fillId="0" borderId="21"/>
    <xf numFmtId="49" fontId="76" fillId="0" borderId="0">
      <alignment horizontal="justify" vertical="center" wrapText="1"/>
    </xf>
    <xf numFmtId="40" fontId="77" fillId="0" borderId="0"/>
    <xf numFmtId="0" fontId="78" fillId="0" borderId="2"/>
    <xf numFmtId="0" fontId="79" fillId="0" borderId="0" applyNumberFormat="0" applyFill="0" applyBorder="0" applyAlignment="0" applyProtection="0"/>
    <xf numFmtId="0" fontId="80" fillId="0" borderId="22" applyNumberFormat="0" applyFill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84" fontId="73" fillId="0" borderId="0"/>
    <xf numFmtId="185" fontId="73" fillId="0" borderId="12"/>
    <xf numFmtId="0" fontId="81" fillId="0" borderId="23">
      <alignment horizontal="left" vertical="center"/>
    </xf>
    <xf numFmtId="170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4" fillId="0" borderId="0">
      <alignment horizontal="left" wrapText="1"/>
    </xf>
    <xf numFmtId="234" fontId="85" fillId="0" borderId="0" applyFont="0" applyFill="0" applyBorder="0" applyAlignment="0" applyProtection="0"/>
    <xf numFmtId="235" fontId="85" fillId="0" borderId="0" applyFont="0" applyFill="0" applyBorder="0" applyAlignment="0" applyProtection="0"/>
    <xf numFmtId="0" fontId="85" fillId="0" borderId="0"/>
    <xf numFmtId="40" fontId="86" fillId="0" borderId="0" applyFont="0" applyFill="0" applyBorder="0" applyAlignment="0" applyProtection="0"/>
    <xf numFmtId="38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9" fontId="87" fillId="0" borderId="0" applyFont="0" applyFill="0" applyBorder="0" applyAlignment="0" applyProtection="0"/>
    <xf numFmtId="0" fontId="88" fillId="0" borderId="0"/>
    <xf numFmtId="230" fontId="89" fillId="0" borderId="0" applyFont="0" applyFill="0" applyBorder="0" applyAlignment="0" applyProtection="0"/>
    <xf numFmtId="231" fontId="17" fillId="0" borderId="0" applyFont="0" applyFill="0" applyBorder="0" applyAlignment="0" applyProtection="0"/>
    <xf numFmtId="0" fontId="66" fillId="0" borderId="0"/>
    <xf numFmtId="165" fontId="90" fillId="0" borderId="0" applyFont="0" applyFill="0" applyBorder="0" applyAlignment="0" applyProtection="0"/>
    <xf numFmtId="167" fontId="90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76" fontId="8" fillId="0" borderId="0" applyFont="0" applyFill="0" applyBorder="0" applyAlignment="0" applyProtection="0"/>
    <xf numFmtId="175" fontId="8" fillId="0" borderId="0" applyFont="0" applyFill="0" applyBorder="0" applyAlignment="0" applyProtection="0"/>
    <xf numFmtId="0" fontId="91" fillId="0" borderId="0"/>
    <xf numFmtId="219" fontId="92" fillId="0" borderId="0" applyFont="0" applyFill="0" applyBorder="0" applyAlignment="0" applyProtection="0"/>
    <xf numFmtId="218" fontId="92" fillId="0" borderId="0" applyFont="0" applyFill="0" applyBorder="0" applyAlignment="0" applyProtection="0"/>
    <xf numFmtId="0" fontId="92" fillId="0" borderId="0"/>
    <xf numFmtId="182" fontId="90" fillId="0" borderId="0" applyFont="0" applyFill="0" applyBorder="0" applyAlignment="0" applyProtection="0"/>
    <xf numFmtId="6" fontId="93" fillId="0" borderId="0" applyFont="0" applyFill="0" applyBorder="0" applyAlignment="0" applyProtection="0"/>
    <xf numFmtId="183" fontId="90" fillId="0" borderId="0" applyFont="0" applyFill="0" applyBorder="0" applyAlignment="0" applyProtection="0"/>
    <xf numFmtId="235" fontId="92" fillId="0" borderId="0" applyFont="0" applyFill="0" applyBorder="0" applyAlignment="0" applyProtection="0"/>
    <xf numFmtId="234" fontId="92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5" fillId="0" borderId="0">
      <alignment vertical="center"/>
    </xf>
  </cellStyleXfs>
  <cellXfs count="575">
    <xf numFmtId="0" fontId="0" fillId="0" borderId="0" xfId="0"/>
    <xf numFmtId="0" fontId="96" fillId="0" borderId="0" xfId="0" applyFont="1"/>
    <xf numFmtId="0" fontId="30" fillId="0" borderId="0" xfId="0" applyFont="1"/>
    <xf numFmtId="0" fontId="98" fillId="0" borderId="0" xfId="0" applyFont="1" applyFill="1" applyAlignment="1">
      <alignment vertical="center"/>
    </xf>
    <xf numFmtId="169" fontId="98" fillId="0" borderId="0" xfId="337" applyNumberFormat="1" applyFont="1" applyFill="1" applyAlignment="1">
      <alignment vertical="center"/>
    </xf>
    <xf numFmtId="0" fontId="98" fillId="0" borderId="0" xfId="0" applyFont="1" applyFill="1" applyAlignment="1">
      <alignment vertical="center" wrapText="1"/>
    </xf>
    <xf numFmtId="169" fontId="98" fillId="0" borderId="0" xfId="337" applyNumberFormat="1" applyFont="1" applyFill="1" applyAlignment="1">
      <alignment vertical="center" wrapText="1"/>
    </xf>
    <xf numFmtId="0" fontId="98" fillId="0" borderId="0" xfId="0" applyFont="1" applyFill="1" applyBorder="1" applyAlignment="1">
      <alignment vertical="center" wrapText="1"/>
    </xf>
    <xf numFmtId="0" fontId="98" fillId="0" borderId="25" xfId="0" applyFont="1" applyFill="1" applyBorder="1" applyAlignment="1">
      <alignment vertical="center" wrapText="1"/>
    </xf>
    <xf numFmtId="0" fontId="103" fillId="0" borderId="0" xfId="0" applyFont="1" applyFill="1" applyBorder="1" applyAlignment="1">
      <alignment horizontal="center" vertical="center"/>
    </xf>
    <xf numFmtId="0" fontId="98" fillId="0" borderId="0" xfId="0" applyFont="1" applyFill="1" applyBorder="1" applyAlignment="1">
      <alignment vertical="center"/>
    </xf>
    <xf numFmtId="0" fontId="98" fillId="0" borderId="0" xfId="0" applyFont="1" applyFill="1" applyBorder="1" applyAlignment="1">
      <alignment horizontal="center" vertical="center"/>
    </xf>
    <xf numFmtId="169" fontId="98" fillId="0" borderId="0" xfId="337" applyNumberFormat="1" applyFont="1" applyFill="1" applyBorder="1" applyAlignment="1">
      <alignment horizontal="center" vertical="center"/>
    </xf>
    <xf numFmtId="0" fontId="103" fillId="0" borderId="0" xfId="0" applyFont="1" applyFill="1" applyBorder="1" applyAlignment="1">
      <alignment horizontal="left" vertical="center"/>
    </xf>
    <xf numFmtId="0" fontId="98" fillId="0" borderId="0" xfId="0" applyFont="1" applyFill="1" applyAlignment="1">
      <alignment horizontal="center" vertical="center" wrapText="1"/>
    </xf>
    <xf numFmtId="169" fontId="98" fillId="0" borderId="0" xfId="337" applyNumberFormat="1" applyFont="1" applyFill="1" applyAlignment="1">
      <alignment horizontal="center" vertical="center" wrapText="1"/>
    </xf>
    <xf numFmtId="0" fontId="30" fillId="0" borderId="2" xfId="0" applyFont="1" applyBorder="1" applyAlignment="1">
      <alignment horizontal="center" vertical="center" wrapText="1"/>
    </xf>
    <xf numFmtId="169" fontId="30" fillId="0" borderId="2" xfId="337" applyNumberFormat="1" applyFont="1" applyBorder="1" applyAlignment="1">
      <alignment horizontal="center" vertical="center" wrapText="1"/>
    </xf>
    <xf numFmtId="0" fontId="30" fillId="0" borderId="0" xfId="0" applyFont="1" applyBorder="1" applyAlignment="1">
      <alignment vertical="center" wrapText="1"/>
    </xf>
    <xf numFmtId="0" fontId="102" fillId="0" borderId="0" xfId="0" applyFont="1" applyFill="1" applyBorder="1" applyAlignment="1">
      <alignment vertical="center"/>
    </xf>
    <xf numFmtId="0" fontId="102" fillId="0" borderId="0" xfId="0" applyFont="1" applyBorder="1" applyAlignment="1">
      <alignment horizontal="center" vertical="center"/>
    </xf>
    <xf numFmtId="169" fontId="102" fillId="0" borderId="0" xfId="337" applyNumberFormat="1" applyFont="1" applyBorder="1" applyAlignment="1">
      <alignment horizontal="center" vertical="center"/>
    </xf>
    <xf numFmtId="169" fontId="30" fillId="0" borderId="0" xfId="337" applyNumberFormat="1" applyFont="1" applyAlignment="1">
      <alignment vertical="center" wrapText="1"/>
    </xf>
    <xf numFmtId="0" fontId="102" fillId="0" borderId="0" xfId="0" applyFont="1" applyBorder="1" applyAlignment="1">
      <alignment vertical="center" wrapText="1"/>
    </xf>
    <xf numFmtId="169" fontId="102" fillId="0" borderId="0" xfId="337" applyNumberFormat="1" applyFont="1" applyAlignment="1">
      <alignment vertical="center" wrapText="1"/>
    </xf>
    <xf numFmtId="169" fontId="100" fillId="0" borderId="12" xfId="337" applyNumberFormat="1" applyFont="1" applyFill="1" applyBorder="1" applyAlignment="1">
      <alignment horizontal="center" vertical="center" wrapText="1"/>
    </xf>
    <xf numFmtId="0" fontId="100" fillId="0" borderId="0" xfId="0" applyFont="1" applyFill="1" applyAlignment="1">
      <alignment horizontal="center" vertical="center" wrapText="1"/>
    </xf>
    <xf numFmtId="169" fontId="100" fillId="0" borderId="0" xfId="337" applyNumberFormat="1" applyFont="1" applyFill="1" applyAlignment="1">
      <alignment horizontal="center" vertical="center" wrapText="1"/>
    </xf>
    <xf numFmtId="0" fontId="102" fillId="0" borderId="0" xfId="0" applyFont="1" applyFill="1" applyBorder="1" applyAlignment="1">
      <alignment horizontal="left" vertical="center"/>
    </xf>
    <xf numFmtId="10" fontId="102" fillId="0" borderId="0" xfId="337" applyNumberFormat="1" applyFont="1" applyBorder="1" applyAlignment="1">
      <alignment horizontal="center" vertical="center"/>
    </xf>
    <xf numFmtId="10" fontId="30" fillId="0" borderId="0" xfId="0" applyNumberFormat="1" applyFont="1"/>
    <xf numFmtId="0" fontId="100" fillId="0" borderId="0" xfId="0" applyFont="1" applyFill="1" applyAlignment="1">
      <alignment vertical="center" wrapText="1"/>
    </xf>
    <xf numFmtId="169" fontId="100" fillId="0" borderId="0" xfId="337" applyNumberFormat="1" applyFont="1" applyFill="1" applyAlignment="1">
      <alignment vertical="center" wrapText="1"/>
    </xf>
    <xf numFmtId="0" fontId="30" fillId="0" borderId="0" xfId="0" applyFont="1" applyFill="1" applyAlignment="1">
      <alignment vertical="center" wrapText="1"/>
    </xf>
    <xf numFmtId="169" fontId="30" fillId="0" borderId="0" xfId="337" applyNumberFormat="1" applyFont="1" applyFill="1" applyAlignment="1">
      <alignment vertical="center" wrapText="1"/>
    </xf>
    <xf numFmtId="0" fontId="30" fillId="0" borderId="2" xfId="0" applyFont="1" applyFill="1" applyBorder="1" applyAlignment="1">
      <alignment vertical="center" wrapText="1"/>
    </xf>
    <xf numFmtId="169" fontId="30" fillId="0" borderId="2" xfId="337" applyNumberFormat="1" applyFont="1" applyFill="1" applyBorder="1" applyAlignment="1">
      <alignment horizontal="center" vertical="center" wrapText="1"/>
    </xf>
    <xf numFmtId="169" fontId="30" fillId="0" borderId="2" xfId="337" quotePrefix="1" applyNumberFormat="1" applyFont="1" applyFill="1" applyBorder="1" applyAlignment="1">
      <alignment horizontal="center" vertical="center" wrapText="1"/>
    </xf>
    <xf numFmtId="169" fontId="30" fillId="26" borderId="2" xfId="337" applyNumberFormat="1" applyFont="1" applyFill="1" applyBorder="1" applyAlignment="1">
      <alignment horizontal="center" vertical="center" wrapText="1"/>
    </xf>
    <xf numFmtId="0" fontId="30" fillId="0" borderId="0" xfId="0" applyFont="1" applyBorder="1"/>
    <xf numFmtId="169" fontId="30" fillId="0" borderId="0" xfId="337" applyNumberFormat="1" applyFont="1"/>
    <xf numFmtId="169" fontId="102" fillId="0" borderId="0" xfId="337" applyNumberFormat="1" applyFont="1" applyBorder="1" applyAlignment="1">
      <alignment vertical="center"/>
    </xf>
    <xf numFmtId="169" fontId="102" fillId="0" borderId="0" xfId="337" applyNumberFormat="1" applyFont="1" applyBorder="1" applyAlignment="1">
      <alignment horizontal="left" vertical="center"/>
    </xf>
    <xf numFmtId="10" fontId="30" fillId="0" borderId="0" xfId="0" applyNumberFormat="1" applyFont="1" applyBorder="1"/>
    <xf numFmtId="169" fontId="30" fillId="0" borderId="0" xfId="337" applyNumberFormat="1" applyFont="1" applyBorder="1"/>
    <xf numFmtId="0" fontId="103" fillId="0" borderId="0" xfId="0" applyFont="1" applyBorder="1" applyAlignment="1">
      <alignment vertical="center"/>
    </xf>
    <xf numFmtId="0" fontId="104" fillId="0" borderId="0" xfId="0" applyNumberFormat="1" applyFont="1" applyBorder="1" applyAlignment="1">
      <alignment vertical="center" wrapText="1"/>
    </xf>
    <xf numFmtId="0" fontId="104" fillId="0" borderId="0" xfId="0" applyNumberFormat="1" applyFont="1" applyBorder="1" applyAlignment="1">
      <alignment horizontal="center" vertical="center"/>
    </xf>
    <xf numFmtId="0" fontId="97" fillId="0" borderId="0" xfId="0" applyFont="1" applyBorder="1" applyAlignment="1">
      <alignment vertical="center"/>
    </xf>
    <xf numFmtId="0" fontId="103" fillId="0" borderId="0" xfId="0" applyFont="1" applyBorder="1" applyAlignment="1">
      <alignment horizontal="center" vertical="center"/>
    </xf>
    <xf numFmtId="0" fontId="100" fillId="0" borderId="0" xfId="0" applyFont="1" applyBorder="1" applyAlignment="1">
      <alignment vertical="center"/>
    </xf>
    <xf numFmtId="0" fontId="98" fillId="0" borderId="0" xfId="0" applyFont="1" applyBorder="1" applyAlignment="1">
      <alignment vertical="center"/>
    </xf>
    <xf numFmtId="0" fontId="99" fillId="0" borderId="0" xfId="0" applyNumberFormat="1" applyFont="1" applyBorder="1" applyAlignment="1">
      <alignment horizontal="center" vertical="center" wrapText="1"/>
    </xf>
    <xf numFmtId="43" fontId="111" fillId="0" borderId="0" xfId="337" applyFont="1" applyBorder="1" applyAlignment="1">
      <alignment horizontal="left" vertical="center"/>
    </xf>
    <xf numFmtId="0" fontId="101" fillId="0" borderId="26" xfId="0" applyFont="1" applyBorder="1" applyAlignment="1">
      <alignment horizontal="center" vertical="center"/>
    </xf>
    <xf numFmtId="168" fontId="101" fillId="0" borderId="26" xfId="337" applyNumberFormat="1" applyFont="1" applyFill="1" applyBorder="1" applyAlignment="1">
      <alignment horizontal="center" vertical="center"/>
    </xf>
    <xf numFmtId="168" fontId="101" fillId="0" borderId="26" xfId="337" applyNumberFormat="1" applyFont="1" applyBorder="1" applyAlignment="1">
      <alignment horizontal="center" vertical="center"/>
    </xf>
    <xf numFmtId="0" fontId="102" fillId="0" borderId="0" xfId="0" applyFont="1"/>
    <xf numFmtId="0" fontId="98" fillId="0" borderId="29" xfId="422" applyFont="1" applyFill="1" applyBorder="1" applyAlignment="1">
      <alignment horizontal="center" vertical="center"/>
    </xf>
    <xf numFmtId="0" fontId="98" fillId="0" borderId="24" xfId="422" applyFont="1" applyFill="1" applyBorder="1" applyAlignment="1">
      <alignment horizontal="center" vertical="center"/>
    </xf>
    <xf numFmtId="0" fontId="30" fillId="0" borderId="0" xfId="0" applyNumberFormat="1" applyFont="1"/>
    <xf numFmtId="0" fontId="98" fillId="0" borderId="0" xfId="0" applyFont="1" applyAlignment="1">
      <alignment horizontal="center"/>
    </xf>
    <xf numFmtId="168" fontId="103" fillId="0" borderId="0" xfId="337" applyNumberFormat="1" applyFont="1" applyFill="1" applyBorder="1" applyAlignment="1">
      <alignment horizontal="center" vertical="center"/>
    </xf>
    <xf numFmtId="0" fontId="98" fillId="0" borderId="0" xfId="0" applyFont="1"/>
    <xf numFmtId="43" fontId="103" fillId="0" borderId="0" xfId="337" applyFont="1" applyFill="1" applyAlignment="1">
      <alignment horizontal="center" vertical="center"/>
    </xf>
    <xf numFmtId="168" fontId="98" fillId="0" borderId="0" xfId="337" applyNumberFormat="1" applyFont="1" applyFill="1" applyAlignment="1">
      <alignment horizontal="center" vertical="center"/>
    </xf>
    <xf numFmtId="43" fontId="98" fillId="0" borderId="0" xfId="337" applyFont="1" applyFill="1" applyAlignment="1">
      <alignment horizontal="center" vertical="center"/>
    </xf>
    <xf numFmtId="0" fontId="103" fillId="0" borderId="0" xfId="0" applyFont="1" applyFill="1" applyAlignment="1">
      <alignment vertical="center"/>
    </xf>
    <xf numFmtId="0" fontId="30" fillId="0" borderId="0" xfId="0" applyFont="1" applyFill="1" applyBorder="1" applyAlignment="1">
      <alignment vertical="center" wrapText="1"/>
    </xf>
    <xf numFmtId="169" fontId="102" fillId="0" borderId="0" xfId="337" applyNumberFormat="1" applyFont="1" applyFill="1" applyBorder="1" applyAlignment="1">
      <alignment horizontal="center" vertical="center"/>
    </xf>
    <xf numFmtId="168" fontId="103" fillId="26" borderId="12" xfId="337" applyNumberFormat="1" applyFont="1" applyFill="1" applyBorder="1" applyAlignment="1">
      <alignment vertical="center"/>
    </xf>
    <xf numFmtId="169" fontId="105" fillId="0" borderId="0" xfId="337" applyNumberFormat="1" applyFont="1" applyFill="1" applyBorder="1" applyAlignment="1">
      <alignment horizontal="center" vertical="center"/>
    </xf>
    <xf numFmtId="43" fontId="105" fillId="0" borderId="0" xfId="337" applyFont="1" applyFill="1" applyBorder="1" applyAlignment="1">
      <alignment horizontal="center" vertical="center"/>
    </xf>
    <xf numFmtId="0" fontId="112" fillId="0" borderId="0" xfId="0" applyFont="1" applyFill="1" applyBorder="1" applyAlignment="1">
      <alignment horizontal="center" vertical="center"/>
    </xf>
    <xf numFmtId="0" fontId="99" fillId="26" borderId="12" xfId="0" applyFont="1" applyFill="1" applyBorder="1" applyAlignment="1">
      <alignment horizontal="center" vertical="center"/>
    </xf>
    <xf numFmtId="0" fontId="99" fillId="0" borderId="0" xfId="0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vertical="center"/>
    </xf>
    <xf numFmtId="0" fontId="99" fillId="0" borderId="0" xfId="0" applyFont="1" applyFill="1" applyAlignment="1">
      <alignment vertical="center"/>
    </xf>
    <xf numFmtId="0" fontId="30" fillId="0" borderId="2" xfId="0" applyFont="1" applyFill="1" applyBorder="1" applyAlignment="1">
      <alignment horizontal="left" vertical="center"/>
    </xf>
    <xf numFmtId="169" fontId="30" fillId="0" borderId="2" xfId="337" applyNumberFormat="1" applyFont="1" applyFill="1" applyBorder="1" applyAlignment="1">
      <alignment horizontal="left" vertical="center"/>
    </xf>
    <xf numFmtId="43" fontId="98" fillId="0" borderId="0" xfId="337" applyFont="1" applyFill="1" applyAlignment="1">
      <alignment vertical="center" wrapText="1"/>
    </xf>
    <xf numFmtId="168" fontId="30" fillId="0" borderId="2" xfId="337" applyNumberFormat="1" applyFont="1" applyFill="1" applyBorder="1" applyAlignment="1">
      <alignment horizontal="left" vertical="center"/>
    </xf>
    <xf numFmtId="43" fontId="30" fillId="0" borderId="2" xfId="337" applyNumberFormat="1" applyFont="1" applyFill="1" applyBorder="1" applyAlignment="1">
      <alignment horizontal="left" vertical="center"/>
    </xf>
    <xf numFmtId="169" fontId="98" fillId="0" borderId="25" xfId="337" applyNumberFormat="1" applyFont="1" applyFill="1" applyBorder="1" applyAlignment="1">
      <alignment vertical="center" wrapText="1"/>
    </xf>
    <xf numFmtId="43" fontId="97" fillId="0" borderId="0" xfId="0" applyNumberFormat="1" applyFont="1" applyBorder="1" applyAlignment="1">
      <alignment vertical="center"/>
    </xf>
    <xf numFmtId="43" fontId="104" fillId="0" borderId="0" xfId="337" applyFont="1" applyBorder="1" applyAlignment="1">
      <alignment horizontal="center" vertical="center" wrapText="1"/>
    </xf>
    <xf numFmtId="43" fontId="101" fillId="0" borderId="26" xfId="337" applyFont="1" applyBorder="1" applyAlignment="1">
      <alignment horizontal="center" vertical="center"/>
    </xf>
    <xf numFmtId="43" fontId="98" fillId="0" borderId="0" xfId="337" applyFont="1" applyFill="1" applyAlignment="1">
      <alignment vertical="center"/>
    </xf>
    <xf numFmtId="43" fontId="103" fillId="0" borderId="0" xfId="337" applyFont="1" applyFill="1" applyAlignment="1">
      <alignment vertical="center"/>
    </xf>
    <xf numFmtId="43" fontId="30" fillId="0" borderId="0" xfId="337" applyFont="1"/>
    <xf numFmtId="0" fontId="101" fillId="0" borderId="0" xfId="0" applyFont="1" applyBorder="1" applyAlignment="1">
      <alignment horizontal="center" vertical="center"/>
    </xf>
    <xf numFmtId="169" fontId="98" fillId="0" borderId="25" xfId="0" applyNumberFormat="1" applyFont="1" applyFill="1" applyBorder="1" applyAlignment="1">
      <alignment vertical="center" wrapText="1"/>
    </xf>
    <xf numFmtId="0" fontId="97" fillId="0" borderId="0" xfId="0" applyFont="1" applyBorder="1"/>
    <xf numFmtId="0" fontId="100" fillId="0" borderId="0" xfId="0" applyFont="1" applyFill="1" applyBorder="1" applyAlignment="1">
      <alignment horizontal="center" vertical="center"/>
    </xf>
    <xf numFmtId="0" fontId="97" fillId="0" borderId="0" xfId="0" applyFont="1" applyFill="1" applyAlignment="1">
      <alignment vertical="center"/>
    </xf>
    <xf numFmtId="169" fontId="97" fillId="0" borderId="0" xfId="337" applyNumberFormat="1" applyFont="1" applyFill="1" applyAlignment="1">
      <alignment vertical="center"/>
    </xf>
    <xf numFmtId="0" fontId="30" fillId="0" borderId="0" xfId="0" applyFont="1" applyFill="1" applyBorder="1" applyAlignment="1">
      <alignment horizontal="center" vertical="center"/>
    </xf>
    <xf numFmtId="0" fontId="113" fillId="0" borderId="0" xfId="0" applyFont="1"/>
    <xf numFmtId="0" fontId="30" fillId="26" borderId="12" xfId="0" applyFont="1" applyFill="1" applyBorder="1" applyAlignment="1">
      <alignment horizontal="center" vertical="center"/>
    </xf>
    <xf numFmtId="0" fontId="102" fillId="26" borderId="12" xfId="0" applyFont="1" applyFill="1" applyBorder="1" applyAlignment="1">
      <alignment horizontal="center" vertical="center"/>
    </xf>
    <xf numFmtId="0" fontId="98" fillId="0" borderId="0" xfId="0" applyFont="1" applyFill="1" applyAlignment="1">
      <alignment horizontal="center" vertical="center"/>
    </xf>
    <xf numFmtId="0" fontId="103" fillId="0" borderId="0" xfId="0" applyFont="1" applyFill="1" applyAlignment="1">
      <alignment horizontal="center" vertical="center"/>
    </xf>
    <xf numFmtId="0" fontId="30" fillId="0" borderId="2" xfId="0" applyFont="1" applyFill="1" applyBorder="1" applyAlignment="1">
      <alignment horizontal="center" vertical="center"/>
    </xf>
    <xf numFmtId="0" fontId="98" fillId="0" borderId="25" xfId="0" applyFont="1" applyFill="1" applyBorder="1" applyAlignment="1">
      <alignment horizontal="center" vertical="center" wrapText="1"/>
    </xf>
    <xf numFmtId="236" fontId="98" fillId="26" borderId="12" xfId="0" applyNumberFormat="1" applyFont="1" applyFill="1" applyBorder="1" applyAlignment="1">
      <alignment horizontal="center" vertical="center"/>
    </xf>
    <xf numFmtId="0" fontId="104" fillId="0" borderId="0" xfId="0" applyNumberFormat="1" applyFont="1" applyBorder="1" applyAlignment="1">
      <alignment horizontal="center" vertical="center" wrapText="1"/>
    </xf>
    <xf numFmtId="168" fontId="98" fillId="0" borderId="0" xfId="337" applyNumberFormat="1" applyFont="1" applyFill="1" applyAlignment="1">
      <alignment horizontal="center"/>
    </xf>
    <xf numFmtId="168" fontId="98" fillId="0" borderId="0" xfId="337" applyNumberFormat="1" applyFont="1" applyFill="1" applyBorder="1" applyAlignment="1">
      <alignment horizontal="center" vertical="center"/>
    </xf>
    <xf numFmtId="168" fontId="103" fillId="0" borderId="0" xfId="337" applyNumberFormat="1" applyFont="1" applyFill="1" applyAlignment="1">
      <alignment horizontal="center" vertical="center"/>
    </xf>
    <xf numFmtId="168" fontId="30" fillId="0" borderId="0" xfId="337" applyNumberFormat="1" applyFont="1" applyFill="1" applyAlignment="1">
      <alignment horizontal="center"/>
    </xf>
    <xf numFmtId="168" fontId="30" fillId="0" borderId="0" xfId="337" applyNumberFormat="1" applyFont="1" applyAlignment="1">
      <alignment horizontal="center"/>
    </xf>
    <xf numFmtId="0" fontId="114" fillId="0" borderId="26" xfId="0" applyFont="1" applyBorder="1" applyAlignment="1">
      <alignment vertical="center"/>
    </xf>
    <xf numFmtId="0" fontId="115" fillId="0" borderId="0" xfId="0" applyFont="1"/>
    <xf numFmtId="0" fontId="30" fillId="27" borderId="14" xfId="0" applyFont="1" applyFill="1" applyBorder="1" applyAlignment="1">
      <alignment horizontal="center" vertical="center" wrapText="1"/>
    </xf>
    <xf numFmtId="0" fontId="98" fillId="26" borderId="12" xfId="0" applyFont="1" applyFill="1" applyBorder="1" applyAlignment="1">
      <alignment vertical="center" wrapText="1"/>
    </xf>
    <xf numFmtId="168" fontId="103" fillId="26" borderId="0" xfId="337" applyNumberFormat="1" applyFont="1" applyFill="1" applyBorder="1" applyAlignment="1">
      <alignment vertical="center"/>
    </xf>
    <xf numFmtId="0" fontId="102" fillId="26" borderId="0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 wrapText="1"/>
    </xf>
    <xf numFmtId="169" fontId="30" fillId="0" borderId="0" xfId="337" applyNumberFormat="1" applyFont="1" applyFill="1" applyBorder="1" applyAlignment="1">
      <alignment vertical="center" wrapText="1"/>
    </xf>
    <xf numFmtId="43" fontId="30" fillId="0" borderId="0" xfId="337" applyFont="1" applyFill="1" applyBorder="1" applyAlignment="1">
      <alignment vertical="center" wrapText="1"/>
    </xf>
    <xf numFmtId="0" fontId="102" fillId="0" borderId="0" xfId="0" applyFont="1" applyFill="1" applyBorder="1" applyAlignment="1">
      <alignment horizontal="center" vertical="center"/>
    </xf>
    <xf numFmtId="0" fontId="30" fillId="0" borderId="0" xfId="0" applyFont="1" applyFill="1" applyAlignment="1">
      <alignment horizontal="center" vertical="center" wrapText="1"/>
    </xf>
    <xf numFmtId="43" fontId="30" fillId="0" borderId="0" xfId="337" applyFont="1" applyFill="1" applyAlignment="1">
      <alignment vertical="center" wrapText="1"/>
    </xf>
    <xf numFmtId="0" fontId="96" fillId="0" borderId="0" xfId="421" applyNumberFormat="1" applyFont="1" applyBorder="1" applyAlignment="1"/>
    <xf numFmtId="169" fontId="100" fillId="0" borderId="12" xfId="0" applyNumberFormat="1" applyFont="1" applyFill="1" applyBorder="1" applyAlignment="1">
      <alignment vertical="center" wrapText="1"/>
    </xf>
    <xf numFmtId="0" fontId="30" fillId="0" borderId="2" xfId="0" applyFont="1" applyFill="1" applyBorder="1" applyAlignment="1">
      <alignment horizontal="center" vertical="center" wrapText="1"/>
    </xf>
    <xf numFmtId="0" fontId="103" fillId="0" borderId="0" xfId="420" applyFont="1" applyBorder="1" applyAlignment="1">
      <alignment vertical="center"/>
    </xf>
    <xf numFmtId="0" fontId="103" fillId="0" borderId="0" xfId="420" applyFont="1" applyBorder="1" applyAlignment="1">
      <alignment horizontal="center" vertical="center"/>
    </xf>
    <xf numFmtId="0" fontId="104" fillId="0" borderId="0" xfId="420" applyNumberFormat="1" applyFont="1" applyBorder="1" applyAlignment="1">
      <alignment horizontal="center" vertical="center" wrapText="1"/>
    </xf>
    <xf numFmtId="0" fontId="104" fillId="0" borderId="0" xfId="420" applyNumberFormat="1" applyFont="1" applyBorder="1" applyAlignment="1">
      <alignment horizontal="center" vertical="center"/>
    </xf>
    <xf numFmtId="0" fontId="104" fillId="0" borderId="0" xfId="420" applyNumberFormat="1" applyFont="1" applyBorder="1" applyAlignment="1">
      <alignment vertical="center" wrapText="1"/>
    </xf>
    <xf numFmtId="0" fontId="97" fillId="0" borderId="0" xfId="420" applyFont="1" applyBorder="1" applyAlignment="1">
      <alignment vertical="center"/>
    </xf>
    <xf numFmtId="0" fontId="30" fillId="0" borderId="0" xfId="420" applyFont="1"/>
    <xf numFmtId="43" fontId="104" fillId="0" borderId="0" xfId="341" applyFont="1" applyBorder="1" applyAlignment="1">
      <alignment horizontal="center" vertical="center" wrapText="1"/>
    </xf>
    <xf numFmtId="0" fontId="100" fillId="0" borderId="0" xfId="420" applyFont="1" applyBorder="1" applyAlignment="1">
      <alignment vertical="center"/>
    </xf>
    <xf numFmtId="43" fontId="97" fillId="0" borderId="0" xfId="420" applyNumberFormat="1" applyFont="1" applyBorder="1" applyAlignment="1">
      <alignment vertical="center"/>
    </xf>
    <xf numFmtId="0" fontId="98" fillId="0" borderId="0" xfId="420" applyFont="1" applyBorder="1" applyAlignment="1">
      <alignment vertical="center"/>
    </xf>
    <xf numFmtId="0" fontId="99" fillId="0" borderId="0" xfId="420" applyNumberFormat="1" applyFont="1" applyBorder="1" applyAlignment="1">
      <alignment horizontal="center" vertical="center" wrapText="1"/>
    </xf>
    <xf numFmtId="43" fontId="111" fillId="0" borderId="0" xfId="341" applyFont="1" applyBorder="1" applyAlignment="1">
      <alignment horizontal="left" vertical="center"/>
    </xf>
    <xf numFmtId="0" fontId="101" fillId="0" borderId="26" xfId="420" applyFont="1" applyBorder="1" applyAlignment="1">
      <alignment horizontal="center" vertical="center"/>
    </xf>
    <xf numFmtId="49" fontId="110" fillId="0" borderId="26" xfId="420" applyNumberFormat="1" applyFont="1" applyBorder="1" applyAlignment="1">
      <alignment horizontal="center"/>
    </xf>
    <xf numFmtId="0" fontId="110" fillId="0" borderId="26" xfId="420" applyFont="1" applyBorder="1" applyAlignment="1">
      <alignment horizontal="center"/>
    </xf>
    <xf numFmtId="14" fontId="110" fillId="0" borderId="26" xfId="420" applyNumberFormat="1" applyFont="1" applyBorder="1" applyAlignment="1"/>
    <xf numFmtId="168" fontId="101" fillId="0" borderId="26" xfId="341" applyNumberFormat="1" applyFont="1" applyFill="1" applyBorder="1" applyAlignment="1">
      <alignment horizontal="center" vertical="center"/>
    </xf>
    <xf numFmtId="168" fontId="101" fillId="0" borderId="26" xfId="341" applyNumberFormat="1" applyFont="1" applyBorder="1" applyAlignment="1">
      <alignment horizontal="center" vertical="center"/>
    </xf>
    <xf numFmtId="43" fontId="101" fillId="0" borderId="26" xfId="341" applyFont="1" applyBorder="1" applyAlignment="1">
      <alignment horizontal="center" vertical="center"/>
    </xf>
    <xf numFmtId="0" fontId="101" fillId="0" borderId="0" xfId="420" applyFont="1" applyBorder="1" applyAlignment="1">
      <alignment horizontal="center" vertical="center"/>
    </xf>
    <xf numFmtId="236" fontId="98" fillId="26" borderId="12" xfId="420" applyNumberFormat="1" applyFont="1" applyFill="1" applyBorder="1" applyAlignment="1">
      <alignment horizontal="center" vertical="center"/>
    </xf>
    <xf numFmtId="0" fontId="102" fillId="0" borderId="0" xfId="420" applyFont="1"/>
    <xf numFmtId="168" fontId="98" fillId="26" borderId="28" xfId="341" applyNumberFormat="1" applyFont="1" applyFill="1" applyBorder="1" applyAlignment="1">
      <alignment horizontal="center" vertical="center" textRotation="90"/>
    </xf>
    <xf numFmtId="0" fontId="103" fillId="26" borderId="12" xfId="420" applyFont="1" applyFill="1" applyBorder="1" applyAlignment="1">
      <alignment horizontal="center" vertical="center"/>
    </xf>
    <xf numFmtId="43" fontId="103" fillId="26" borderId="12" xfId="341" applyFont="1" applyFill="1" applyBorder="1" applyAlignment="1">
      <alignment horizontal="center" vertical="center"/>
    </xf>
    <xf numFmtId="168" fontId="99" fillId="0" borderId="29" xfId="341" applyNumberFormat="1" applyFont="1" applyFill="1" applyBorder="1" applyAlignment="1">
      <alignment horizontal="center" vertical="center"/>
    </xf>
    <xf numFmtId="168" fontId="99" fillId="0" borderId="24" xfId="341" applyNumberFormat="1" applyFont="1" applyFill="1" applyBorder="1" applyAlignment="1">
      <alignment horizontal="center" vertical="center"/>
    </xf>
    <xf numFmtId="0" fontId="103" fillId="0" borderId="0" xfId="420" applyFont="1" applyFill="1" applyBorder="1" applyAlignment="1">
      <alignment horizontal="left" vertical="center"/>
    </xf>
    <xf numFmtId="0" fontId="98" fillId="0" borderId="0" xfId="420" applyFont="1" applyAlignment="1">
      <alignment horizontal="center"/>
    </xf>
    <xf numFmtId="0" fontId="98" fillId="0" borderId="0" xfId="420" applyFont="1" applyFill="1" applyAlignment="1">
      <alignment vertical="center"/>
    </xf>
    <xf numFmtId="0" fontId="98" fillId="0" borderId="0" xfId="420" applyFont="1" applyFill="1" applyAlignment="1">
      <alignment horizontal="center" vertical="center"/>
    </xf>
    <xf numFmtId="168" fontId="98" fillId="0" borderId="0" xfId="341" applyNumberFormat="1" applyFont="1" applyFill="1" applyAlignment="1">
      <alignment horizontal="center" vertical="center"/>
    </xf>
    <xf numFmtId="168" fontId="103" fillId="0" borderId="0" xfId="341" applyNumberFormat="1" applyFont="1" applyFill="1" applyBorder="1" applyAlignment="1">
      <alignment horizontal="center" vertical="center"/>
    </xf>
    <xf numFmtId="168" fontId="98" fillId="0" borderId="0" xfId="341" applyNumberFormat="1" applyFont="1" applyFill="1" applyAlignment="1">
      <alignment horizontal="center"/>
    </xf>
    <xf numFmtId="43" fontId="98" fillId="0" borderId="0" xfId="341" applyFont="1" applyFill="1" applyAlignment="1">
      <alignment vertical="center"/>
    </xf>
    <xf numFmtId="43" fontId="103" fillId="0" borderId="0" xfId="341" applyFont="1" applyFill="1" applyAlignment="1">
      <alignment horizontal="center" vertical="center"/>
    </xf>
    <xf numFmtId="0" fontId="100" fillId="0" borderId="0" xfId="420" applyFont="1" applyFill="1" applyBorder="1" applyAlignment="1">
      <alignment horizontal="center" vertical="center"/>
    </xf>
    <xf numFmtId="0" fontId="30" fillId="0" borderId="0" xfId="420" applyNumberFormat="1" applyFont="1"/>
    <xf numFmtId="0" fontId="103" fillId="0" borderId="0" xfId="420" applyFont="1" applyFill="1" applyBorder="1" applyAlignment="1">
      <alignment horizontal="center" vertical="center"/>
    </xf>
    <xf numFmtId="0" fontId="98" fillId="0" borderId="0" xfId="420" applyFont="1" applyFill="1" applyBorder="1" applyAlignment="1">
      <alignment horizontal="center" vertical="center"/>
    </xf>
    <xf numFmtId="168" fontId="98" fillId="0" borderId="0" xfId="341" applyNumberFormat="1" applyFont="1" applyFill="1" applyBorder="1" applyAlignment="1">
      <alignment horizontal="center" vertical="center"/>
    </xf>
    <xf numFmtId="43" fontId="98" fillId="0" borderId="0" xfId="341" applyFont="1" applyFill="1" applyAlignment="1">
      <alignment horizontal="center" vertical="center"/>
    </xf>
    <xf numFmtId="0" fontId="98" fillId="0" borderId="0" xfId="420" applyFont="1"/>
    <xf numFmtId="0" fontId="103" fillId="0" borderId="0" xfId="420" applyFont="1" applyFill="1" applyAlignment="1">
      <alignment horizontal="center" vertical="center"/>
    </xf>
    <xf numFmtId="0" fontId="103" fillId="0" borderId="0" xfId="420" applyFont="1" applyFill="1" applyAlignment="1">
      <alignment vertical="center"/>
    </xf>
    <xf numFmtId="168" fontId="103" fillId="0" borderId="0" xfId="341" applyNumberFormat="1" applyFont="1" applyFill="1" applyAlignment="1">
      <alignment horizontal="center" vertical="center"/>
    </xf>
    <xf numFmtId="43" fontId="103" fillId="0" borderId="0" xfId="341" applyFont="1" applyFill="1" applyAlignment="1">
      <alignment vertical="center"/>
    </xf>
    <xf numFmtId="0" fontId="30" fillId="0" borderId="0" xfId="420" applyFont="1" applyAlignment="1">
      <alignment horizontal="center"/>
    </xf>
    <xf numFmtId="168" fontId="30" fillId="0" borderId="0" xfId="341" applyNumberFormat="1" applyFont="1" applyFill="1" applyAlignment="1">
      <alignment horizontal="center"/>
    </xf>
    <xf numFmtId="168" fontId="30" fillId="0" borderId="0" xfId="341" applyNumberFormat="1" applyFont="1" applyAlignment="1">
      <alignment horizontal="center"/>
    </xf>
    <xf numFmtId="43" fontId="30" fillId="0" borderId="0" xfId="341" applyFont="1"/>
    <xf numFmtId="0" fontId="112" fillId="0" borderId="0" xfId="420" applyFont="1" applyFill="1" applyBorder="1" applyAlignment="1">
      <alignment horizontal="center" vertical="center"/>
    </xf>
    <xf numFmtId="169" fontId="98" fillId="0" borderId="0" xfId="341" applyNumberFormat="1" applyFont="1" applyFill="1" applyAlignment="1">
      <alignment vertical="center"/>
    </xf>
    <xf numFmtId="169" fontId="105" fillId="0" borderId="0" xfId="341" applyNumberFormat="1" applyFont="1" applyFill="1" applyBorder="1" applyAlignment="1">
      <alignment horizontal="center" vertical="center"/>
    </xf>
    <xf numFmtId="43" fontId="105" fillId="0" borderId="0" xfId="341" applyFont="1" applyFill="1" applyBorder="1" applyAlignment="1">
      <alignment horizontal="center" vertical="center"/>
    </xf>
    <xf numFmtId="169" fontId="102" fillId="0" borderId="0" xfId="341" applyNumberFormat="1" applyFont="1" applyFill="1" applyBorder="1" applyAlignment="1">
      <alignment horizontal="center" vertical="center"/>
    </xf>
    <xf numFmtId="0" fontId="97" fillId="0" borderId="0" xfId="420" applyFont="1" applyBorder="1"/>
    <xf numFmtId="169" fontId="97" fillId="0" borderId="0" xfId="341" applyNumberFormat="1" applyFont="1" applyFill="1" applyAlignment="1">
      <alignment vertical="center"/>
    </xf>
    <xf numFmtId="0" fontId="97" fillId="0" borderId="0" xfId="420" applyFont="1" applyFill="1" applyAlignment="1">
      <alignment vertical="center"/>
    </xf>
    <xf numFmtId="169" fontId="100" fillId="0" borderId="0" xfId="341" applyNumberFormat="1" applyFont="1" applyFill="1" applyAlignment="1">
      <alignment horizontal="center" vertical="center" wrapText="1"/>
    </xf>
    <xf numFmtId="0" fontId="100" fillId="0" borderId="0" xfId="420" applyFont="1" applyFill="1" applyAlignment="1">
      <alignment horizontal="center" vertical="center" wrapText="1"/>
    </xf>
    <xf numFmtId="0" fontId="99" fillId="26" borderId="12" xfId="420" applyFont="1" applyFill="1" applyBorder="1" applyAlignment="1">
      <alignment horizontal="center" vertical="center"/>
    </xf>
    <xf numFmtId="169" fontId="99" fillId="0" borderId="0" xfId="341" applyNumberFormat="1" applyFont="1" applyFill="1" applyAlignment="1">
      <alignment horizontal="center" vertical="center" wrapText="1"/>
    </xf>
    <xf numFmtId="169" fontId="99" fillId="0" borderId="0" xfId="341" applyNumberFormat="1" applyFont="1" applyFill="1" applyAlignment="1">
      <alignment vertical="center"/>
    </xf>
    <xf numFmtId="0" fontId="99" fillId="0" borderId="0" xfId="420" applyFont="1" applyFill="1" applyAlignment="1">
      <alignment vertical="center"/>
    </xf>
    <xf numFmtId="0" fontId="99" fillId="0" borderId="0" xfId="420" applyFont="1" applyFill="1" applyAlignment="1">
      <alignment horizontal="center" vertical="center" wrapText="1"/>
    </xf>
    <xf numFmtId="0" fontId="30" fillId="0" borderId="2" xfId="420" applyFont="1" applyFill="1" applyBorder="1" applyAlignment="1">
      <alignment vertical="center" wrapText="1"/>
    </xf>
    <xf numFmtId="0" fontId="30" fillId="0" borderId="2" xfId="420" applyFont="1" applyFill="1" applyBorder="1" applyAlignment="1">
      <alignment horizontal="left" vertical="center"/>
    </xf>
    <xf numFmtId="0" fontId="30" fillId="0" borderId="2" xfId="420" applyFont="1" applyFill="1" applyBorder="1" applyAlignment="1">
      <alignment horizontal="center" vertical="center"/>
    </xf>
    <xf numFmtId="169" fontId="30" fillId="0" borderId="2" xfId="341" applyNumberFormat="1" applyFont="1" applyFill="1" applyBorder="1" applyAlignment="1">
      <alignment horizontal="left" vertical="center"/>
    </xf>
    <xf numFmtId="169" fontId="30" fillId="0" borderId="2" xfId="341" applyNumberFormat="1" applyFont="1" applyFill="1" applyBorder="1" applyAlignment="1">
      <alignment horizontal="center" vertical="center" wrapText="1"/>
    </xf>
    <xf numFmtId="43" fontId="30" fillId="0" borderId="2" xfId="341" applyNumberFormat="1" applyFont="1" applyFill="1" applyBorder="1" applyAlignment="1">
      <alignment horizontal="left" vertical="center"/>
    </xf>
    <xf numFmtId="169" fontId="30" fillId="0" borderId="2" xfId="341" quotePrefix="1" applyNumberFormat="1" applyFont="1" applyFill="1" applyBorder="1" applyAlignment="1">
      <alignment horizontal="center" vertical="center" wrapText="1"/>
    </xf>
    <xf numFmtId="169" fontId="30" fillId="26" borderId="2" xfId="341" applyNumberFormat="1" applyFont="1" applyFill="1" applyBorder="1" applyAlignment="1">
      <alignment horizontal="center" vertical="center" wrapText="1"/>
    </xf>
    <xf numFmtId="169" fontId="30" fillId="0" borderId="0" xfId="341" applyNumberFormat="1" applyFont="1" applyFill="1" applyAlignment="1">
      <alignment vertical="center" wrapText="1"/>
    </xf>
    <xf numFmtId="0" fontId="30" fillId="0" borderId="0" xfId="420" applyFont="1" applyFill="1" applyAlignment="1">
      <alignment vertical="center" wrapText="1"/>
    </xf>
    <xf numFmtId="0" fontId="30" fillId="0" borderId="24" xfId="420" applyFont="1" applyFill="1" applyBorder="1" applyAlignment="1">
      <alignment vertical="center" wrapText="1"/>
    </xf>
    <xf numFmtId="169" fontId="100" fillId="0" borderId="12" xfId="420" applyNumberFormat="1" applyFont="1" applyFill="1" applyBorder="1" applyAlignment="1">
      <alignment vertical="center" wrapText="1"/>
    </xf>
    <xf numFmtId="169" fontId="100" fillId="0" borderId="12" xfId="341" applyNumberFormat="1" applyFont="1" applyFill="1" applyBorder="1" applyAlignment="1">
      <alignment horizontal="center" vertical="center" wrapText="1"/>
    </xf>
    <xf numFmtId="169" fontId="100" fillId="0" borderId="0" xfId="341" applyNumberFormat="1" applyFont="1" applyFill="1" applyAlignment="1">
      <alignment vertical="center" wrapText="1"/>
    </xf>
    <xf numFmtId="0" fontId="100" fillId="0" borderId="0" xfId="420" applyFont="1" applyFill="1" applyAlignment="1">
      <alignment vertical="center" wrapText="1"/>
    </xf>
    <xf numFmtId="0" fontId="98" fillId="0" borderId="0" xfId="420" applyFont="1" applyFill="1" applyBorder="1" applyAlignment="1">
      <alignment vertical="center" wrapText="1"/>
    </xf>
    <xf numFmtId="0" fontId="98" fillId="0" borderId="25" xfId="420" applyFont="1" applyFill="1" applyBorder="1" applyAlignment="1">
      <alignment vertical="center" wrapText="1"/>
    </xf>
    <xf numFmtId="0" fontId="98" fillId="0" borderId="25" xfId="420" applyFont="1" applyFill="1" applyBorder="1" applyAlignment="1">
      <alignment horizontal="center" vertical="center" wrapText="1"/>
    </xf>
    <xf numFmtId="169" fontId="98" fillId="0" borderId="25" xfId="341" applyNumberFormat="1" applyFont="1" applyFill="1" applyBorder="1" applyAlignment="1">
      <alignment vertical="center" wrapText="1"/>
    </xf>
    <xf numFmtId="43" fontId="98" fillId="0" borderId="0" xfId="341" applyFont="1" applyFill="1" applyAlignment="1">
      <alignment vertical="center" wrapText="1"/>
    </xf>
    <xf numFmtId="169" fontId="98" fillId="0" borderId="25" xfId="420" applyNumberFormat="1" applyFont="1" applyFill="1" applyBorder="1" applyAlignment="1">
      <alignment vertical="center" wrapText="1"/>
    </xf>
    <xf numFmtId="169" fontId="98" fillId="0" borderId="0" xfId="341" applyNumberFormat="1" applyFont="1" applyFill="1" applyAlignment="1">
      <alignment vertical="center" wrapText="1"/>
    </xf>
    <xf numFmtId="0" fontId="98" fillId="0" borderId="0" xfId="420" applyFont="1" applyFill="1" applyAlignment="1">
      <alignment vertical="center" wrapText="1"/>
    </xf>
    <xf numFmtId="0" fontId="30" fillId="0" borderId="0" xfId="420" applyFont="1" applyFill="1" applyBorder="1" applyAlignment="1">
      <alignment vertical="center" wrapText="1"/>
    </xf>
    <xf numFmtId="0" fontId="30" fillId="0" borderId="0" xfId="420" applyFont="1" applyFill="1" applyBorder="1" applyAlignment="1">
      <alignment horizontal="center" vertical="center" wrapText="1"/>
    </xf>
    <xf numFmtId="169" fontId="30" fillId="0" borderId="0" xfId="341" applyNumberFormat="1" applyFont="1" applyFill="1" applyBorder="1" applyAlignment="1">
      <alignment vertical="center" wrapText="1"/>
    </xf>
    <xf numFmtId="43" fontId="30" fillId="0" borderId="0" xfId="341" applyFont="1" applyFill="1" applyBorder="1" applyAlignment="1">
      <alignment vertical="center" wrapText="1"/>
    </xf>
    <xf numFmtId="0" fontId="30" fillId="0" borderId="0" xfId="420" applyFont="1" applyFill="1" applyBorder="1" applyAlignment="1">
      <alignment horizontal="center" vertical="center"/>
    </xf>
    <xf numFmtId="0" fontId="102" fillId="0" borderId="0" xfId="420" applyFont="1" applyFill="1" applyBorder="1" applyAlignment="1">
      <alignment horizontal="center" vertical="center"/>
    </xf>
    <xf numFmtId="0" fontId="102" fillId="0" borderId="0" xfId="420" applyFont="1" applyFill="1" applyBorder="1" applyAlignment="1">
      <alignment horizontal="left" vertical="center"/>
    </xf>
    <xf numFmtId="0" fontId="30" fillId="0" borderId="0" xfId="420" applyFont="1" applyFill="1" applyAlignment="1">
      <alignment horizontal="center" vertical="center" wrapText="1"/>
    </xf>
    <xf numFmtId="43" fontId="30" fillId="0" borderId="0" xfId="341" applyFont="1" applyFill="1" applyAlignment="1">
      <alignment vertical="center" wrapText="1"/>
    </xf>
    <xf numFmtId="169" fontId="102" fillId="0" borderId="0" xfId="420" applyNumberFormat="1" applyFont="1" applyFill="1" applyBorder="1" applyAlignment="1">
      <alignment horizontal="left" vertical="center"/>
    </xf>
    <xf numFmtId="0" fontId="102" fillId="0" borderId="0" xfId="420" applyFont="1" applyFill="1" applyBorder="1" applyAlignment="1">
      <alignment vertical="center"/>
    </xf>
    <xf numFmtId="0" fontId="98" fillId="0" borderId="0" xfId="420" applyFont="1" applyFill="1" applyAlignment="1">
      <alignment horizontal="center" vertical="center" wrapText="1"/>
    </xf>
    <xf numFmtId="169" fontId="98" fillId="0" borderId="0" xfId="341" applyNumberFormat="1" applyFont="1" applyFill="1" applyBorder="1" applyAlignment="1">
      <alignment horizontal="center" vertical="center"/>
    </xf>
    <xf numFmtId="169" fontId="98" fillId="0" borderId="0" xfId="420" applyNumberFormat="1" applyFont="1" applyFill="1" applyAlignment="1">
      <alignment horizontal="center" vertical="center" wrapText="1"/>
    </xf>
    <xf numFmtId="0" fontId="98" fillId="0" borderId="0" xfId="420" applyFont="1" applyFill="1" applyBorder="1" applyAlignment="1">
      <alignment vertical="center"/>
    </xf>
    <xf numFmtId="0" fontId="102" fillId="0" borderId="0" xfId="0" applyFont="1" applyFill="1" applyAlignment="1">
      <alignment horizontal="center" vertical="center" wrapText="1"/>
    </xf>
    <xf numFmtId="0" fontId="102" fillId="0" borderId="0" xfId="420" applyFont="1" applyFill="1" applyAlignment="1">
      <alignment horizontal="center" vertical="center" wrapText="1"/>
    </xf>
    <xf numFmtId="0" fontId="30" fillId="0" borderId="30" xfId="0" applyFont="1" applyFill="1" applyBorder="1" applyAlignment="1">
      <alignment horizontal="center" vertical="center" wrapText="1"/>
    </xf>
    <xf numFmtId="169" fontId="30" fillId="0" borderId="12" xfId="337" applyNumberFormat="1" applyFont="1" applyBorder="1" applyAlignment="1">
      <alignment horizontal="center" vertical="center" wrapText="1"/>
    </xf>
    <xf numFmtId="169" fontId="116" fillId="0" borderId="2" xfId="337" applyNumberFormat="1" applyFont="1" applyBorder="1" applyAlignment="1">
      <alignment horizontal="center" vertical="center" wrapText="1"/>
    </xf>
    <xf numFmtId="0" fontId="30" fillId="0" borderId="0" xfId="0" applyFont="1" applyAlignment="1"/>
    <xf numFmtId="0" fontId="102" fillId="0" borderId="12" xfId="0" applyFont="1" applyBorder="1" applyAlignment="1">
      <alignment vertical="center" wrapText="1"/>
    </xf>
    <xf numFmtId="14" fontId="110" fillId="0" borderId="26" xfId="0" applyNumberFormat="1" applyFont="1" applyBorder="1" applyAlignment="1">
      <alignment horizontal="center"/>
    </xf>
    <xf numFmtId="0" fontId="117" fillId="0" borderId="26" xfId="0" applyNumberFormat="1" applyFont="1" applyBorder="1" applyAlignment="1">
      <alignment horizontal="center"/>
    </xf>
    <xf numFmtId="0" fontId="116" fillId="0" borderId="2" xfId="0" applyFont="1" applyBorder="1" applyAlignment="1">
      <alignment horizontal="center" vertical="center" wrapText="1"/>
    </xf>
    <xf numFmtId="0" fontId="118" fillId="0" borderId="2" xfId="0" applyFont="1" applyBorder="1" applyAlignment="1">
      <alignment horizontal="center" vertical="center" wrapText="1"/>
    </xf>
    <xf numFmtId="0" fontId="116" fillId="0" borderId="0" xfId="0" applyFont="1"/>
    <xf numFmtId="0" fontId="116" fillId="0" borderId="2" xfId="0" applyFont="1" applyFill="1" applyBorder="1" applyAlignment="1">
      <alignment horizontal="left" vertical="center" wrapText="1"/>
    </xf>
    <xf numFmtId="0" fontId="118" fillId="0" borderId="2" xfId="0" applyFont="1" applyFill="1" applyBorder="1" applyAlignment="1">
      <alignment horizontal="left" vertical="center" wrapText="1"/>
    </xf>
    <xf numFmtId="169" fontId="118" fillId="0" borderId="2" xfId="337" applyNumberFormat="1" applyFont="1" applyBorder="1" applyAlignment="1">
      <alignment horizontal="center" vertical="center" wrapText="1"/>
    </xf>
    <xf numFmtId="0" fontId="118" fillId="0" borderId="0" xfId="0" applyFont="1"/>
    <xf numFmtId="0" fontId="118" fillId="0" borderId="30" xfId="0" applyFont="1" applyBorder="1" applyAlignment="1">
      <alignment horizontal="center" vertical="center" wrapText="1"/>
    </xf>
    <xf numFmtId="0" fontId="119" fillId="0" borderId="0" xfId="0" applyFont="1" applyFill="1" applyBorder="1" applyAlignment="1">
      <alignment horizontal="center" vertical="center"/>
    </xf>
    <xf numFmtId="0" fontId="120" fillId="0" borderId="2" xfId="0" applyFont="1" applyBorder="1" applyAlignment="1">
      <alignment horizontal="center" vertical="center" wrapText="1"/>
    </xf>
    <xf numFmtId="0" fontId="120" fillId="0" borderId="2" xfId="0" applyFont="1" applyFill="1" applyBorder="1" applyAlignment="1">
      <alignment horizontal="center" vertical="center" wrapText="1"/>
    </xf>
    <xf numFmtId="0" fontId="120" fillId="0" borderId="2" xfId="0" applyFont="1" applyFill="1" applyBorder="1" applyAlignment="1">
      <alignment horizontal="left" vertical="center"/>
    </xf>
    <xf numFmtId="169" fontId="120" fillId="0" borderId="2" xfId="337" applyNumberFormat="1" applyFont="1" applyBorder="1" applyAlignment="1">
      <alignment horizontal="center" vertical="center" wrapText="1"/>
    </xf>
    <xf numFmtId="0" fontId="120" fillId="0" borderId="0" xfId="0" applyFont="1"/>
    <xf numFmtId="169" fontId="77" fillId="26" borderId="12" xfId="337" applyNumberFormat="1" applyFont="1" applyFill="1" applyBorder="1" applyAlignment="1">
      <alignment horizontal="center" vertical="center" wrapText="1"/>
    </xf>
    <xf numFmtId="49" fontId="77" fillId="26" borderId="12" xfId="337" applyNumberFormat="1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0" fontId="105" fillId="0" borderId="0" xfId="420" applyFont="1" applyFill="1" applyBorder="1" applyAlignment="1">
      <alignment horizontal="center" vertical="center"/>
    </xf>
    <xf numFmtId="0" fontId="77" fillId="26" borderId="14" xfId="420" applyFont="1" applyFill="1" applyBorder="1" applyAlignment="1">
      <alignment horizontal="center" vertical="center" wrapText="1"/>
    </xf>
    <xf numFmtId="169" fontId="77" fillId="26" borderId="14" xfId="341" applyNumberFormat="1" applyFont="1" applyFill="1" applyBorder="1" applyAlignment="1">
      <alignment horizontal="center" vertical="center" wrapText="1"/>
    </xf>
    <xf numFmtId="168" fontId="98" fillId="26" borderId="23" xfId="337" applyNumberFormat="1" applyFont="1" applyFill="1" applyBorder="1" applyAlignment="1">
      <alignment horizontal="center" vertical="center" textRotation="90"/>
    </xf>
    <xf numFmtId="0" fontId="103" fillId="26" borderId="14" xfId="0" applyFont="1" applyFill="1" applyBorder="1" applyAlignment="1">
      <alignment horizontal="center" vertical="center"/>
    </xf>
    <xf numFmtId="43" fontId="103" fillId="26" borderId="14" xfId="337" applyFont="1" applyFill="1" applyBorder="1" applyAlignment="1">
      <alignment horizontal="center" vertical="center"/>
    </xf>
    <xf numFmtId="0" fontId="97" fillId="27" borderId="12" xfId="0" applyFont="1" applyFill="1" applyBorder="1" applyAlignment="1">
      <alignment horizontal="center" vertical="center"/>
    </xf>
    <xf numFmtId="0" fontId="77" fillId="0" borderId="12" xfId="0" applyFont="1" applyFill="1" applyBorder="1" applyAlignment="1">
      <alignment horizontal="center" vertical="center"/>
    </xf>
    <xf numFmtId="0" fontId="77" fillId="0" borderId="6" xfId="0" applyFont="1" applyFill="1" applyBorder="1" applyAlignment="1">
      <alignment horizontal="center" vertical="center"/>
    </xf>
    <xf numFmtId="0" fontId="77" fillId="0" borderId="0" xfId="0" applyFont="1" applyFill="1"/>
    <xf numFmtId="0" fontId="77" fillId="0" borderId="13" xfId="0" applyFont="1" applyFill="1" applyBorder="1" applyAlignment="1">
      <alignment horizontal="left" vertical="center"/>
    </xf>
    <xf numFmtId="0" fontId="77" fillId="0" borderId="8" xfId="0" applyFont="1" applyFill="1" applyBorder="1" applyAlignment="1">
      <alignment horizontal="center" vertical="center"/>
    </xf>
    <xf numFmtId="0" fontId="77" fillId="0" borderId="27" xfId="0" applyFont="1" applyFill="1" applyBorder="1" applyAlignment="1">
      <alignment horizontal="center" vertical="center"/>
    </xf>
    <xf numFmtId="0" fontId="30" fillId="0" borderId="24" xfId="0" applyFont="1" applyFill="1" applyBorder="1" applyAlignment="1">
      <alignment horizontal="center" vertical="center" wrapText="1"/>
    </xf>
    <xf numFmtId="0" fontId="99" fillId="0" borderId="23" xfId="0" applyFont="1" applyFill="1" applyBorder="1" applyAlignment="1">
      <alignment horizontal="center" vertical="center"/>
    </xf>
    <xf numFmtId="0" fontId="102" fillId="0" borderId="23" xfId="0" applyFont="1" applyFill="1" applyBorder="1" applyAlignment="1">
      <alignment horizontal="left" vertical="center"/>
    </xf>
    <xf numFmtId="0" fontId="102" fillId="0" borderId="23" xfId="0" applyFont="1" applyFill="1" applyBorder="1" applyAlignment="1">
      <alignment horizontal="center" vertical="center"/>
    </xf>
    <xf numFmtId="14" fontId="119" fillId="0" borderId="0" xfId="0" applyNumberFormat="1" applyFont="1" applyFill="1" applyBorder="1" applyAlignment="1">
      <alignment horizontal="center" vertical="center"/>
    </xf>
    <xf numFmtId="168" fontId="98" fillId="26" borderId="23" xfId="341" applyNumberFormat="1" applyFont="1" applyFill="1" applyBorder="1" applyAlignment="1">
      <alignment horizontal="center" vertical="center" textRotation="90"/>
    </xf>
    <xf numFmtId="0" fontId="97" fillId="27" borderId="12" xfId="420" applyFont="1" applyFill="1" applyBorder="1" applyAlignment="1">
      <alignment horizontal="center" vertical="center"/>
    </xf>
    <xf numFmtId="169" fontId="98" fillId="0" borderId="0" xfId="0" applyNumberFormat="1" applyFont="1" applyFill="1" applyAlignment="1">
      <alignment horizontal="center" vertical="center" wrapText="1"/>
    </xf>
    <xf numFmtId="14" fontId="110" fillId="29" borderId="26" xfId="0" applyNumberFormat="1" applyFont="1" applyFill="1" applyBorder="1" applyAlignment="1"/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0" fillId="0" borderId="6" xfId="420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420" applyFont="1" applyFill="1" applyBorder="1" applyAlignment="1">
      <alignment horizontal="center" vertical="center"/>
    </xf>
    <xf numFmtId="0" fontId="77" fillId="26" borderId="14" xfId="420" applyFont="1" applyFill="1" applyBorder="1" applyAlignment="1">
      <alignment horizontal="center" vertical="center" wrapText="1"/>
    </xf>
    <xf numFmtId="169" fontId="77" fillId="26" borderId="14" xfId="341" applyNumberFormat="1" applyFont="1" applyFill="1" applyBorder="1" applyAlignment="1">
      <alignment horizontal="center" vertical="center" wrapText="1"/>
    </xf>
    <xf numFmtId="169" fontId="114" fillId="0" borderId="26" xfId="337" applyNumberFormat="1" applyFont="1" applyBorder="1" applyAlignment="1">
      <alignment vertical="center"/>
    </xf>
    <xf numFmtId="169" fontId="77" fillId="26" borderId="12" xfId="337" quotePrefix="1" applyNumberFormat="1" applyFont="1" applyFill="1" applyBorder="1" applyAlignment="1">
      <alignment horizontal="center" vertical="center" wrapText="1"/>
    </xf>
    <xf numFmtId="169" fontId="30" fillId="27" borderId="14" xfId="337" applyNumberFormat="1" applyFont="1" applyFill="1" applyBorder="1" applyAlignment="1">
      <alignment horizontal="center" vertical="center" wrapText="1"/>
    </xf>
    <xf numFmtId="169" fontId="102" fillId="0" borderId="12" xfId="337" applyNumberFormat="1" applyFont="1" applyBorder="1" applyAlignment="1">
      <alignment vertical="center" wrapText="1"/>
    </xf>
    <xf numFmtId="169" fontId="116" fillId="30" borderId="2" xfId="337" applyNumberFormat="1" applyFont="1" applyFill="1" applyBorder="1" applyAlignment="1">
      <alignment horizontal="center" vertical="center" wrapText="1"/>
    </xf>
    <xf numFmtId="169" fontId="118" fillId="30" borderId="2" xfId="337" applyNumberFormat="1" applyFont="1" applyFill="1" applyBorder="1" applyAlignment="1">
      <alignment horizontal="center" vertical="center" wrapText="1"/>
    </xf>
    <xf numFmtId="169" fontId="116" fillId="0" borderId="30" xfId="337" applyNumberFormat="1" applyFont="1" applyBorder="1" applyAlignment="1">
      <alignment horizontal="center" vertical="center" wrapText="1"/>
    </xf>
    <xf numFmtId="169" fontId="30" fillId="0" borderId="23" xfId="341" applyNumberFormat="1" applyFont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169" fontId="30" fillId="0" borderId="35" xfId="337" applyNumberFormat="1" applyFont="1" applyBorder="1" applyAlignment="1">
      <alignment horizontal="center" vertical="center"/>
    </xf>
    <xf numFmtId="0" fontId="121" fillId="0" borderId="2" xfId="0" applyFont="1" applyFill="1" applyBorder="1" applyAlignment="1">
      <alignment vertical="center" wrapText="1"/>
    </xf>
    <xf numFmtId="0" fontId="121" fillId="0" borderId="2" xfId="0" applyFont="1" applyFill="1" applyBorder="1" applyAlignment="1">
      <alignment horizontal="center" vertical="center" wrapText="1"/>
    </xf>
    <xf numFmtId="0" fontId="121" fillId="0" borderId="2" xfId="0" applyFont="1" applyFill="1" applyBorder="1" applyAlignment="1">
      <alignment horizontal="left" vertical="center"/>
    </xf>
    <xf numFmtId="0" fontId="121" fillId="0" borderId="2" xfId="0" applyFont="1" applyFill="1" applyBorder="1" applyAlignment="1">
      <alignment horizontal="center" vertical="center"/>
    </xf>
    <xf numFmtId="169" fontId="121" fillId="0" borderId="2" xfId="337" applyNumberFormat="1" applyFont="1" applyFill="1" applyBorder="1" applyAlignment="1">
      <alignment horizontal="left" vertical="center"/>
    </xf>
    <xf numFmtId="168" fontId="121" fillId="0" borderId="2" xfId="337" applyNumberFormat="1" applyFont="1" applyFill="1" applyBorder="1" applyAlignment="1">
      <alignment horizontal="left" vertical="center"/>
    </xf>
    <xf numFmtId="169" fontId="121" fillId="0" borderId="2" xfId="341" applyNumberFormat="1" applyFont="1" applyFill="1" applyBorder="1" applyAlignment="1">
      <alignment horizontal="center" vertical="center" wrapText="1"/>
    </xf>
    <xf numFmtId="43" fontId="121" fillId="0" borderId="2" xfId="341" applyNumberFormat="1" applyFont="1" applyFill="1" applyBorder="1" applyAlignment="1">
      <alignment horizontal="left" vertical="center"/>
    </xf>
    <xf numFmtId="169" fontId="121" fillId="0" borderId="2" xfId="337" applyNumberFormat="1" applyFont="1" applyFill="1" applyBorder="1" applyAlignment="1">
      <alignment horizontal="center" vertical="center" wrapText="1"/>
    </xf>
    <xf numFmtId="169" fontId="121" fillId="0" borderId="2" xfId="337" quotePrefix="1" applyNumberFormat="1" applyFont="1" applyFill="1" applyBorder="1" applyAlignment="1">
      <alignment horizontal="center" vertical="center" wrapText="1"/>
    </xf>
    <xf numFmtId="169" fontId="121" fillId="26" borderId="2" xfId="337" applyNumberFormat="1" applyFont="1" applyFill="1" applyBorder="1" applyAlignment="1">
      <alignment horizontal="center" vertical="center" wrapText="1"/>
    </xf>
    <xf numFmtId="0" fontId="122" fillId="0" borderId="0" xfId="0" applyFont="1" applyFill="1" applyBorder="1" applyAlignment="1">
      <alignment horizontal="center" vertical="center"/>
    </xf>
    <xf numFmtId="169" fontId="121" fillId="0" borderId="0" xfId="337" applyNumberFormat="1" applyFont="1" applyFill="1" applyAlignment="1">
      <alignment vertical="center" wrapText="1"/>
    </xf>
    <xf numFmtId="169" fontId="122" fillId="0" borderId="0" xfId="337" applyNumberFormat="1" applyFont="1" applyFill="1" applyAlignment="1">
      <alignment horizontal="center" vertical="center" wrapText="1"/>
    </xf>
    <xf numFmtId="169" fontId="123" fillId="0" borderId="0" xfId="337" applyNumberFormat="1" applyFont="1" applyFill="1" applyAlignment="1">
      <alignment vertical="center"/>
    </xf>
    <xf numFmtId="0" fontId="123" fillId="0" borderId="0" xfId="0" applyFont="1" applyFill="1" applyAlignment="1">
      <alignment vertical="center"/>
    </xf>
    <xf numFmtId="0" fontId="121" fillId="0" borderId="0" xfId="0" applyFont="1" applyFill="1" applyAlignment="1">
      <alignment vertical="center" wrapText="1"/>
    </xf>
    <xf numFmtId="168" fontId="98" fillId="30" borderId="0" xfId="337" applyNumberFormat="1" applyFont="1" applyFill="1" applyAlignment="1">
      <alignment horizontal="center" vertical="center"/>
    </xf>
    <xf numFmtId="168" fontId="98" fillId="30" borderId="0" xfId="337" applyNumberFormat="1" applyFont="1" applyFill="1" applyBorder="1" applyAlignment="1">
      <alignment horizontal="center" vertical="center"/>
    </xf>
    <xf numFmtId="169" fontId="125" fillId="30" borderId="2" xfId="337" applyNumberFormat="1" applyFont="1" applyFill="1" applyBorder="1" applyAlignment="1">
      <alignment horizontal="center" vertical="center" wrapText="1"/>
    </xf>
    <xf numFmtId="169" fontId="120" fillId="30" borderId="2" xfId="337" applyNumberFormat="1" applyFont="1" applyFill="1" applyBorder="1" applyAlignment="1">
      <alignment horizontal="center" vertical="center" wrapText="1"/>
    </xf>
    <xf numFmtId="169" fontId="124" fillId="30" borderId="2" xfId="337" applyNumberFormat="1" applyFont="1" applyFill="1" applyBorder="1" applyAlignment="1">
      <alignment horizontal="center" vertical="center" wrapText="1"/>
    </xf>
    <xf numFmtId="169" fontId="30" fillId="30" borderId="2" xfId="337" applyNumberFormat="1" applyFont="1" applyFill="1" applyBorder="1" applyAlignment="1">
      <alignment horizontal="center" vertical="center" wrapText="1"/>
    </xf>
    <xf numFmtId="0" fontId="77" fillId="0" borderId="12" xfId="0" applyFont="1" applyFill="1" applyBorder="1" applyAlignment="1">
      <alignment horizontal="left" vertical="center"/>
    </xf>
    <xf numFmtId="14" fontId="110" fillId="30" borderId="26" xfId="0" applyNumberFormat="1" applyFont="1" applyFill="1" applyBorder="1" applyAlignment="1"/>
    <xf numFmtId="0" fontId="98" fillId="30" borderId="29" xfId="422" applyFont="1" applyFill="1" applyBorder="1" applyAlignment="1">
      <alignment horizontal="center" vertical="center"/>
    </xf>
    <xf numFmtId="168" fontId="99" fillId="30" borderId="29" xfId="341" applyNumberFormat="1" applyFont="1" applyFill="1" applyBorder="1" applyAlignment="1">
      <alignment horizontal="center" vertical="center"/>
    </xf>
    <xf numFmtId="169" fontId="30" fillId="30" borderId="23" xfId="341" applyNumberFormat="1" applyFont="1" applyFill="1" applyBorder="1" applyAlignment="1">
      <alignment horizontal="center" vertical="center"/>
    </xf>
    <xf numFmtId="0" fontId="100" fillId="30" borderId="6" xfId="420" applyFont="1" applyFill="1" applyBorder="1" applyAlignment="1">
      <alignment horizontal="center" vertical="center"/>
    </xf>
    <xf numFmtId="0" fontId="102" fillId="30" borderId="0" xfId="420" applyFont="1" applyFill="1"/>
    <xf numFmtId="0" fontId="30" fillId="30" borderId="0" xfId="420" applyFont="1" applyFill="1"/>
    <xf numFmtId="0" fontId="98" fillId="30" borderId="24" xfId="422" applyFont="1" applyFill="1" applyBorder="1" applyAlignment="1">
      <alignment horizontal="center" vertical="center"/>
    </xf>
    <xf numFmtId="168" fontId="99" fillId="30" borderId="24" xfId="341" applyNumberFormat="1" applyFont="1" applyFill="1" applyBorder="1" applyAlignment="1">
      <alignment horizontal="center" vertical="center"/>
    </xf>
    <xf numFmtId="0" fontId="100" fillId="30" borderId="6" xfId="0" applyFont="1" applyFill="1" applyBorder="1" applyAlignment="1">
      <alignment horizontal="center" vertical="center"/>
    </xf>
    <xf numFmtId="0" fontId="30" fillId="30" borderId="0" xfId="0" applyFont="1" applyFill="1"/>
    <xf numFmtId="0" fontId="102" fillId="30" borderId="0" xfId="0" applyFont="1" applyFill="1"/>
    <xf numFmtId="0" fontId="30" fillId="0" borderId="24" xfId="0" applyFont="1" applyFill="1" applyBorder="1" applyAlignment="1">
      <alignment vertical="center" wrapText="1"/>
    </xf>
    <xf numFmtId="169" fontId="30" fillId="0" borderId="0" xfId="0" applyNumberFormat="1" applyFont="1"/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0" fillId="0" borderId="6" xfId="420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77" fillId="26" borderId="14" xfId="420" applyFont="1" applyFill="1" applyBorder="1" applyAlignment="1">
      <alignment horizontal="center" vertical="center" wrapText="1"/>
    </xf>
    <xf numFmtId="0" fontId="105" fillId="0" borderId="0" xfId="420" applyFont="1" applyFill="1" applyBorder="1" applyAlignment="1">
      <alignment horizontal="center" vertical="center"/>
    </xf>
    <xf numFmtId="169" fontId="77" fillId="26" borderId="14" xfId="341" applyNumberFormat="1" applyFont="1" applyFill="1" applyBorder="1" applyAlignment="1">
      <alignment horizontal="center" vertical="center" wrapText="1"/>
    </xf>
    <xf numFmtId="0" fontId="100" fillId="0" borderId="6" xfId="420" applyFont="1" applyFill="1" applyBorder="1" applyAlignment="1">
      <alignment horizontal="center" vertical="center"/>
    </xf>
    <xf numFmtId="0" fontId="96" fillId="28" borderId="30" xfId="0" applyFont="1" applyFill="1" applyBorder="1" applyAlignment="1" applyProtection="1">
      <alignment vertical="center"/>
      <protection hidden="1"/>
    </xf>
    <xf numFmtId="169" fontId="116" fillId="0" borderId="2" xfId="337" quotePrefix="1" applyNumberFormat="1" applyFont="1" applyBorder="1" applyAlignment="1">
      <alignment horizontal="center" vertical="center" wrapText="1"/>
    </xf>
    <xf numFmtId="169" fontId="102" fillId="0" borderId="12" xfId="337" applyNumberFormat="1" applyFont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42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77" fillId="26" borderId="14" xfId="420" applyFont="1" applyFill="1" applyBorder="1" applyAlignment="1">
      <alignment horizontal="center" vertical="center" wrapText="1"/>
    </xf>
    <xf numFmtId="169" fontId="77" fillId="26" borderId="14" xfId="341" applyNumberFormat="1" applyFont="1" applyFill="1" applyBorder="1" applyAlignment="1">
      <alignment horizontal="center" vertical="center" wrapText="1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420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169" fontId="30" fillId="30" borderId="0" xfId="337" applyNumberFormat="1" applyFont="1" applyFill="1"/>
    <xf numFmtId="169" fontId="115" fillId="30" borderId="0" xfId="337" applyNumberFormat="1" applyFont="1" applyFill="1"/>
    <xf numFmtId="0" fontId="115" fillId="30" borderId="0" xfId="0" applyFont="1" applyFill="1"/>
    <xf numFmtId="169" fontId="96" fillId="30" borderId="0" xfId="337" applyNumberFormat="1" applyFont="1" applyFill="1"/>
    <xf numFmtId="0" fontId="96" fillId="30" borderId="0" xfId="0" applyFont="1" applyFill="1"/>
    <xf numFmtId="169" fontId="116" fillId="30" borderId="0" xfId="337" applyNumberFormat="1" applyFont="1" applyFill="1"/>
    <xf numFmtId="0" fontId="116" fillId="30" borderId="0" xfId="0" applyFont="1" applyFill="1"/>
    <xf numFmtId="169" fontId="118" fillId="30" borderId="0" xfId="337" applyNumberFormat="1" applyFont="1" applyFill="1"/>
    <xf numFmtId="0" fontId="118" fillId="30" borderId="0" xfId="0" applyFont="1" applyFill="1"/>
    <xf numFmtId="169" fontId="120" fillId="30" borderId="0" xfId="337" applyNumberFormat="1" applyFont="1" applyFill="1"/>
    <xf numFmtId="0" fontId="120" fillId="30" borderId="0" xfId="0" applyFont="1" applyFill="1"/>
    <xf numFmtId="169" fontId="102" fillId="30" borderId="0" xfId="337" applyNumberFormat="1" applyFont="1" applyFill="1"/>
    <xf numFmtId="43" fontId="98" fillId="0" borderId="12" xfId="337" applyFont="1" applyBorder="1" applyAlignment="1">
      <alignment horizontal="center" vertical="center"/>
    </xf>
    <xf numFmtId="238" fontId="98" fillId="0" borderId="12" xfId="337" applyNumberFormat="1" applyFont="1" applyBorder="1" applyAlignment="1">
      <alignment horizontal="center" vertical="center"/>
    </xf>
    <xf numFmtId="169" fontId="30" fillId="0" borderId="12" xfId="337" applyNumberFormat="1" applyFont="1" applyBorder="1" applyAlignment="1">
      <alignment horizontal="center" vertical="center"/>
    </xf>
    <xf numFmtId="169" fontId="30" fillId="0" borderId="23" xfId="337" applyNumberFormat="1" applyFont="1" applyFill="1" applyBorder="1" applyAlignment="1">
      <alignment horizontal="center" vertical="center" wrapText="1"/>
    </xf>
    <xf numFmtId="0" fontId="127" fillId="0" borderId="0" xfId="0" applyFont="1" applyFill="1" applyAlignment="1">
      <alignment vertical="center" wrapText="1"/>
    </xf>
    <xf numFmtId="0" fontId="127" fillId="0" borderId="0" xfId="0" applyFont="1" applyFill="1" applyAlignment="1">
      <alignment horizontal="center" vertical="center" wrapText="1"/>
    </xf>
    <xf numFmtId="169" fontId="127" fillId="0" borderId="0" xfId="337" applyNumberFormat="1" applyFont="1" applyFill="1" applyAlignment="1">
      <alignment horizontal="center" vertical="center" wrapText="1"/>
    </xf>
    <xf numFmtId="43" fontId="127" fillId="0" borderId="0" xfId="337" applyFont="1" applyFill="1" applyAlignment="1">
      <alignment vertical="center" wrapText="1"/>
    </xf>
    <xf numFmtId="169" fontId="127" fillId="0" borderId="0" xfId="337" applyNumberFormat="1" applyFont="1" applyFill="1" applyAlignment="1">
      <alignment vertical="center" wrapText="1"/>
    </xf>
    <xf numFmtId="0" fontId="128" fillId="0" borderId="0" xfId="0" applyFont="1" applyFill="1" applyBorder="1" applyAlignment="1">
      <alignment horizontal="center" vertical="center"/>
    </xf>
    <xf numFmtId="169" fontId="30" fillId="0" borderId="27" xfId="337" applyNumberFormat="1" applyFont="1" applyBorder="1" applyAlignment="1">
      <alignment horizontal="center" vertical="center"/>
    </xf>
    <xf numFmtId="0" fontId="30" fillId="30" borderId="2" xfId="0" applyFont="1" applyFill="1" applyBorder="1" applyAlignment="1">
      <alignment horizontal="center" vertical="center" wrapText="1"/>
    </xf>
    <xf numFmtId="0" fontId="30" fillId="30" borderId="2" xfId="420" applyFont="1" applyFill="1" applyBorder="1" applyAlignment="1">
      <alignment vertical="center" wrapText="1"/>
    </xf>
    <xf numFmtId="0" fontId="96" fillId="30" borderId="30" xfId="0" applyFont="1" applyFill="1" applyBorder="1" applyAlignment="1" applyProtection="1">
      <alignment vertical="center"/>
      <protection hidden="1"/>
    </xf>
    <xf numFmtId="0" fontId="30" fillId="30" borderId="30" xfId="0" applyFont="1" applyFill="1" applyBorder="1" applyAlignment="1">
      <alignment horizontal="center" vertical="center" wrapText="1"/>
    </xf>
    <xf numFmtId="169" fontId="30" fillId="30" borderId="30" xfId="337" applyNumberFormat="1" applyFont="1" applyFill="1" applyBorder="1" applyAlignment="1">
      <alignment horizontal="center" vertical="center" wrapText="1"/>
    </xf>
    <xf numFmtId="169" fontId="116" fillId="30" borderId="30" xfId="337" quotePrefix="1" applyNumberFormat="1" applyFont="1" applyFill="1" applyBorder="1" applyAlignment="1">
      <alignment horizontal="center" vertical="center" wrapText="1"/>
    </xf>
    <xf numFmtId="0" fontId="96" fillId="30" borderId="2" xfId="0" applyFont="1" applyFill="1" applyBorder="1" applyAlignment="1" applyProtection="1">
      <alignment vertical="center"/>
      <protection hidden="1"/>
    </xf>
    <xf numFmtId="169" fontId="116" fillId="31" borderId="30" xfId="337" applyNumberFormat="1" applyFont="1" applyFill="1" applyBorder="1" applyAlignment="1">
      <alignment horizontal="center" vertical="center" wrapText="1"/>
    </xf>
    <xf numFmtId="169" fontId="116" fillId="31" borderId="30" xfId="337" quotePrefix="1" applyNumberFormat="1" applyFont="1" applyFill="1" applyBorder="1" applyAlignment="1">
      <alignment horizontal="center" vertical="center" wrapText="1"/>
    </xf>
    <xf numFmtId="169" fontId="30" fillId="31" borderId="30" xfId="337" applyNumberFormat="1" applyFont="1" applyFill="1" applyBorder="1" applyAlignment="1">
      <alignment horizontal="center" vertical="center" wrapText="1"/>
    </xf>
    <xf numFmtId="0" fontId="105" fillId="0" borderId="0" xfId="420" applyFont="1" applyFill="1" applyBorder="1" applyAlignment="1">
      <alignment horizontal="center" vertical="center"/>
    </xf>
    <xf numFmtId="0" fontId="66" fillId="0" borderId="0" xfId="0" applyFont="1"/>
    <xf numFmtId="0" fontId="129" fillId="0" borderId="0" xfId="0" applyFont="1"/>
    <xf numFmtId="0" fontId="130" fillId="0" borderId="0" xfId="0" applyFont="1"/>
    <xf numFmtId="0" fontId="130" fillId="0" borderId="29" xfId="0" applyFont="1" applyBorder="1"/>
    <xf numFmtId="0" fontId="0" fillId="0" borderId="0" xfId="0" applyBorder="1"/>
    <xf numFmtId="0" fontId="121" fillId="0" borderId="0" xfId="0" applyFont="1" applyFill="1" applyBorder="1" applyAlignment="1">
      <alignment horizontal="left" vertical="center" wrapText="1"/>
    </xf>
    <xf numFmtId="0" fontId="130" fillId="0" borderId="2" xfId="0" applyFont="1" applyBorder="1"/>
    <xf numFmtId="0" fontId="132" fillId="0" borderId="2" xfId="0" applyFont="1" applyFill="1" applyBorder="1" applyAlignment="1">
      <alignment horizontal="left" vertical="center" wrapText="1"/>
    </xf>
    <xf numFmtId="0" fontId="130" fillId="0" borderId="24" xfId="0" applyFont="1" applyBorder="1"/>
    <xf numFmtId="0" fontId="132" fillId="0" borderId="24" xfId="0" applyFont="1" applyFill="1" applyBorder="1" applyAlignment="1">
      <alignment horizontal="left" vertical="center" wrapText="1"/>
    </xf>
    <xf numFmtId="0" fontId="130" fillId="0" borderId="2" xfId="0" applyFont="1" applyBorder="1" applyAlignment="1">
      <alignment horizontal="center"/>
    </xf>
    <xf numFmtId="0" fontId="130" fillId="0" borderId="29" xfId="0" applyFont="1" applyBorder="1" applyAlignment="1">
      <alignment horizontal="center"/>
    </xf>
    <xf numFmtId="0" fontId="132" fillId="0" borderId="29" xfId="0" applyFont="1" applyFill="1" applyBorder="1" applyAlignment="1">
      <alignment horizontal="left" vertical="center" wrapText="1"/>
    </xf>
    <xf numFmtId="0" fontId="133" fillId="0" borderId="12" xfId="0" applyFont="1" applyBorder="1" applyAlignment="1">
      <alignment horizontal="center"/>
    </xf>
    <xf numFmtId="0" fontId="1" fillId="0" borderId="0" xfId="0" applyFont="1" applyBorder="1"/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42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77" fillId="26" borderId="14" xfId="420" applyFont="1" applyFill="1" applyBorder="1" applyAlignment="1">
      <alignment horizontal="center" vertical="center" wrapText="1"/>
    </xf>
    <xf numFmtId="169" fontId="77" fillId="26" borderId="14" xfId="341" applyNumberFormat="1" applyFont="1" applyFill="1" applyBorder="1" applyAlignment="1">
      <alignment horizontal="center" vertical="center" wrapText="1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420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169" fontId="102" fillId="29" borderId="12" xfId="337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0" fontId="102" fillId="0" borderId="31" xfId="0" applyFont="1" applyBorder="1" applyAlignment="1">
      <alignment horizontal="center" vertical="center" wrapText="1"/>
    </xf>
    <xf numFmtId="0" fontId="102" fillId="0" borderId="25" xfId="0" applyFont="1" applyBorder="1" applyAlignment="1">
      <alignment horizontal="center" vertical="center" wrapText="1"/>
    </xf>
    <xf numFmtId="0" fontId="102" fillId="0" borderId="6" xfId="0" applyFont="1" applyBorder="1" applyAlignment="1">
      <alignment horizontal="center" vertical="center" wrapText="1"/>
    </xf>
    <xf numFmtId="0" fontId="102" fillId="0" borderId="0" xfId="0" applyFont="1" applyBorder="1" applyAlignment="1">
      <alignment horizontal="center" vertical="center" wrapText="1"/>
    </xf>
    <xf numFmtId="0" fontId="102" fillId="0" borderId="34" xfId="0" applyFont="1" applyBorder="1" applyAlignment="1">
      <alignment horizontal="center" vertical="center" wrapText="1"/>
    </xf>
    <xf numFmtId="0" fontId="102" fillId="0" borderId="26" xfId="0" applyFont="1" applyBorder="1" applyAlignment="1">
      <alignment horizontal="center" vertical="center" wrapText="1"/>
    </xf>
    <xf numFmtId="0" fontId="106" fillId="0" borderId="0" xfId="0" applyFont="1" applyBorder="1" applyAlignment="1">
      <alignment horizontal="center" vertical="top"/>
    </xf>
    <xf numFmtId="169" fontId="106" fillId="0" borderId="0" xfId="337" applyNumberFormat="1" applyFont="1" applyBorder="1" applyAlignment="1">
      <alignment horizontal="center" vertical="top"/>
    </xf>
    <xf numFmtId="0" fontId="107" fillId="0" borderId="0" xfId="0" applyFont="1" applyBorder="1" applyAlignment="1">
      <alignment horizontal="center" vertical="top"/>
    </xf>
    <xf numFmtId="169" fontId="107" fillId="0" borderId="0" xfId="337" applyNumberFormat="1" applyFont="1" applyBorder="1" applyAlignment="1">
      <alignment horizontal="center" vertical="top"/>
    </xf>
    <xf numFmtId="0" fontId="77" fillId="26" borderId="12" xfId="0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169" fontId="77" fillId="26" borderId="23" xfId="337" applyNumberFormat="1" applyFont="1" applyFill="1" applyBorder="1" applyAlignment="1">
      <alignment horizontal="center" vertical="center" wrapText="1"/>
    </xf>
    <xf numFmtId="169" fontId="77" fillId="26" borderId="12" xfId="337" applyNumberFormat="1" applyFont="1" applyFill="1" applyBorder="1" applyAlignment="1">
      <alignment horizontal="center" vertical="center" wrapText="1"/>
    </xf>
    <xf numFmtId="169" fontId="77" fillId="26" borderId="13" xfId="337" applyNumberFormat="1" applyFont="1" applyFill="1" applyBorder="1" applyAlignment="1">
      <alignment horizontal="center" vertical="center" wrapText="1"/>
    </xf>
    <xf numFmtId="169" fontId="77" fillId="26" borderId="8" xfId="337" applyNumberFormat="1" applyFont="1" applyFill="1" applyBorder="1" applyAlignment="1">
      <alignment horizontal="center" vertical="center" wrapText="1"/>
    </xf>
    <xf numFmtId="169" fontId="77" fillId="26" borderId="27" xfId="337" applyNumberFormat="1" applyFont="1" applyFill="1" applyBorder="1" applyAlignment="1">
      <alignment horizontal="center" vertical="center" wrapText="1"/>
    </xf>
    <xf numFmtId="169" fontId="96" fillId="30" borderId="6" xfId="337" applyNumberFormat="1" applyFont="1" applyFill="1" applyBorder="1" applyAlignment="1">
      <alignment horizontal="center" wrapText="1"/>
    </xf>
    <xf numFmtId="169" fontId="96" fillId="30" borderId="6" xfId="337" applyNumberFormat="1" applyFont="1" applyFill="1" applyBorder="1" applyAlignment="1">
      <alignment horizontal="center"/>
    </xf>
    <xf numFmtId="43" fontId="98" fillId="0" borderId="14" xfId="337" applyFont="1" applyBorder="1" applyAlignment="1">
      <alignment horizontal="center" vertical="center"/>
    </xf>
    <xf numFmtId="43" fontId="98" fillId="0" borderId="28" xfId="337" applyFont="1" applyBorder="1" applyAlignment="1">
      <alignment horizontal="center" vertical="center"/>
    </xf>
    <xf numFmtId="238" fontId="98" fillId="0" borderId="14" xfId="341" applyNumberFormat="1" applyFont="1" applyBorder="1" applyAlignment="1">
      <alignment horizontal="center" vertical="center"/>
    </xf>
    <xf numFmtId="238" fontId="98" fillId="0" borderId="28" xfId="341" applyNumberFormat="1" applyFont="1" applyBorder="1" applyAlignment="1">
      <alignment horizontal="center" vertical="center"/>
    </xf>
    <xf numFmtId="43" fontId="98" fillId="0" borderId="14" xfId="341" applyFont="1" applyBorder="1" applyAlignment="1">
      <alignment horizontal="center" vertical="center"/>
    </xf>
    <xf numFmtId="43" fontId="98" fillId="0" borderId="28" xfId="341" applyFont="1" applyBorder="1" applyAlignment="1">
      <alignment horizontal="center" vertical="center"/>
    </xf>
    <xf numFmtId="0" fontId="98" fillId="0" borderId="12" xfId="420" applyFont="1" applyFill="1" applyBorder="1" applyAlignment="1">
      <alignment horizontal="center" vertical="center" wrapText="1"/>
    </xf>
    <xf numFmtId="0" fontId="98" fillId="0" borderId="14" xfId="422" applyNumberFormat="1" applyFont="1" applyFill="1" applyBorder="1" applyAlignment="1">
      <alignment horizontal="left" vertical="center"/>
    </xf>
    <xf numFmtId="0" fontId="98" fillId="0" borderId="28" xfId="422" applyNumberFormat="1" applyFont="1" applyFill="1" applyBorder="1" applyAlignment="1">
      <alignment horizontal="left" vertical="center"/>
    </xf>
    <xf numFmtId="0" fontId="98" fillId="0" borderId="14" xfId="422" applyNumberFormat="1" applyFont="1" applyFill="1" applyBorder="1" applyAlignment="1">
      <alignment horizontal="center" vertical="center" wrapText="1"/>
    </xf>
    <xf numFmtId="0" fontId="98" fillId="0" borderId="28" xfId="422" applyNumberFormat="1" applyFont="1" applyFill="1" applyBorder="1" applyAlignment="1">
      <alignment horizontal="center" vertical="center" wrapText="1"/>
    </xf>
    <xf numFmtId="237" fontId="99" fillId="28" borderId="14" xfId="0" applyNumberFormat="1" applyFont="1" applyFill="1" applyBorder="1" applyAlignment="1">
      <alignment horizontal="center" vertical="center"/>
    </xf>
    <xf numFmtId="0" fontId="99" fillId="28" borderId="28" xfId="0" applyFont="1" applyFill="1" applyBorder="1" applyAlignment="1">
      <alignment horizontal="center" vertical="center"/>
    </xf>
    <xf numFmtId="169" fontId="30" fillId="0" borderId="14" xfId="341" applyNumberFormat="1" applyFont="1" applyBorder="1" applyAlignment="1">
      <alignment horizontal="center" vertical="center"/>
    </xf>
    <xf numFmtId="169" fontId="30" fillId="0" borderId="28" xfId="341" applyNumberFormat="1" applyFont="1" applyBorder="1" applyAlignment="1">
      <alignment horizontal="center" vertical="center"/>
    </xf>
    <xf numFmtId="0" fontId="102" fillId="0" borderId="12" xfId="420" applyFont="1" applyBorder="1" applyAlignment="1">
      <alignment horizontal="center" vertical="center"/>
    </xf>
    <xf numFmtId="0" fontId="30" fillId="0" borderId="14" xfId="420" applyFont="1" applyFill="1" applyBorder="1" applyAlignment="1">
      <alignment horizontal="left" vertical="center"/>
    </xf>
    <xf numFmtId="0" fontId="30" fillId="0" borderId="28" xfId="420" applyFont="1" applyFill="1" applyBorder="1" applyAlignment="1">
      <alignment horizontal="left" vertical="center"/>
    </xf>
    <xf numFmtId="0" fontId="30" fillId="0" borderId="14" xfId="420" applyFont="1" applyFill="1" applyBorder="1" applyAlignment="1">
      <alignment horizontal="center" vertical="center"/>
    </xf>
    <xf numFmtId="0" fontId="30" fillId="0" borderId="28" xfId="420" applyFont="1" applyFill="1" applyBorder="1" applyAlignment="1">
      <alignment horizontal="center" vertical="center"/>
    </xf>
    <xf numFmtId="238" fontId="99" fillId="28" borderId="14" xfId="337" applyNumberFormat="1" applyFont="1" applyFill="1" applyBorder="1" applyAlignment="1">
      <alignment horizontal="center" vertical="center"/>
    </xf>
    <xf numFmtId="238" fontId="99" fillId="28" borderId="28" xfId="337" applyNumberFormat="1" applyFont="1" applyFill="1" applyBorder="1" applyAlignment="1">
      <alignment horizontal="center" vertical="center"/>
    </xf>
    <xf numFmtId="0" fontId="98" fillId="0" borderId="14" xfId="420" applyFont="1" applyFill="1" applyBorder="1" applyAlignment="1">
      <alignment horizontal="center" vertical="center" wrapText="1"/>
    </xf>
    <xf numFmtId="0" fontId="98" fillId="0" borderId="28" xfId="420" applyFont="1" applyFill="1" applyBorder="1" applyAlignment="1">
      <alignment horizontal="center" vertical="center" wrapText="1"/>
    </xf>
    <xf numFmtId="0" fontId="100" fillId="0" borderId="6" xfId="420" applyFont="1" applyFill="1" applyBorder="1" applyAlignment="1">
      <alignment horizontal="center" vertical="center"/>
    </xf>
    <xf numFmtId="0" fontId="100" fillId="26" borderId="31" xfId="420" applyFont="1" applyFill="1" applyBorder="1" applyAlignment="1">
      <alignment horizontal="center" vertical="center"/>
    </xf>
    <xf numFmtId="0" fontId="100" fillId="26" borderId="25" xfId="420" applyFont="1" applyFill="1" applyBorder="1" applyAlignment="1">
      <alignment horizontal="center" vertical="center"/>
    </xf>
    <xf numFmtId="0" fontId="100" fillId="26" borderId="32" xfId="420" applyFont="1" applyFill="1" applyBorder="1" applyAlignment="1">
      <alignment horizontal="center" vertical="center"/>
    </xf>
    <xf numFmtId="43" fontId="100" fillId="26" borderId="14" xfId="341" applyFont="1" applyFill="1" applyBorder="1" applyAlignment="1">
      <alignment horizontal="center" vertical="center" wrapText="1"/>
    </xf>
    <xf numFmtId="43" fontId="100" fillId="26" borderId="23" xfId="341" applyFont="1" applyFill="1" applyBorder="1" applyAlignment="1">
      <alignment horizontal="center" vertical="center"/>
    </xf>
    <xf numFmtId="169" fontId="30" fillId="0" borderId="14" xfId="337" applyNumberFormat="1" applyFont="1" applyBorder="1" applyAlignment="1">
      <alignment horizontal="center" vertical="center"/>
    </xf>
    <xf numFmtId="169" fontId="30" fillId="0" borderId="28" xfId="337" applyNumberFormat="1" applyFont="1" applyBorder="1" applyAlignment="1">
      <alignment horizontal="center" vertical="center"/>
    </xf>
    <xf numFmtId="43" fontId="95" fillId="0" borderId="13" xfId="341" applyFont="1" applyBorder="1" applyAlignment="1">
      <alignment horizontal="center" vertical="center" wrapText="1"/>
    </xf>
    <xf numFmtId="43" fontId="95" fillId="0" borderId="8" xfId="341" applyFont="1" applyBorder="1" applyAlignment="1">
      <alignment horizontal="center" vertical="center" wrapText="1"/>
    </xf>
    <xf numFmtId="43" fontId="95" fillId="0" borderId="27" xfId="341" applyFont="1" applyBorder="1" applyAlignment="1">
      <alignment horizontal="center" vertical="center" wrapText="1"/>
    </xf>
    <xf numFmtId="0" fontId="100" fillId="26" borderId="14" xfId="420" applyFont="1" applyFill="1" applyBorder="1" applyAlignment="1">
      <alignment horizontal="center" vertical="center"/>
    </xf>
    <xf numFmtId="0" fontId="100" fillId="26" borderId="23" xfId="420" applyFont="1" applyFill="1" applyBorder="1" applyAlignment="1">
      <alignment horizontal="center" vertical="center"/>
    </xf>
    <xf numFmtId="0" fontId="100" fillId="26" borderId="14" xfId="420" applyFont="1" applyFill="1" applyBorder="1" applyAlignment="1">
      <alignment horizontal="center" vertical="center" wrapText="1"/>
    </xf>
    <xf numFmtId="0" fontId="98" fillId="0" borderId="12" xfId="0" applyFont="1" applyFill="1" applyBorder="1" applyAlignment="1">
      <alignment horizontal="center" vertical="center" wrapText="1"/>
    </xf>
    <xf numFmtId="0" fontId="98" fillId="0" borderId="12" xfId="422" applyNumberFormat="1" applyFont="1" applyFill="1" applyBorder="1" applyAlignment="1">
      <alignment horizontal="left" vertical="center"/>
    </xf>
    <xf numFmtId="0" fontId="98" fillId="0" borderId="32" xfId="422" applyNumberFormat="1" applyFont="1" applyFill="1" applyBorder="1" applyAlignment="1">
      <alignment horizontal="center" vertical="center" wrapText="1"/>
    </xf>
    <xf numFmtId="0" fontId="98" fillId="0" borderId="35" xfId="422" applyNumberFormat="1" applyFont="1" applyFill="1" applyBorder="1" applyAlignment="1">
      <alignment horizontal="center" vertical="center" wrapText="1"/>
    </xf>
    <xf numFmtId="238" fontId="98" fillId="0" borderId="14" xfId="337" applyNumberFormat="1" applyFont="1" applyBorder="1" applyAlignment="1">
      <alignment horizontal="center" vertical="center"/>
    </xf>
    <xf numFmtId="238" fontId="98" fillId="0" borderId="28" xfId="337" applyNumberFormat="1" applyFont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43" fontId="95" fillId="0" borderId="13" xfId="337" applyFont="1" applyBorder="1" applyAlignment="1">
      <alignment horizontal="center" vertical="center" wrapText="1"/>
    </xf>
    <xf numFmtId="43" fontId="95" fillId="0" borderId="8" xfId="337" applyFont="1" applyBorder="1" applyAlignment="1">
      <alignment horizontal="center" vertical="center" wrapText="1"/>
    </xf>
    <xf numFmtId="43" fontId="95" fillId="0" borderId="27" xfId="337" applyFont="1" applyBorder="1" applyAlignment="1">
      <alignment horizontal="center" vertical="center" wrapText="1"/>
    </xf>
    <xf numFmtId="0" fontId="100" fillId="26" borderId="14" xfId="0" applyFont="1" applyFill="1" applyBorder="1" applyAlignment="1">
      <alignment horizontal="center" vertical="center"/>
    </xf>
    <xf numFmtId="0" fontId="100" fillId="26" borderId="23" xfId="0" applyFont="1" applyFill="1" applyBorder="1" applyAlignment="1">
      <alignment horizontal="center" vertical="center"/>
    </xf>
    <xf numFmtId="0" fontId="100" fillId="26" borderId="14" xfId="0" applyFont="1" applyFill="1" applyBorder="1" applyAlignment="1">
      <alignment horizontal="center" vertical="center" wrapText="1"/>
    </xf>
    <xf numFmtId="0" fontId="100" fillId="26" borderId="31" xfId="0" applyFont="1" applyFill="1" applyBorder="1" applyAlignment="1">
      <alignment horizontal="center" vertical="center"/>
    </xf>
    <xf numFmtId="0" fontId="100" fillId="26" borderId="25" xfId="0" applyFont="1" applyFill="1" applyBorder="1" applyAlignment="1">
      <alignment horizontal="center" vertical="center"/>
    </xf>
    <xf numFmtId="0" fontId="100" fillId="26" borderId="32" xfId="0" applyFont="1" applyFill="1" applyBorder="1" applyAlignment="1">
      <alignment horizontal="center" vertical="center"/>
    </xf>
    <xf numFmtId="43" fontId="100" fillId="26" borderId="14" xfId="337" applyFont="1" applyFill="1" applyBorder="1" applyAlignment="1">
      <alignment horizontal="center" vertical="center" wrapText="1"/>
    </xf>
    <xf numFmtId="43" fontId="100" fillId="26" borderId="23" xfId="337" applyFont="1" applyFill="1" applyBorder="1" applyAlignment="1">
      <alignment horizontal="center" vertical="center"/>
    </xf>
    <xf numFmtId="0" fontId="30" fillId="0" borderId="12" xfId="0" applyFont="1" applyBorder="1" applyAlignment="1">
      <alignment horizontal="center" vertical="center"/>
    </xf>
    <xf numFmtId="0" fontId="30" fillId="0" borderId="12" xfId="0" applyFont="1" applyBorder="1" applyAlignment="1">
      <alignment horizontal="left" vertical="center"/>
    </xf>
    <xf numFmtId="0" fontId="100" fillId="0" borderId="13" xfId="420" applyFont="1" applyFill="1" applyBorder="1" applyAlignment="1">
      <alignment horizontal="center" vertical="center" wrapText="1"/>
    </xf>
    <xf numFmtId="0" fontId="100" fillId="0" borderId="8" xfId="420" applyFont="1" applyFill="1" applyBorder="1" applyAlignment="1">
      <alignment horizontal="center" vertical="center" wrapText="1"/>
    </xf>
    <xf numFmtId="0" fontId="77" fillId="26" borderId="14" xfId="420" applyFont="1" applyFill="1" applyBorder="1" applyAlignment="1">
      <alignment horizontal="center" vertical="center" wrapText="1"/>
    </xf>
    <xf numFmtId="0" fontId="77" fillId="26" borderId="23" xfId="420" applyFont="1" applyFill="1" applyBorder="1" applyAlignment="1">
      <alignment horizontal="center" vertical="center" wrapText="1"/>
    </xf>
    <xf numFmtId="169" fontId="77" fillId="26" borderId="14" xfId="341" applyNumberFormat="1" applyFont="1" applyFill="1" applyBorder="1" applyAlignment="1">
      <alignment horizontal="center" vertical="center" wrapText="1"/>
    </xf>
    <xf numFmtId="169" fontId="77" fillId="26" borderId="23" xfId="341" applyNumberFormat="1" applyFont="1" applyFill="1" applyBorder="1" applyAlignment="1">
      <alignment horizontal="center" vertical="center" wrapText="1"/>
    </xf>
    <xf numFmtId="0" fontId="77" fillId="26" borderId="13" xfId="420" applyFont="1" applyFill="1" applyBorder="1" applyAlignment="1">
      <alignment horizontal="center" vertical="center" wrapText="1"/>
    </xf>
    <xf numFmtId="0" fontId="77" fillId="26" borderId="27" xfId="420" applyFont="1" applyFill="1" applyBorder="1" applyAlignment="1">
      <alignment horizontal="center" vertical="center" wrapText="1"/>
    </xf>
    <xf numFmtId="0" fontId="77" fillId="26" borderId="13" xfId="0" applyFont="1" applyFill="1" applyBorder="1" applyAlignment="1">
      <alignment horizontal="center" vertical="center" wrapText="1"/>
    </xf>
    <xf numFmtId="0" fontId="77" fillId="26" borderId="8" xfId="0" applyFont="1" applyFill="1" applyBorder="1" applyAlignment="1">
      <alignment horizontal="center" vertical="center" wrapText="1"/>
    </xf>
    <xf numFmtId="43" fontId="77" fillId="26" borderId="14" xfId="341" applyFont="1" applyFill="1" applyBorder="1" applyAlignment="1">
      <alignment horizontal="center" vertical="center" wrapText="1"/>
    </xf>
    <xf numFmtId="43" fontId="77" fillId="26" borderId="23" xfId="341" applyFont="1" applyFill="1" applyBorder="1" applyAlignment="1">
      <alignment horizontal="center" vertical="center" wrapText="1"/>
    </xf>
    <xf numFmtId="0" fontId="77" fillId="26" borderId="31" xfId="420" applyFont="1" applyFill="1" applyBorder="1" applyAlignment="1">
      <alignment horizontal="center" vertical="center" wrapText="1"/>
    </xf>
    <xf numFmtId="0" fontId="77" fillId="26" borderId="6" xfId="420" applyFont="1" applyFill="1" applyBorder="1" applyAlignment="1">
      <alignment horizontal="center" vertical="center" wrapText="1"/>
    </xf>
    <xf numFmtId="0" fontId="77" fillId="26" borderId="8" xfId="420" applyFont="1" applyFill="1" applyBorder="1" applyAlignment="1">
      <alignment horizontal="center" vertical="center" wrapText="1"/>
    </xf>
    <xf numFmtId="0" fontId="77" fillId="26" borderId="14" xfId="0" applyFont="1" applyFill="1" applyBorder="1" applyAlignment="1">
      <alignment horizontal="center" vertical="center" wrapText="1"/>
    </xf>
    <xf numFmtId="0" fontId="77" fillId="26" borderId="23" xfId="0" applyFont="1" applyFill="1" applyBorder="1" applyAlignment="1">
      <alignment horizontal="center" vertical="center" wrapText="1"/>
    </xf>
    <xf numFmtId="0" fontId="77" fillId="26" borderId="28" xfId="0" applyFont="1" applyFill="1" applyBorder="1" applyAlignment="1">
      <alignment horizontal="center" vertical="center" wrapText="1"/>
    </xf>
    <xf numFmtId="0" fontId="77" fillId="26" borderId="12" xfId="420" applyFont="1" applyFill="1" applyBorder="1" applyAlignment="1">
      <alignment horizontal="center" vertical="center" wrapText="1"/>
    </xf>
    <xf numFmtId="0" fontId="100" fillId="0" borderId="12" xfId="0" applyFont="1" applyFill="1" applyBorder="1" applyAlignment="1">
      <alignment horizontal="center" vertical="center" wrapText="1"/>
    </xf>
    <xf numFmtId="0" fontId="105" fillId="0" borderId="0" xfId="420" applyFont="1" applyFill="1" applyBorder="1" applyAlignment="1">
      <alignment horizontal="center" vertical="center"/>
    </xf>
    <xf numFmtId="0" fontId="105" fillId="0" borderId="33" xfId="420" applyFont="1" applyFill="1" applyBorder="1" applyAlignment="1">
      <alignment horizontal="center" vertical="center"/>
    </xf>
    <xf numFmtId="43" fontId="101" fillId="27" borderId="13" xfId="341" applyFont="1" applyFill="1" applyBorder="1" applyAlignment="1">
      <alignment horizontal="center" vertical="center" wrapText="1"/>
    </xf>
    <xf numFmtId="43" fontId="101" fillId="27" borderId="8" xfId="341" applyFont="1" applyFill="1" applyBorder="1" applyAlignment="1">
      <alignment horizontal="center" vertical="center" wrapText="1"/>
    </xf>
    <xf numFmtId="43" fontId="101" fillId="27" borderId="27" xfId="341" applyFont="1" applyFill="1" applyBorder="1" applyAlignment="1">
      <alignment horizontal="center" vertical="center" wrapText="1"/>
    </xf>
    <xf numFmtId="0" fontId="77" fillId="26" borderId="27" xfId="0" applyFont="1" applyFill="1" applyBorder="1" applyAlignment="1">
      <alignment horizontal="center" vertical="center" wrapText="1"/>
    </xf>
    <xf numFmtId="43" fontId="77" fillId="26" borderId="14" xfId="337" applyFont="1" applyFill="1" applyBorder="1" applyAlignment="1">
      <alignment horizontal="center" vertical="center" wrapText="1"/>
    </xf>
    <xf numFmtId="43" fontId="77" fillId="26" borderId="23" xfId="337" applyFont="1" applyFill="1" applyBorder="1" applyAlignment="1">
      <alignment horizontal="center" vertical="center" wrapText="1"/>
    </xf>
    <xf numFmtId="0" fontId="77" fillId="26" borderId="14" xfId="420" applyFont="1" applyFill="1" applyBorder="1" applyAlignment="1">
      <alignment horizontal="center" vertical="center"/>
    </xf>
    <xf numFmtId="0" fontId="77" fillId="26" borderId="23" xfId="420" applyFont="1" applyFill="1" applyBorder="1" applyAlignment="1">
      <alignment horizontal="center" vertical="center"/>
    </xf>
    <xf numFmtId="169" fontId="77" fillId="26" borderId="12" xfId="341" applyNumberFormat="1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0" fontId="105" fillId="0" borderId="33" xfId="0" applyFont="1" applyFill="1" applyBorder="1" applyAlignment="1">
      <alignment horizontal="center" vertical="center"/>
    </xf>
    <xf numFmtId="43" fontId="101" fillId="27" borderId="13" xfId="337" applyFont="1" applyFill="1" applyBorder="1" applyAlignment="1">
      <alignment horizontal="center" vertical="center" wrapText="1"/>
    </xf>
    <xf numFmtId="43" fontId="101" fillId="27" borderId="8" xfId="337" applyFont="1" applyFill="1" applyBorder="1" applyAlignment="1">
      <alignment horizontal="center" vertical="center" wrapText="1"/>
    </xf>
    <xf numFmtId="43" fontId="101" fillId="27" borderId="27" xfId="337" applyFont="1" applyFill="1" applyBorder="1" applyAlignment="1">
      <alignment horizontal="center" vertical="center" wrapText="1"/>
    </xf>
    <xf numFmtId="0" fontId="77" fillId="26" borderId="14" xfId="0" applyFont="1" applyFill="1" applyBorder="1" applyAlignment="1">
      <alignment horizontal="center" vertical="center"/>
    </xf>
    <xf numFmtId="0" fontId="77" fillId="26" borderId="23" xfId="0" applyFont="1" applyFill="1" applyBorder="1" applyAlignment="1">
      <alignment horizontal="center" vertical="center"/>
    </xf>
    <xf numFmtId="0" fontId="77" fillId="26" borderId="31" xfId="0" applyFont="1" applyFill="1" applyBorder="1" applyAlignment="1">
      <alignment horizontal="center" vertical="center" wrapText="1"/>
    </xf>
    <xf numFmtId="0" fontId="77" fillId="26" borderId="6" xfId="0" applyFont="1" applyFill="1" applyBorder="1" applyAlignment="1">
      <alignment horizontal="center" vertical="center" wrapText="1"/>
    </xf>
    <xf numFmtId="0" fontId="30" fillId="30" borderId="14" xfId="420" applyFont="1" applyFill="1" applyBorder="1" applyAlignment="1">
      <alignment horizontal="center" vertical="center" wrapText="1"/>
    </xf>
    <xf numFmtId="0" fontId="30" fillId="30" borderId="28" xfId="420" applyFont="1" applyFill="1" applyBorder="1" applyAlignment="1">
      <alignment horizontal="center" vertical="center" wrapText="1"/>
    </xf>
    <xf numFmtId="0" fontId="30" fillId="30" borderId="14" xfId="420" applyFont="1" applyFill="1" applyBorder="1" applyAlignment="1">
      <alignment horizontal="center" vertical="center"/>
    </xf>
    <xf numFmtId="0" fontId="30" fillId="30" borderId="28" xfId="420" applyFont="1" applyFill="1" applyBorder="1" applyAlignment="1">
      <alignment horizontal="center" vertical="center"/>
    </xf>
    <xf numFmtId="0" fontId="98" fillId="30" borderId="14" xfId="420" applyFont="1" applyFill="1" applyBorder="1" applyAlignment="1">
      <alignment horizontal="center" vertical="center" wrapText="1"/>
    </xf>
    <xf numFmtId="0" fontId="98" fillId="30" borderId="28" xfId="420" applyFont="1" applyFill="1" applyBorder="1" applyAlignment="1">
      <alignment horizontal="center" vertical="center" wrapText="1"/>
    </xf>
    <xf numFmtId="237" fontId="99" fillId="30" borderId="14" xfId="0" applyNumberFormat="1" applyFont="1" applyFill="1" applyBorder="1" applyAlignment="1">
      <alignment horizontal="center" vertical="center"/>
    </xf>
    <xf numFmtId="0" fontId="99" fillId="30" borderId="28" xfId="0" applyFont="1" applyFill="1" applyBorder="1" applyAlignment="1">
      <alignment horizontal="center" vertical="center"/>
    </xf>
    <xf numFmtId="238" fontId="99" fillId="30" borderId="14" xfId="337" applyNumberFormat="1" applyFont="1" applyFill="1" applyBorder="1" applyAlignment="1">
      <alignment horizontal="center" vertical="center"/>
    </xf>
    <xf numFmtId="238" fontId="99" fillId="30" borderId="28" xfId="337" applyNumberFormat="1" applyFont="1" applyFill="1" applyBorder="1" applyAlignment="1">
      <alignment horizontal="center" vertical="center"/>
    </xf>
    <xf numFmtId="43" fontId="98" fillId="30" borderId="14" xfId="337" applyFont="1" applyFill="1" applyBorder="1" applyAlignment="1">
      <alignment horizontal="center" vertical="center"/>
    </xf>
    <xf numFmtId="43" fontId="98" fillId="30" borderId="28" xfId="337" applyFont="1" applyFill="1" applyBorder="1" applyAlignment="1">
      <alignment horizontal="center" vertical="center"/>
    </xf>
    <xf numFmtId="238" fontId="98" fillId="30" borderId="14" xfId="341" applyNumberFormat="1" applyFont="1" applyFill="1" applyBorder="1" applyAlignment="1">
      <alignment horizontal="center" vertical="center"/>
    </xf>
    <xf numFmtId="238" fontId="98" fillId="30" borderId="28" xfId="341" applyNumberFormat="1" applyFont="1" applyFill="1" applyBorder="1" applyAlignment="1">
      <alignment horizontal="center" vertical="center"/>
    </xf>
    <xf numFmtId="43" fontId="98" fillId="30" borderId="14" xfId="341" applyFont="1" applyFill="1" applyBorder="1" applyAlignment="1">
      <alignment horizontal="center" vertical="center"/>
    </xf>
    <xf numFmtId="43" fontId="98" fillId="30" borderId="28" xfId="341" applyFont="1" applyFill="1" applyBorder="1" applyAlignment="1">
      <alignment horizontal="center" vertical="center"/>
    </xf>
    <xf numFmtId="0" fontId="98" fillId="0" borderId="14" xfId="0" applyFont="1" applyFill="1" applyBorder="1" applyAlignment="1">
      <alignment horizontal="center" vertical="center" wrapText="1"/>
    </xf>
    <xf numFmtId="0" fontId="98" fillId="0" borderId="28" xfId="0" applyFont="1" applyFill="1" applyBorder="1" applyAlignment="1">
      <alignment horizontal="center" vertical="center" wrapText="1"/>
    </xf>
    <xf numFmtId="0" fontId="98" fillId="30" borderId="14" xfId="0" applyFont="1" applyFill="1" applyBorder="1" applyAlignment="1">
      <alignment horizontal="center" vertical="center" wrapText="1"/>
    </xf>
    <xf numFmtId="0" fontId="98" fillId="30" borderId="28" xfId="0" applyFont="1" applyFill="1" applyBorder="1" applyAlignment="1">
      <alignment horizontal="center" vertical="center" wrapText="1"/>
    </xf>
    <xf numFmtId="0" fontId="98" fillId="30" borderId="14" xfId="422" applyNumberFormat="1" applyFont="1" applyFill="1" applyBorder="1" applyAlignment="1">
      <alignment horizontal="left" vertical="center"/>
    </xf>
    <xf numFmtId="0" fontId="98" fillId="30" borderId="28" xfId="422" applyNumberFormat="1" applyFont="1" applyFill="1" applyBorder="1" applyAlignment="1">
      <alignment horizontal="left" vertical="center"/>
    </xf>
    <xf numFmtId="0" fontId="98" fillId="30" borderId="14" xfId="422" applyNumberFormat="1" applyFont="1" applyFill="1" applyBorder="1" applyAlignment="1">
      <alignment horizontal="center" vertical="center" wrapText="1"/>
    </xf>
    <xf numFmtId="0" fontId="98" fillId="30" borderId="28" xfId="422" applyNumberFormat="1" applyFont="1" applyFill="1" applyBorder="1" applyAlignment="1">
      <alignment horizontal="center" vertical="center" wrapText="1"/>
    </xf>
    <xf numFmtId="238" fontId="98" fillId="30" borderId="14" xfId="337" applyNumberFormat="1" applyFont="1" applyFill="1" applyBorder="1" applyAlignment="1">
      <alignment horizontal="center" vertical="center"/>
    </xf>
    <xf numFmtId="238" fontId="98" fillId="30" borderId="28" xfId="337" applyNumberFormat="1" applyFont="1" applyFill="1" applyBorder="1" applyAlignment="1">
      <alignment horizontal="center" vertical="center"/>
    </xf>
    <xf numFmtId="169" fontId="30" fillId="30" borderId="14" xfId="337" applyNumberFormat="1" applyFont="1" applyFill="1" applyBorder="1" applyAlignment="1">
      <alignment horizontal="center" vertical="center"/>
    </xf>
    <xf numFmtId="169" fontId="30" fillId="30" borderId="28" xfId="337" applyNumberFormat="1" applyFont="1" applyFill="1" applyBorder="1" applyAlignment="1">
      <alignment horizontal="center" vertical="center"/>
    </xf>
    <xf numFmtId="0" fontId="98" fillId="0" borderId="31" xfId="0" applyFont="1" applyFill="1" applyBorder="1" applyAlignment="1">
      <alignment horizontal="center" vertical="center" wrapText="1"/>
    </xf>
    <xf numFmtId="0" fontId="98" fillId="0" borderId="34" xfId="0" applyFont="1" applyFill="1" applyBorder="1" applyAlignment="1">
      <alignment horizontal="center" vertical="center" wrapText="1"/>
    </xf>
    <xf numFmtId="0" fontId="126" fillId="0" borderId="36" xfId="0" applyFont="1" applyFill="1" applyBorder="1" applyAlignment="1">
      <alignment horizontal="left" vertical="center" wrapText="1"/>
    </xf>
    <xf numFmtId="0" fontId="126" fillId="0" borderId="37" xfId="0" applyFont="1" applyFill="1" applyBorder="1" applyAlignment="1">
      <alignment horizontal="left" vertical="center" wrapText="1"/>
    </xf>
    <xf numFmtId="0" fontId="30" fillId="30" borderId="14" xfId="0" applyFont="1" applyFill="1" applyBorder="1" applyAlignment="1">
      <alignment horizontal="center" vertical="center" wrapText="1"/>
    </xf>
    <xf numFmtId="0" fontId="30" fillId="30" borderId="28" xfId="0" applyFont="1" applyFill="1" applyBorder="1" applyAlignment="1">
      <alignment horizontal="center" vertical="center" wrapText="1"/>
    </xf>
    <xf numFmtId="0" fontId="131" fillId="0" borderId="0" xfId="0" applyFont="1" applyAlignment="1">
      <alignment horizontal="center"/>
    </xf>
  </cellXfs>
  <cellStyles count="608">
    <cellStyle name="_x0001_" xfId="1"/>
    <cellStyle name="%" xfId="2"/>
    <cellStyle name="," xfId="3"/>
    <cellStyle name="??" xfId="4"/>
    <cellStyle name="?? [0.00]_List-dwg" xfId="5"/>
    <cellStyle name="?? [0]" xfId="6"/>
    <cellStyle name="??&amp;O?&amp;H?_x0008_??_x0007__x0001__x0001_" xfId="7"/>
    <cellStyle name="???? [0.00]_List-dwg" xfId="8"/>
    <cellStyle name="????_List-dwg" xfId="9"/>
    <cellStyle name="???[0]_Book1" xfId="10"/>
    <cellStyle name="???_???" xfId="11"/>
    <cellStyle name="??_ ??? ???? " xfId="12"/>
    <cellStyle name="_01 DUNGTIEN BIEU SX KINH DOANH" xfId="13"/>
    <cellStyle name="_01 modul tvql 06 08 09" xfId="14"/>
    <cellStyle name="_01 modul tvql 06 08 09_J&amp;J BCC+BL 082011 v2" xfId="15"/>
    <cellStyle name="_01 modul tvql 06 08 09_thaotuan luong 102011 v2" xfId="16"/>
    <cellStyle name="_Book1" xfId="17"/>
    <cellStyle name="_Book1_01 modul tvql 06 08 09" xfId="18"/>
    <cellStyle name="_Book1_1" xfId="19"/>
    <cellStyle name="_Book1_1_01 modul tvql 06 08 09" xfId="20"/>
    <cellStyle name="_Book1_1_CHINH DUC - MTCV GUI ANH HAI 051208" xfId="21"/>
    <cellStyle name="_Book1_1_CHINH DUC - MTCV GUI ANH HAI 051208_J&amp;J BCC+BL 082011 v2" xfId="22"/>
    <cellStyle name="_Book1_1_CHINH DUC - MTCV GUI ANH HAI 051208_thaotuan luong 102011 v2" xfId="23"/>
    <cellStyle name="_Book1_1_DAINAM" xfId="24"/>
    <cellStyle name="_Book1_1_DSKH" xfId="25"/>
    <cellStyle name="_Book1_1_DSKH_J&amp;J BCC+BL 082011 v2" xfId="26"/>
    <cellStyle name="_Book1_1_DSKH_thaotuan luong 102011 v2" xfId="27"/>
    <cellStyle name="_Book1_1_DUNG TIEN MAUKETOAN" xfId="28"/>
    <cellStyle name="_Book1_1_DUNG TIEN MAUKETOAN_J&amp;J BCC+BL 082011 v2" xfId="29"/>
    <cellStyle name="_Book1_1_DUNG TIEN MAUKETOAN_thaotuan luong 102011 v2" xfId="30"/>
    <cellStyle name="_Book1_1_hiep thanh bao gia thang 2008" xfId="31"/>
    <cellStyle name="_Book1_1_KH - HE THONG BM" xfId="32"/>
    <cellStyle name="_Book1_1_KH - Mau gui KH" xfId="33"/>
    <cellStyle name="_Book1_1_nhatkycongviec" xfId="34"/>
    <cellStyle name="_Book1_1_nhatkycongviec_J&amp;J BCC+BL 082011 v2" xfId="35"/>
    <cellStyle name="_Book1_1_nhatkycongviec_thaotuan luong 102011 v2" xfId="36"/>
    <cellStyle name="_Book1_1_NS DANH MUC  CONGVIEC" xfId="37"/>
    <cellStyle name="_Book1_1_viva ky nang mem 1108" xfId="38"/>
    <cellStyle name="_Book1_1_VIVA SO QUY 2009" xfId="39"/>
    <cellStyle name="_Book1_1_VIVA SO QUY 2009_J&amp;J BCC+BL 082011 v2" xfId="40"/>
    <cellStyle name="_Book1_1_VIVA SO QUY 2009_thaotuan luong 102011 v2" xfId="41"/>
    <cellStyle name="_Book1_1_VV - BIEU MAU NOI BO" xfId="42"/>
    <cellStyle name="_Book1_1_VV - BIEU MAU NOI BO_J&amp;J BCC+BL 082011 v2" xfId="43"/>
    <cellStyle name="_Book1_1_VV - BIEU MAU NOI BO_thaotuan luong 102011 v2" xfId="44"/>
    <cellStyle name="_Book1_1_VV - MT SWOT" xfId="45"/>
    <cellStyle name="_Book1_1_vv bao gia dvns 0309" xfId="46"/>
    <cellStyle name="_Book1_1_vv bao gia dvns 0309_J&amp;J BCC+BL 082011 v2" xfId="47"/>
    <cellStyle name="_Book1_1_vv bao gia dvns 0309_thaotuan luong 102011 v2" xfId="48"/>
    <cellStyle name="_Book1_1_vv bao gia mau 0309" xfId="49"/>
    <cellStyle name="_Book1_1_vv bieu mau gui kh" xfId="50"/>
    <cellStyle name="_Book1_1_vv bieu mau gui kh_J&amp;J BCC+BL 082011 v2" xfId="51"/>
    <cellStyle name="_Book1_1_vv bieu mau gui kh_thaotuan luong 102011 v2" xfId="52"/>
    <cellStyle name="_Book1_1_vv de nghi thanh toan" xfId="53"/>
    <cellStyle name="_Book1_1_vv de nghi thanh toan_J&amp;J BCC+BL 082011 v2" xfId="54"/>
    <cellStyle name="_Book1_1_vv de nghi thanh toan_thaotuan luong 102011 v2" xfId="55"/>
    <cellStyle name="_Book1_1_vv memo" xfId="56"/>
    <cellStyle name="_Book1_1_vv memo_J&amp;J BCC+BL 082011 v2" xfId="57"/>
    <cellStyle name="_Book1_1_vv memo_thaotuan luong 102011 v2" xfId="58"/>
    <cellStyle name="_Book1_2" xfId="59"/>
    <cellStyle name="_Book1_BC-QT-WB-dthao" xfId="60"/>
    <cellStyle name="_Book1_CHINH DUC - MTCV GUI ANH HAI 051208" xfId="61"/>
    <cellStyle name="_Book1_DAINAM" xfId="62"/>
    <cellStyle name="_Book1_DSKH" xfId="63"/>
    <cellStyle name="_Book1_DUNG TIEN MAUKETOAN" xfId="64"/>
    <cellStyle name="_Book1_hiep thanh bao gia thang 2008" xfId="65"/>
    <cellStyle name="_Book1_KH - HE THONG BM" xfId="66"/>
    <cellStyle name="_Book1_KH - Mau gui KH" xfId="67"/>
    <cellStyle name="_Book1_nhatkycongviec" xfId="68"/>
    <cellStyle name="_Book1_NS DANH MUC  CONGVIEC" xfId="69"/>
    <cellStyle name="_Book1_phieu yeu cau bo sung thong tin." xfId="70"/>
    <cellStyle name="_Book1_viva ky nang mem 1108" xfId="71"/>
    <cellStyle name="_Book1_VIVA SO QUY 2009" xfId="72"/>
    <cellStyle name="_Book1_VV - BIEU MAU NOI BO" xfId="73"/>
    <cellStyle name="_Book1_VV - MT SWOT" xfId="74"/>
    <cellStyle name="_Book1_vv bao gia dvns 0309" xfId="75"/>
    <cellStyle name="_Book1_vv bao gia mau 0309" xfId="76"/>
    <cellStyle name="_Book1_vv bieu mau gui kh" xfId="77"/>
    <cellStyle name="_Book1_vv de nghi thanh toan" xfId="78"/>
    <cellStyle name="_Book1_vv memo" xfId="79"/>
    <cellStyle name="_CHINH DUC - MTCV GUI ANH HAI 051208" xfId="80"/>
    <cellStyle name="_DAINAM" xfId="81"/>
    <cellStyle name="_DAINAM_J&amp;J BCC+BL 082011 v2" xfId="82"/>
    <cellStyle name="_DAINAM_thaotuan luong 102011 v2" xfId="83"/>
    <cellStyle name="_DSKH" xfId="84"/>
    <cellStyle name="_DUNG TIEN" xfId="85"/>
    <cellStyle name="_DUNG TIEN MAUKETOAN" xfId="86"/>
    <cellStyle name="_DUNG TIEN_J&amp;J BCC+BL 082011 v2" xfId="87"/>
    <cellStyle name="_DUNG TIEN_thaotuan luong 102011 v2" xfId="88"/>
    <cellStyle name="_hiep thanh bao gia thang 2008" xfId="89"/>
    <cellStyle name="_hiep thanh bao gia thang 2008_J&amp;J BCC+BL 082011 v2" xfId="90"/>
    <cellStyle name="_hiep thanh bao gia thang 2008_thaotuan luong 102011 v2" xfId="91"/>
    <cellStyle name="_KH - HE THONG BM" xfId="92"/>
    <cellStyle name="_KH - HE THONG BM_J&amp;J BCC+BL 082011 v2" xfId="93"/>
    <cellStyle name="_KH - HE THONG BM_thaotuan luong 102011 v2" xfId="94"/>
    <cellStyle name="_KH - Mau gui KH" xfId="95"/>
    <cellStyle name="_KH - Mau gui KH_J&amp;J BCC+BL 082011 v2" xfId="96"/>
    <cellStyle name="_KH - Mau gui KH_thaotuan luong 102011 v2" xfId="97"/>
    <cellStyle name="_KT (2)" xfId="98"/>
    <cellStyle name="_KT (2)_1" xfId="99"/>
    <cellStyle name="_KT (2)_1_Lora-tungchau" xfId="100"/>
    <cellStyle name="_KT (2)_1_Qt-HT3PQ1(CauKho)" xfId="101"/>
    <cellStyle name="_KT (2)_2" xfId="102"/>
    <cellStyle name="_KT (2)_2_TG-TH" xfId="103"/>
    <cellStyle name="_KT (2)_2_TG-TH_BAO CAO KLCT PT2000" xfId="104"/>
    <cellStyle name="_KT (2)_2_TG-TH_BAO CAO PT2000" xfId="105"/>
    <cellStyle name="_KT (2)_2_TG-TH_BAO CAO PT2000_Book1" xfId="106"/>
    <cellStyle name="_KT (2)_2_TG-TH_Bao cao XDCB 2001 - T11 KH dieu chinh 20-11-THAI" xfId="107"/>
    <cellStyle name="_KT (2)_2_TG-TH_Book1" xfId="108"/>
    <cellStyle name="_KT (2)_2_TG-TH_Book1_1" xfId="109"/>
    <cellStyle name="_KT (2)_2_TG-TH_Book1_2" xfId="110"/>
    <cellStyle name="_KT (2)_2_TG-TH_DTCDT MR.2N110.HOCMON.TDTOAN.CCUNG" xfId="111"/>
    <cellStyle name="_KT (2)_2_TG-TH_Lora-tungchau" xfId="112"/>
    <cellStyle name="_KT (2)_2_TG-TH_PGIA-phieu tham tra Kho bac" xfId="113"/>
    <cellStyle name="_KT (2)_2_TG-TH_PT02-02" xfId="114"/>
    <cellStyle name="_KT (2)_2_TG-TH_PT02-02_Book1" xfId="115"/>
    <cellStyle name="_KT (2)_2_TG-TH_PT02-03" xfId="116"/>
    <cellStyle name="_KT (2)_2_TG-TH_PT02-03_Book1" xfId="117"/>
    <cellStyle name="_KT (2)_2_TG-TH_Qt-HT3PQ1(CauKho)" xfId="118"/>
    <cellStyle name="_KT (2)_3" xfId="119"/>
    <cellStyle name="_KT (2)_3_TG-TH" xfId="120"/>
    <cellStyle name="_KT (2)_3_TG-TH_Book1" xfId="121"/>
    <cellStyle name="_KT (2)_3_TG-TH_Book1_BC-QT-WB-dthao" xfId="122"/>
    <cellStyle name="_KT (2)_3_TG-TH_Lora-tungchau" xfId="123"/>
    <cellStyle name="_KT (2)_3_TG-TH_PERSONAL" xfId="124"/>
    <cellStyle name="_KT (2)_3_TG-TH_PERSONAL_HTQ.8 GD1" xfId="125"/>
    <cellStyle name="_KT (2)_3_TG-TH_PERSONAL_Tong hop KHCB 2001" xfId="126"/>
    <cellStyle name="_KT (2)_3_TG-TH_Qt-HT3PQ1(CauKho)" xfId="127"/>
    <cellStyle name="_KT (2)_4" xfId="128"/>
    <cellStyle name="_KT (2)_4_BAO CAO KLCT PT2000" xfId="129"/>
    <cellStyle name="_KT (2)_4_BAO CAO PT2000" xfId="130"/>
    <cellStyle name="_KT (2)_4_BAO CAO PT2000_Book1" xfId="131"/>
    <cellStyle name="_KT (2)_4_Bao cao XDCB 2001 - T11 KH dieu chinh 20-11-THAI" xfId="132"/>
    <cellStyle name="_KT (2)_4_Book1" xfId="133"/>
    <cellStyle name="_KT (2)_4_Book1_1" xfId="134"/>
    <cellStyle name="_KT (2)_4_Book1_2" xfId="135"/>
    <cellStyle name="_KT (2)_4_DTCDT MR.2N110.HOCMON.TDTOAN.CCUNG" xfId="136"/>
    <cellStyle name="_KT (2)_4_Lora-tungchau" xfId="137"/>
    <cellStyle name="_KT (2)_4_PGIA-phieu tham tra Kho bac" xfId="138"/>
    <cellStyle name="_KT (2)_4_PT02-02" xfId="139"/>
    <cellStyle name="_KT (2)_4_PT02-02_Book1" xfId="140"/>
    <cellStyle name="_KT (2)_4_PT02-03" xfId="141"/>
    <cellStyle name="_KT (2)_4_PT02-03_Book1" xfId="142"/>
    <cellStyle name="_KT (2)_4_Qt-HT3PQ1(CauKho)" xfId="143"/>
    <cellStyle name="_KT (2)_4_TG-TH" xfId="144"/>
    <cellStyle name="_KT (2)_5" xfId="145"/>
    <cellStyle name="_KT (2)_5_BAO CAO KLCT PT2000" xfId="146"/>
    <cellStyle name="_KT (2)_5_BAO CAO PT2000" xfId="147"/>
    <cellStyle name="_KT (2)_5_BAO CAO PT2000_Book1" xfId="148"/>
    <cellStyle name="_KT (2)_5_Bao cao XDCB 2001 - T11 KH dieu chinh 20-11-THAI" xfId="149"/>
    <cellStyle name="_KT (2)_5_Book1" xfId="150"/>
    <cellStyle name="_KT (2)_5_Book1_1" xfId="151"/>
    <cellStyle name="_KT (2)_5_Book1_2" xfId="152"/>
    <cellStyle name="_KT (2)_5_Book1_BC-QT-WB-dthao" xfId="153"/>
    <cellStyle name="_KT (2)_5_DTCDT MR.2N110.HOCMON.TDTOAN.CCUNG" xfId="154"/>
    <cellStyle name="_KT (2)_5_Lora-tungchau" xfId="155"/>
    <cellStyle name="_KT (2)_5_PGIA-phieu tham tra Kho bac" xfId="156"/>
    <cellStyle name="_KT (2)_5_PT02-02" xfId="157"/>
    <cellStyle name="_KT (2)_5_PT02-02_Book1" xfId="158"/>
    <cellStyle name="_KT (2)_5_PT02-03" xfId="159"/>
    <cellStyle name="_KT (2)_5_PT02-03_Book1" xfId="160"/>
    <cellStyle name="_KT (2)_5_Qt-HT3PQ1(CauKho)" xfId="161"/>
    <cellStyle name="_KT (2)_Book1" xfId="162"/>
    <cellStyle name="_KT (2)_Book1_BC-QT-WB-dthao" xfId="163"/>
    <cellStyle name="_KT (2)_Lora-tungchau" xfId="164"/>
    <cellStyle name="_KT (2)_PERSONAL" xfId="165"/>
    <cellStyle name="_KT (2)_PERSONAL_HTQ.8 GD1" xfId="166"/>
    <cellStyle name="_KT (2)_PERSONAL_Tong hop KHCB 2001" xfId="167"/>
    <cellStyle name="_KT (2)_Qt-HT3PQ1(CauKho)" xfId="168"/>
    <cellStyle name="_KT (2)_TG-TH" xfId="169"/>
    <cellStyle name="_KT_TG" xfId="170"/>
    <cellStyle name="_KT_TG_1" xfId="171"/>
    <cellStyle name="_KT_TG_1_BAO CAO KLCT PT2000" xfId="172"/>
    <cellStyle name="_KT_TG_1_BAO CAO PT2000" xfId="173"/>
    <cellStyle name="_KT_TG_1_BAO CAO PT2000_Book1" xfId="174"/>
    <cellStyle name="_KT_TG_1_Bao cao XDCB 2001 - T11 KH dieu chinh 20-11-THAI" xfId="175"/>
    <cellStyle name="_KT_TG_1_Book1" xfId="176"/>
    <cellStyle name="_KT_TG_1_Book1_1" xfId="177"/>
    <cellStyle name="_KT_TG_1_Book1_2" xfId="178"/>
    <cellStyle name="_KT_TG_1_Book1_BC-QT-WB-dthao" xfId="179"/>
    <cellStyle name="_KT_TG_1_DTCDT MR.2N110.HOCMON.TDTOAN.CCUNG" xfId="180"/>
    <cellStyle name="_KT_TG_1_Lora-tungchau" xfId="181"/>
    <cellStyle name="_KT_TG_1_PGIA-phieu tham tra Kho bac" xfId="182"/>
    <cellStyle name="_KT_TG_1_PT02-02" xfId="183"/>
    <cellStyle name="_KT_TG_1_PT02-02_Book1" xfId="184"/>
    <cellStyle name="_KT_TG_1_PT02-03" xfId="185"/>
    <cellStyle name="_KT_TG_1_PT02-03_Book1" xfId="186"/>
    <cellStyle name="_KT_TG_1_Qt-HT3PQ1(CauKho)" xfId="187"/>
    <cellStyle name="_KT_TG_2" xfId="188"/>
    <cellStyle name="_KT_TG_2_BAO CAO KLCT PT2000" xfId="189"/>
    <cellStyle name="_KT_TG_2_BAO CAO PT2000" xfId="190"/>
    <cellStyle name="_KT_TG_2_BAO CAO PT2000_Book1" xfId="191"/>
    <cellStyle name="_KT_TG_2_Bao cao XDCB 2001 - T11 KH dieu chinh 20-11-THAI" xfId="192"/>
    <cellStyle name="_KT_TG_2_Book1" xfId="193"/>
    <cellStyle name="_KT_TG_2_Book1_1" xfId="194"/>
    <cellStyle name="_KT_TG_2_Book1_2" xfId="195"/>
    <cellStyle name="_KT_TG_2_DTCDT MR.2N110.HOCMON.TDTOAN.CCUNG" xfId="196"/>
    <cellStyle name="_KT_TG_2_Lora-tungchau" xfId="197"/>
    <cellStyle name="_KT_TG_2_PGIA-phieu tham tra Kho bac" xfId="198"/>
    <cellStyle name="_KT_TG_2_PT02-02" xfId="199"/>
    <cellStyle name="_KT_TG_2_PT02-02_Book1" xfId="200"/>
    <cellStyle name="_KT_TG_2_PT02-03" xfId="201"/>
    <cellStyle name="_KT_TG_2_PT02-03_Book1" xfId="202"/>
    <cellStyle name="_KT_TG_2_Qt-HT3PQ1(CauKho)" xfId="203"/>
    <cellStyle name="_KT_TG_3" xfId="204"/>
    <cellStyle name="_KT_TG_4" xfId="205"/>
    <cellStyle name="_KT_TG_4_Lora-tungchau" xfId="206"/>
    <cellStyle name="_KT_TG_4_Qt-HT3PQ1(CauKho)" xfId="207"/>
    <cellStyle name="_Lora-tungchau" xfId="208"/>
    <cellStyle name="_nhatkycongviec" xfId="209"/>
    <cellStyle name="_NS DANH MUC  CONGVIEC" xfId="210"/>
    <cellStyle name="_NS DANH MUC  CONGVIEC_J&amp;J BCC+BL 082011 v2" xfId="211"/>
    <cellStyle name="_NS DANH MUC  CONGVIEC_thaotuan luong 102011 v2" xfId="212"/>
    <cellStyle name="_PERSONAL" xfId="213"/>
    <cellStyle name="_PERSONAL_HTQ.8 GD1" xfId="214"/>
    <cellStyle name="_PERSONAL_Tong hop KHCB 2001" xfId="215"/>
    <cellStyle name="_phieu yeu cau bo sung thong tin." xfId="216"/>
    <cellStyle name="_Qt-HT3PQ1(CauKho)" xfId="217"/>
    <cellStyle name="_TG-TH" xfId="218"/>
    <cellStyle name="_TG-TH_1" xfId="219"/>
    <cellStyle name="_TG-TH_1_BAO CAO KLCT PT2000" xfId="220"/>
    <cellStyle name="_TG-TH_1_BAO CAO PT2000" xfId="221"/>
    <cellStyle name="_TG-TH_1_BAO CAO PT2000_Book1" xfId="222"/>
    <cellStyle name="_TG-TH_1_Bao cao XDCB 2001 - T11 KH dieu chinh 20-11-THAI" xfId="223"/>
    <cellStyle name="_TG-TH_1_Book1" xfId="224"/>
    <cellStyle name="_TG-TH_1_Book1_1" xfId="225"/>
    <cellStyle name="_TG-TH_1_Book1_2" xfId="226"/>
    <cellStyle name="_TG-TH_1_Book1_BC-QT-WB-dthao" xfId="227"/>
    <cellStyle name="_TG-TH_1_DTCDT MR.2N110.HOCMON.TDTOAN.CCUNG" xfId="228"/>
    <cellStyle name="_TG-TH_1_Lora-tungchau" xfId="229"/>
    <cellStyle name="_TG-TH_1_PGIA-phieu tham tra Kho bac" xfId="230"/>
    <cellStyle name="_TG-TH_1_PT02-02" xfId="231"/>
    <cellStyle name="_TG-TH_1_PT02-02_Book1" xfId="232"/>
    <cellStyle name="_TG-TH_1_PT02-03" xfId="233"/>
    <cellStyle name="_TG-TH_1_PT02-03_Book1" xfId="234"/>
    <cellStyle name="_TG-TH_1_Qt-HT3PQ1(CauKho)" xfId="235"/>
    <cellStyle name="_TG-TH_2" xfId="236"/>
    <cellStyle name="_TG-TH_2_BAO CAO KLCT PT2000" xfId="237"/>
    <cellStyle name="_TG-TH_2_BAO CAO PT2000" xfId="238"/>
    <cellStyle name="_TG-TH_2_BAO CAO PT2000_Book1" xfId="239"/>
    <cellStyle name="_TG-TH_2_Bao cao XDCB 2001 - T11 KH dieu chinh 20-11-THAI" xfId="240"/>
    <cellStyle name="_TG-TH_2_Book1" xfId="241"/>
    <cellStyle name="_TG-TH_2_Book1_1" xfId="242"/>
    <cellStyle name="_TG-TH_2_Book1_2" xfId="243"/>
    <cellStyle name="_TG-TH_2_DTCDT MR.2N110.HOCMON.TDTOAN.CCUNG" xfId="244"/>
    <cellStyle name="_TG-TH_2_Lora-tungchau" xfId="245"/>
    <cellStyle name="_TG-TH_2_PGIA-phieu tham tra Kho bac" xfId="246"/>
    <cellStyle name="_TG-TH_2_PT02-02" xfId="247"/>
    <cellStyle name="_TG-TH_2_PT02-02_Book1" xfId="248"/>
    <cellStyle name="_TG-TH_2_PT02-03" xfId="249"/>
    <cellStyle name="_TG-TH_2_PT02-03_Book1" xfId="250"/>
    <cellStyle name="_TG-TH_2_Qt-HT3PQ1(CauKho)" xfId="251"/>
    <cellStyle name="_TG-TH_3" xfId="252"/>
    <cellStyle name="_TG-TH_3_Lora-tungchau" xfId="253"/>
    <cellStyle name="_TG-TH_3_Qt-HT3PQ1(CauKho)" xfId="254"/>
    <cellStyle name="_TG-TH_4" xfId="255"/>
    <cellStyle name="_viva ky nang mem 1108" xfId="256"/>
    <cellStyle name="_viva ky nang mem 1108_J&amp;J BCC+BL 082011 v2" xfId="257"/>
    <cellStyle name="_viva ky nang mem 1108_thaotuan luong 102011 v2" xfId="258"/>
    <cellStyle name="_VIVA SO QUY 2009" xfId="259"/>
    <cellStyle name="_VV - BIEU MAU NOI BO" xfId="260"/>
    <cellStyle name="_VV - MT SWOT" xfId="261"/>
    <cellStyle name="_VV - MT SWOT_J&amp;J BCC+BL 082011 v2" xfId="262"/>
    <cellStyle name="_VV - MT SWOT_thaotuan luong 102011 v2" xfId="263"/>
    <cellStyle name="_vv bao gia dvns 0309" xfId="264"/>
    <cellStyle name="_vv bao gia mau 0309" xfId="265"/>
    <cellStyle name="_vv bao gia mau 0309_J&amp;J BCC+BL 082011 v2" xfId="266"/>
    <cellStyle name="_vv bao gia mau 0309_thaotuan luong 102011 v2" xfId="267"/>
    <cellStyle name="_vv bieu mau gui kh" xfId="268"/>
    <cellStyle name="_vv de nghi thanh toan" xfId="269"/>
    <cellStyle name="_vv memo" xfId="270"/>
    <cellStyle name="•W€_STDFOR" xfId="271"/>
    <cellStyle name="000," xfId="272"/>
    <cellStyle name="000,000" xfId="273"/>
    <cellStyle name="1" xfId="274"/>
    <cellStyle name="¹éºÐÀ²_      " xfId="275"/>
    <cellStyle name="2" xfId="276"/>
    <cellStyle name="20% - Accent1" xfId="277" builtinId="30" customBuiltin="1"/>
    <cellStyle name="20% - Accent2" xfId="278" builtinId="34" customBuiltin="1"/>
    <cellStyle name="20% - Accent3" xfId="279" builtinId="38" customBuiltin="1"/>
    <cellStyle name="20% - Accent4" xfId="280" builtinId="42" customBuiltin="1"/>
    <cellStyle name="20% - Accent5" xfId="281" builtinId="46" customBuiltin="1"/>
    <cellStyle name="20% - Accent6" xfId="282" builtinId="50" customBuiltin="1"/>
    <cellStyle name="3" xfId="283"/>
    <cellStyle name="4" xfId="284"/>
    <cellStyle name="40% - Accent1" xfId="285" builtinId="31" customBuiltin="1"/>
    <cellStyle name="40% - Accent2" xfId="286" builtinId="35" customBuiltin="1"/>
    <cellStyle name="40% - Accent3" xfId="287" builtinId="39" customBuiltin="1"/>
    <cellStyle name="40% - Accent4" xfId="288" builtinId="43" customBuiltin="1"/>
    <cellStyle name="40% - Accent5" xfId="289" builtinId="47" customBuiltin="1"/>
    <cellStyle name="40% - Accent6" xfId="290" builtinId="51" customBuiltin="1"/>
    <cellStyle name="60% - Accent1" xfId="291" builtinId="32" customBuiltin="1"/>
    <cellStyle name="60% - Accent2" xfId="292" builtinId="36" customBuiltin="1"/>
    <cellStyle name="60% - Accent3" xfId="293" builtinId="40" customBuiltin="1"/>
    <cellStyle name="60% - Accent4" xfId="294" builtinId="44" customBuiltin="1"/>
    <cellStyle name="60% - Accent5" xfId="295" builtinId="48" customBuiltin="1"/>
    <cellStyle name="60% - Accent6" xfId="296" builtinId="52" customBuiltin="1"/>
    <cellStyle name="a" xfId="297"/>
    <cellStyle name="Accent1" xfId="298" builtinId="29" customBuiltin="1"/>
    <cellStyle name="Accent2" xfId="299" builtinId="33" customBuiltin="1"/>
    <cellStyle name="Accent3" xfId="300" builtinId="37" customBuiltin="1"/>
    <cellStyle name="Accent4" xfId="301" builtinId="41" customBuiltin="1"/>
    <cellStyle name="Accent5" xfId="302" builtinId="45" customBuiltin="1"/>
    <cellStyle name="Accent6" xfId="303" builtinId="49" customBuiltin="1"/>
    <cellStyle name="ÅëÈ­ [0]_      " xfId="304"/>
    <cellStyle name="AeE­ [0]_INQUIRY ¿?¾÷AßAø " xfId="305"/>
    <cellStyle name="ÅëÈ­_      " xfId="306"/>
    <cellStyle name="AeE­_INQUIRY ¿?¾÷AßAø " xfId="307"/>
    <cellStyle name="ÅëÈ­_L601CPT" xfId="308"/>
    <cellStyle name="ÄÞ¸¶ [0]_      " xfId="309"/>
    <cellStyle name="AÞ¸¶ [0]_INQUIRY ¿?¾÷AßAø" xfId="310"/>
    <cellStyle name="ÄÞ¸¶ [0]_L601CPT" xfId="311"/>
    <cellStyle name="ÄÞ¸¶_      " xfId="312"/>
    <cellStyle name="AÞ¸¶_INQUIRY ¿?¾÷AßAø" xfId="313"/>
    <cellStyle name="ÄÞ¸¶_L601CPT" xfId="314"/>
    <cellStyle name="AutoFormat Options" xfId="315"/>
    <cellStyle name="Bad" xfId="316" builtinId="27" customBuiltin="1"/>
    <cellStyle name="Body" xfId="317"/>
    <cellStyle name="C?AØ_¿?¾÷CoE² " xfId="318"/>
    <cellStyle name="Ç¥ÁØ_      " xfId="319"/>
    <cellStyle name="C￥AØ_¿μ¾÷CoE² " xfId="320"/>
    <cellStyle name="Ç¥ÁØ_±¸¹Ì´ëÃ¥" xfId="321"/>
    <cellStyle name="Calc Currency (0)" xfId="322"/>
    <cellStyle name="Calc Currency (2)" xfId="323"/>
    <cellStyle name="Calc Percent (0)" xfId="324"/>
    <cellStyle name="Calc Percent (1)" xfId="325"/>
    <cellStyle name="Calc Percent (2)" xfId="326"/>
    <cellStyle name="Calc Units (0)" xfId="327"/>
    <cellStyle name="Calc Units (1)" xfId="328"/>
    <cellStyle name="Calc Units (2)" xfId="329"/>
    <cellStyle name="Calculation" xfId="330" builtinId="22" customBuiltin="1"/>
    <cellStyle name="category" xfId="331"/>
    <cellStyle name="CC1" xfId="332"/>
    <cellStyle name="CC2" xfId="333"/>
    <cellStyle name="Cerrency_Sheet2_XANGDAU" xfId="334"/>
    <cellStyle name="chchuyen" xfId="335"/>
    <cellStyle name="Check Cell" xfId="336" builtinId="23" customBuiltin="1"/>
    <cellStyle name="Comma" xfId="337" builtinId="3"/>
    <cellStyle name="Comma [00]" xfId="338"/>
    <cellStyle name="Comma [000,000]" xfId="339"/>
    <cellStyle name="Comma 000,000" xfId="340"/>
    <cellStyle name="Comma 2" xfId="341"/>
    <cellStyle name="Comma 2 2" xfId="342"/>
    <cellStyle name="Comma 3" xfId="343"/>
    <cellStyle name="comma zerodec" xfId="344"/>
    <cellStyle name="Comma0" xfId="345"/>
    <cellStyle name="CT1" xfId="346"/>
    <cellStyle name="CT2" xfId="347"/>
    <cellStyle name="CT4" xfId="348"/>
    <cellStyle name="CT5" xfId="349"/>
    <cellStyle name="ct7" xfId="350"/>
    <cellStyle name="ct8" xfId="351"/>
    <cellStyle name="cth1" xfId="352"/>
    <cellStyle name="Cthuc" xfId="353"/>
    <cellStyle name="Cthuc1" xfId="354"/>
    <cellStyle name="Currency [00]" xfId="355"/>
    <cellStyle name="Currency0" xfId="356"/>
    <cellStyle name="Currency1" xfId="357"/>
    <cellStyle name="d" xfId="358"/>
    <cellStyle name="D$_x0004_P??_x0010__x000b_?_x0015_?$_x0004_?_x000f_?" xfId="359"/>
    <cellStyle name="D$_x0004_P?_x0010__x000b_픲_x0015_딡$_x0004_뗈_x000f_?" xfId="360"/>
    <cellStyle name="d%" xfId="361"/>
    <cellStyle name="d1" xfId="362"/>
    <cellStyle name="Date" xfId="363"/>
    <cellStyle name="Date Short" xfId="364"/>
    <cellStyle name="Date_Book1" xfId="365"/>
    <cellStyle name="Dezimal [0]_UXO VII" xfId="366"/>
    <cellStyle name="Dezimal_UXO VII" xfId="367"/>
    <cellStyle name="Dollar (zero dec)" xfId="368"/>
    <cellStyle name="Enter Currency (0)" xfId="369"/>
    <cellStyle name="Enter Currency (2)" xfId="370"/>
    <cellStyle name="Enter Units (0)" xfId="371"/>
    <cellStyle name="Enter Units (1)" xfId="372"/>
    <cellStyle name="Enter Units (2)" xfId="373"/>
    <cellStyle name="Explanatory Text" xfId="374" builtinId="53" customBuiltin="1"/>
    <cellStyle name="Fixed" xfId="375"/>
    <cellStyle name="Good" xfId="376" builtinId="26" customBuiltin="1"/>
    <cellStyle name="Grey" xfId="377"/>
    <cellStyle name="HEADER" xfId="378"/>
    <cellStyle name="Header1" xfId="379"/>
    <cellStyle name="Header2" xfId="380"/>
    <cellStyle name="Heading 1" xfId="381" builtinId="16" customBuiltin="1"/>
    <cellStyle name="Heading 2" xfId="382" builtinId="17" customBuiltin="1"/>
    <cellStyle name="Heading 3" xfId="383" builtinId="18" customBuiltin="1"/>
    <cellStyle name="Heading 4" xfId="384" builtinId="19" customBuiltin="1"/>
    <cellStyle name="HEADING1" xfId="385"/>
    <cellStyle name="HEADING2" xfId="386"/>
    <cellStyle name="Hoa-Scholl" xfId="387"/>
    <cellStyle name="Hyperlink_BANG CHAM CONG" xfId="388"/>
    <cellStyle name="i·0" xfId="389"/>
    <cellStyle name="Îáû÷íûé_ÏÄÍÃ" xfId="390"/>
    <cellStyle name="Input" xfId="391" builtinId="20" customBuiltin="1"/>
    <cellStyle name="Input [yellow]" xfId="392"/>
    <cellStyle name="k" xfId="393"/>
    <cellStyle name="khanh" xfId="394"/>
    <cellStyle name="khoa2" xfId="395"/>
    <cellStyle name="kien1" xfId="396"/>
    <cellStyle name="Link Currency (0)" xfId="397"/>
    <cellStyle name="Link Currency (2)" xfId="398"/>
    <cellStyle name="Link Units (0)" xfId="399"/>
    <cellStyle name="Link Units (1)" xfId="400"/>
    <cellStyle name="Link Units (2)" xfId="401"/>
    <cellStyle name="Linked Cell" xfId="402" builtinId="24" customBuiltin="1"/>
    <cellStyle name="luc" xfId="403"/>
    <cellStyle name="luc2" xfId="404"/>
    <cellStyle name="Millares [0]_Well Timing" xfId="405"/>
    <cellStyle name="Millares_Well Timing" xfId="406"/>
    <cellStyle name="Môc" xfId="407"/>
    <cellStyle name="Model" xfId="408"/>
    <cellStyle name="Moneda [0]_Well Timing" xfId="409"/>
    <cellStyle name="Moneda_Well Timing" xfId="410"/>
    <cellStyle name="Monétaire [0]_TARIFFS DB" xfId="411"/>
    <cellStyle name="Monétaire_TARIFFS DB" xfId="412"/>
    <cellStyle name="n" xfId="413"/>
    <cellStyle name="n1" xfId="414"/>
    <cellStyle name="Neutral" xfId="415" builtinId="28" customBuiltin="1"/>
    <cellStyle name="New Times Roman" xfId="416"/>
    <cellStyle name="no dec" xfId="417"/>
    <cellStyle name="Non défini" xfId="418"/>
    <cellStyle name="Normal" xfId="0" builtinId="0"/>
    <cellStyle name="Normal - Style1" xfId="419"/>
    <cellStyle name="Normal 2" xfId="420"/>
    <cellStyle name="Normal_Book1" xfId="421"/>
    <cellStyle name="Normal_Sheet1" xfId="422"/>
    <cellStyle name="Normal1" xfId="423"/>
    <cellStyle name="Note" xfId="424" builtinId="10" customBuiltin="1"/>
    <cellStyle name="omma [0]_Mktg Prog" xfId="425"/>
    <cellStyle name="ormal_Sheet1_1" xfId="426"/>
    <cellStyle name="Output" xfId="427" builtinId="21" customBuiltin="1"/>
    <cellStyle name="Percent [0]" xfId="428"/>
    <cellStyle name="Percent [00]" xfId="429"/>
    <cellStyle name="Percent [2]" xfId="430"/>
    <cellStyle name="PrePop Currency (0)" xfId="431"/>
    <cellStyle name="PrePop Currency (2)" xfId="432"/>
    <cellStyle name="PrePop Units (0)" xfId="433"/>
    <cellStyle name="PrePop Units (1)" xfId="434"/>
    <cellStyle name="PrePop Units (2)" xfId="435"/>
    <cellStyle name="S—_x0008_" xfId="436"/>
    <cellStyle name="s1" xfId="437"/>
    <cellStyle name="Style 1" xfId="438"/>
    <cellStyle name="Style 10" xfId="439"/>
    <cellStyle name="Style 11" xfId="440"/>
    <cellStyle name="Style 12" xfId="441"/>
    <cellStyle name="Style 13" xfId="442"/>
    <cellStyle name="Style 14" xfId="443"/>
    <cellStyle name="Style 15" xfId="444"/>
    <cellStyle name="Style 16" xfId="445"/>
    <cellStyle name="Style 17" xfId="446"/>
    <cellStyle name="Style 18" xfId="447"/>
    <cellStyle name="Style 19" xfId="448"/>
    <cellStyle name="Style 2" xfId="449"/>
    <cellStyle name="Style 20" xfId="450"/>
    <cellStyle name="Style 21" xfId="451"/>
    <cellStyle name="Style 22" xfId="452"/>
    <cellStyle name="Style 23" xfId="453"/>
    <cellStyle name="Style 24" xfId="454"/>
    <cellStyle name="Style 25" xfId="455"/>
    <cellStyle name="Style 26" xfId="456"/>
    <cellStyle name="Style 27" xfId="457"/>
    <cellStyle name="Style 28" xfId="458"/>
    <cellStyle name="Style 29" xfId="459"/>
    <cellStyle name="Style 3" xfId="460"/>
    <cellStyle name="Style 30" xfId="461"/>
    <cellStyle name="Style 31" xfId="462"/>
    <cellStyle name="Style 32" xfId="463"/>
    <cellStyle name="Style 33" xfId="464"/>
    <cellStyle name="Style 34" xfId="465"/>
    <cellStyle name="Style 35" xfId="466"/>
    <cellStyle name="Style 36" xfId="467"/>
    <cellStyle name="Style 37" xfId="468"/>
    <cellStyle name="Style 38" xfId="469"/>
    <cellStyle name="Style 39" xfId="470"/>
    <cellStyle name="Style 4" xfId="471"/>
    <cellStyle name="Style 40" xfId="472"/>
    <cellStyle name="Style 41" xfId="473"/>
    <cellStyle name="Style 42" xfId="474"/>
    <cellStyle name="Style 43" xfId="475"/>
    <cellStyle name="Style 5" xfId="476"/>
    <cellStyle name="Style 6" xfId="477"/>
    <cellStyle name="Style 7" xfId="478"/>
    <cellStyle name="Style 8" xfId="479"/>
    <cellStyle name="Style 9" xfId="480"/>
    <cellStyle name="subhead" xfId="481"/>
    <cellStyle name="T" xfId="482"/>
    <cellStyle name="T_01 DUNGTIEN BIEU SX KINH DOANH" xfId="483"/>
    <cellStyle name="T_01 modul tvql 06 08 09" xfId="484"/>
    <cellStyle name="T_01 modul tvql 06 08 09_J&amp;J BCC+BL 082011 v2" xfId="485"/>
    <cellStyle name="T_01 modul tvql 06 08 09_thaotuan luong 102011 v2" xfId="486"/>
    <cellStyle name="T_Book1" xfId="487"/>
    <cellStyle name="T_Book1_01 DUNGTIEN BIEU SX KINH DOANH" xfId="488"/>
    <cellStyle name="T_Book1_01 modul tvql 06 08 09" xfId="489"/>
    <cellStyle name="T_Book1_01 modul tvql 06 08 09_DA - BL 062011 (new)" xfId="490"/>
    <cellStyle name="T_Book1_01 modul tvql 06 08 09_thaotuan luong 102011" xfId="491"/>
    <cellStyle name="T_Book1_01 modul tvql 06 08 09_thaotuan luong 102011 v2" xfId="492"/>
    <cellStyle name="T_Book1_DA - BL 062011 (new)" xfId="493"/>
    <cellStyle name="T_Book1_DAINAM" xfId="494"/>
    <cellStyle name="T_Book1_DAINAM_DA - BL 062011 (new)" xfId="495"/>
    <cellStyle name="T_Book1_DAINAM_thaotuan luong 102011" xfId="496"/>
    <cellStyle name="T_Book1_DAINAM_thaotuan luong 102011 v2" xfId="497"/>
    <cellStyle name="T_Book1_DSKH" xfId="498"/>
    <cellStyle name="T_Book1_DSKH_J&amp;J BCC+BL 082011 v2" xfId="499"/>
    <cellStyle name="T_Book1_DSKH_thaotuan luong 102011 v2" xfId="500"/>
    <cellStyle name="T_Book1_DUNG TIEN" xfId="501"/>
    <cellStyle name="T_Book1_DUNG TIEN MAUKETOAN" xfId="502"/>
    <cellStyle name="T_Book1_DUNG TIEN MAUKETOAN_J&amp;J BCC+BL 082011 v2" xfId="503"/>
    <cellStyle name="T_Book1_DUNG TIEN MAUKETOAN_thaotuan luong 102011 v2" xfId="504"/>
    <cellStyle name="T_Book1_DUNG TIEN_DA - BL 062011 (new)" xfId="505"/>
    <cellStyle name="T_Book1_DUNG TIEN_thaotuan luong 102011" xfId="506"/>
    <cellStyle name="T_Book1_DUNG TIEN_thaotuan luong 102011 v2" xfId="507"/>
    <cellStyle name="T_Book1_hiep thanh bao gia thang 2008" xfId="508"/>
    <cellStyle name="T_Book1_hiep thanh bao gia thang 2008_DA - BL 062011 (new)" xfId="509"/>
    <cellStyle name="T_Book1_hiep thanh bao gia thang 2008_thaotuan luong 102011" xfId="510"/>
    <cellStyle name="T_Book1_hiep thanh bao gia thang 2008_thaotuan luong 102011 v2" xfId="511"/>
    <cellStyle name="T_Book1_NS DANH MUC  CONGVIEC" xfId="512"/>
    <cellStyle name="T_Book1_NS DANH MUC  CONGVIEC_DA - BL 062011 (new)" xfId="513"/>
    <cellStyle name="T_Book1_NS DANH MUC  CONGVIEC_thaotuan luong 102011" xfId="514"/>
    <cellStyle name="T_Book1_NS DANH MUC  CONGVIEC_thaotuan luong 102011 v2" xfId="515"/>
    <cellStyle name="T_Book1_thaotuan luong 102011" xfId="516"/>
    <cellStyle name="T_Book1_thaotuan luong 102011 v2" xfId="517"/>
    <cellStyle name="T_Book1_VIVA SO QUY 2009" xfId="518"/>
    <cellStyle name="T_Book1_VIVA SO QUY 2009_J&amp;J BCC+BL 082011 v2" xfId="519"/>
    <cellStyle name="T_Book1_VIVA SO QUY 2009_thaotuan luong 102011 v2" xfId="520"/>
    <cellStyle name="T_Copy of VT - BHXH-Q.Phu Nhuan" xfId="521"/>
    <cellStyle name="T_Copy of VT - BHXH-Q.Phu Nhuan_DA - BL 062011 (new)" xfId="522"/>
    <cellStyle name="T_Copy of VT - BHXH-Q.Phu Nhuan_thaotuan luong 102011" xfId="523"/>
    <cellStyle name="T_Copy of VT - BHXH-Q.Phu Nhuan_thaotuan luong 102011 v2" xfId="524"/>
    <cellStyle name="T_DAINAM" xfId="525"/>
    <cellStyle name="T_DAINAM_J&amp;J BCC+BL 082011 v2" xfId="526"/>
    <cellStyle name="T_DAINAM_thaotuan luong 102011 v2" xfId="527"/>
    <cellStyle name="T_DSKH" xfId="528"/>
    <cellStyle name="T_DSKH_DA - BL 062011 (new)" xfId="529"/>
    <cellStyle name="T_DSKH_thaotuan luong 102011" xfId="530"/>
    <cellStyle name="T_DSKH_thaotuan luong 102011 v2" xfId="531"/>
    <cellStyle name="T_DUNG TIEN" xfId="532"/>
    <cellStyle name="T_DUNG TIEN MAUKETOAN" xfId="533"/>
    <cellStyle name="T_DUNG TIEN MAUKETOAN_DA - BL 062011 (new)" xfId="534"/>
    <cellStyle name="T_DUNG TIEN MAUKETOAN_thaotuan luong 102011" xfId="535"/>
    <cellStyle name="T_DUNG TIEN MAUKETOAN_thaotuan luong 102011 v2" xfId="536"/>
    <cellStyle name="T_DUNG TIEN_J&amp;J BCC+BL 082011 v2" xfId="537"/>
    <cellStyle name="T_DUNG TIEN_thaotuan luong 102011 v2" xfId="538"/>
    <cellStyle name="T_hiep thanh bao gia thang 2008" xfId="539"/>
    <cellStyle name="T_hiep thanh bao gia thang 2008_J&amp;J BCC+BL 082011 v2" xfId="540"/>
    <cellStyle name="T_hiep thanh bao gia thang 2008_thaotuan luong 102011 v2" xfId="541"/>
    <cellStyle name="T_HNC- BHXH quy 4-07" xfId="542"/>
    <cellStyle name="T_HNC- BHXH quy 4-07_DA - BL 062011 (new)" xfId="543"/>
    <cellStyle name="T_HNC- BHXH quy 4-07_thaotuan luong 102011" xfId="544"/>
    <cellStyle name="T_HNC- BHXH quy 4-07_thaotuan luong 102011 v2" xfId="545"/>
    <cellStyle name="T_J&amp;J BCC+BL 082011 v2" xfId="546"/>
    <cellStyle name="T_NS DANH MUC  CONGVIEC" xfId="547"/>
    <cellStyle name="T_NS DANH MUC  CONGVIEC_J&amp;J BCC+BL 082011 v2" xfId="548"/>
    <cellStyle name="T_NS DANH MUC  CONGVIEC_thaotuan luong 102011 v2" xfId="549"/>
    <cellStyle name="T_thaotuan luong 102011 v2" xfId="550"/>
    <cellStyle name="T_VIVA SO QUY 2009" xfId="551"/>
    <cellStyle name="T_VIVA SO QUY 2009_DA - BL 062011 (new)" xfId="552"/>
    <cellStyle name="T_VIVA SO QUY 2009_thaotuan luong 102011" xfId="553"/>
    <cellStyle name="T_VIVA SO QUY 2009_thaotuan luong 102011 v2" xfId="554"/>
    <cellStyle name="tde" xfId="555"/>
    <cellStyle name="Text Indent A" xfId="556"/>
    <cellStyle name="Text Indent B" xfId="557"/>
    <cellStyle name="Text Indent C" xfId="558"/>
    <cellStyle name="th" xfId="559"/>
    <cellStyle name="þ_x001d_ð¤_x000c_¯þ_x0014__x000d_¨þU_x0001_À_x0004_ _x0015__x000f__x0001__x0001_" xfId="560"/>
    <cellStyle name="Tiªu ®Ì" xfId="561"/>
    <cellStyle name="Times New Roman" xfId="562"/>
    <cellStyle name="TiÓu môc" xfId="563"/>
    <cellStyle name="Title" xfId="564" builtinId="15" customBuiltin="1"/>
    <cellStyle name="Total" xfId="565" builtinId="25" customBuiltin="1"/>
    <cellStyle name="Tusental (0)_pldt" xfId="566"/>
    <cellStyle name="Tusental_pldt" xfId="567"/>
    <cellStyle name="Valuta (0)_pldt" xfId="568"/>
    <cellStyle name="Valuta_pldt" xfId="569"/>
    <cellStyle name="viet" xfId="570"/>
    <cellStyle name="viet2" xfId="571"/>
    <cellStyle name="vntxt2" xfId="572"/>
    <cellStyle name="Währung [0]_UXO VII" xfId="573"/>
    <cellStyle name="Währung_UXO VII" xfId="574"/>
    <cellStyle name="Warning Text" xfId="575" builtinId="11" customBuiltin="1"/>
    <cellStyle name="xuan" xfId="576"/>
    <cellStyle name="Обычный_Elec-12 Fin" xfId="577"/>
    <cellStyle name="เครื่องหมายสกุลเงิน [0]_FTC_OFFER" xfId="578"/>
    <cellStyle name="เครื่องหมายสกุลเงิน_FTC_OFFER" xfId="579"/>
    <cellStyle name="ปกติ_FTC_OFFER" xfId="580"/>
    <cellStyle name=" [0.00]_ Att. 1- Cover" xfId="605"/>
    <cellStyle name="_ Att. 1- Cover" xfId="606"/>
    <cellStyle name="?_ Att. 1- Cover" xfId="607"/>
    <cellStyle name="똿뗦먛귟 [0.00]_PRODUCT DETAIL Q1" xfId="581"/>
    <cellStyle name="똿뗦먛귟_PRODUCT DETAIL Q1" xfId="582"/>
    <cellStyle name="믅됞 [0.00]_PRODUCT DETAIL Q1" xfId="583"/>
    <cellStyle name="믅됞_PRODUCT DETAIL Q1" xfId="584"/>
    <cellStyle name="백분율_95" xfId="585"/>
    <cellStyle name="뷭?_BOOKSHIP" xfId="586"/>
    <cellStyle name="쉼표 [0]_PCS-3~1" xfId="587"/>
    <cellStyle name="쉼표_EQ_ROOM cost" xfId="588"/>
    <cellStyle name="콤마 [0]_ 비목별 월별기술 " xfId="592"/>
    <cellStyle name="콤마_ 비목별 월별기술 " xfId="593"/>
    <cellStyle name="통화 [0]_1202" xfId="594"/>
    <cellStyle name="통화_1202" xfId="595"/>
    <cellStyle name="표준_(정보부문)월별인원계획" xfId="596"/>
    <cellStyle name="一般_00Q3902REV.1" xfId="589"/>
    <cellStyle name="千分位[0]_00Q3902REV.1" xfId="590"/>
    <cellStyle name="千分位_00Q3902REV.1" xfId="591"/>
    <cellStyle name="桁区切り [0.00]_List-dwg瑩畳䵜楡" xfId="597"/>
    <cellStyle name="桁区切り_List-dwgist-" xfId="598"/>
    <cellStyle name="標準_List-dwgis" xfId="599"/>
    <cellStyle name="貨幣 [0]_00Q3902REV.1" xfId="600"/>
    <cellStyle name="貨幣[0]_BRE" xfId="601"/>
    <cellStyle name="貨幣_00Q3902REV.1" xfId="602"/>
    <cellStyle name="通貨 [0.00]_List-dwgwg" xfId="603"/>
    <cellStyle name="通貨_List-dwgis" xfId="604"/>
  </cellStyles>
  <dxfs count="391"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4" filterMode="1" enableFormatConditionsCalculation="0">
    <tabColor indexed="33"/>
  </sheetPr>
  <dimension ref="A1:AV136"/>
  <sheetViews>
    <sheetView topLeftCell="A8" workbookViewId="0">
      <pane ySplit="3" topLeftCell="A39" activePane="bottomLeft" state="frozen"/>
      <selection activeCell="A8" sqref="A8"/>
      <selection pane="bottomLeft" activeCell="C55" sqref="C55"/>
    </sheetView>
  </sheetViews>
  <sheetFormatPr defaultRowHeight="12.75"/>
  <cols>
    <col min="1" max="1" width="5.5703125" style="2" customWidth="1"/>
    <col min="2" max="2" width="9.7109375" style="2" customWidth="1"/>
    <col min="3" max="3" width="25.140625" style="2" customWidth="1"/>
    <col min="4" max="4" width="9.28515625" style="2" customWidth="1"/>
    <col min="5" max="5" width="11.7109375" style="40" customWidth="1"/>
    <col min="6" max="6" width="10.85546875" style="40" customWidth="1"/>
    <col min="7" max="7" width="10.85546875" style="30" customWidth="1"/>
    <col min="8" max="9" width="9.7109375" style="30" customWidth="1"/>
    <col min="10" max="23" width="10.5703125" style="2" customWidth="1"/>
    <col min="24" max="24" width="10.85546875" style="40" customWidth="1"/>
    <col min="25" max="25" width="13.28515625" style="40" customWidth="1"/>
    <col min="26" max="26" width="13.42578125" style="363" customWidth="1"/>
    <col min="27" max="27" width="11.85546875" style="363" customWidth="1"/>
    <col min="28" max="48" width="9.140625" style="335"/>
    <col min="49" max="16384" width="9.140625" style="2"/>
  </cols>
  <sheetData>
    <row r="1" spans="1:48" ht="15">
      <c r="A1" s="1" t="s">
        <v>181</v>
      </c>
    </row>
    <row r="2" spans="1:48" ht="15">
      <c r="A2" s="1" t="s">
        <v>182</v>
      </c>
    </row>
    <row r="3" spans="1:48" ht="15">
      <c r="A3" s="1"/>
    </row>
    <row r="4" spans="1:48">
      <c r="A4" s="98"/>
      <c r="B4" s="98"/>
    </row>
    <row r="5" spans="1:48" ht="23.25" customHeight="1">
      <c r="A5" s="429" t="s">
        <v>35</v>
      </c>
      <c r="B5" s="429"/>
      <c r="C5" s="429"/>
      <c r="D5" s="429"/>
      <c r="E5" s="430"/>
      <c r="F5" s="429"/>
      <c r="G5" s="429"/>
      <c r="H5" s="429"/>
      <c r="I5" s="429"/>
      <c r="J5" s="429"/>
      <c r="K5" s="429"/>
      <c r="L5" s="429"/>
      <c r="M5" s="429"/>
      <c r="N5" s="429"/>
      <c r="O5" s="429"/>
      <c r="P5" s="429"/>
      <c r="Q5" s="429"/>
      <c r="R5" s="429"/>
      <c r="S5" s="429"/>
      <c r="T5" s="429"/>
      <c r="U5" s="429"/>
      <c r="V5" s="429"/>
      <c r="W5" s="429"/>
      <c r="X5" s="429"/>
      <c r="Y5" s="429"/>
    </row>
    <row r="6" spans="1:48" ht="23.25" customHeight="1">
      <c r="A6" s="431" t="e">
        <f>"Tháng "&amp;#REF!&amp;" năm 2011"</f>
        <v>#REF!</v>
      </c>
      <c r="B6" s="431"/>
      <c r="C6" s="431"/>
      <c r="D6" s="431"/>
      <c r="E6" s="432"/>
      <c r="F6" s="431"/>
      <c r="G6" s="431"/>
      <c r="H6" s="431"/>
      <c r="I6" s="431"/>
      <c r="J6" s="431"/>
      <c r="K6" s="431"/>
      <c r="L6" s="431"/>
      <c r="M6" s="431"/>
      <c r="N6" s="431"/>
      <c r="O6" s="431"/>
      <c r="P6" s="431"/>
      <c r="Q6" s="431"/>
      <c r="R6" s="431"/>
      <c r="S6" s="431"/>
      <c r="T6" s="431"/>
      <c r="U6" s="431"/>
      <c r="V6" s="431"/>
      <c r="W6" s="431"/>
      <c r="X6" s="431"/>
      <c r="Y6" s="431"/>
    </row>
    <row r="7" spans="1:48" s="113" customFormat="1" ht="19.5" customHeight="1">
      <c r="A7" s="112"/>
      <c r="B7" s="112"/>
      <c r="C7" s="112"/>
      <c r="D7" s="112"/>
      <c r="E7" s="291"/>
      <c r="F7" s="112"/>
      <c r="G7" s="112"/>
      <c r="H7" s="112"/>
      <c r="I7" s="112"/>
      <c r="J7" s="112"/>
      <c r="K7" s="112"/>
      <c r="L7" s="112"/>
      <c r="M7" s="112"/>
      <c r="N7" s="112"/>
      <c r="O7" s="112"/>
      <c r="P7" s="112"/>
      <c r="Q7" s="112"/>
      <c r="R7" s="112"/>
      <c r="S7" s="112"/>
      <c r="T7" s="112"/>
      <c r="U7" s="112"/>
      <c r="V7" s="112"/>
      <c r="W7" s="112"/>
      <c r="X7" s="112"/>
      <c r="Y7" s="112"/>
      <c r="Z7" s="364"/>
      <c r="AA7" s="364"/>
      <c r="AB7" s="365"/>
      <c r="AC7" s="365"/>
      <c r="AD7" s="365"/>
      <c r="AE7" s="365"/>
      <c r="AF7" s="365"/>
      <c r="AG7" s="365"/>
      <c r="AH7" s="365"/>
      <c r="AI7" s="365"/>
      <c r="AJ7" s="365"/>
      <c r="AK7" s="365"/>
      <c r="AL7" s="365"/>
      <c r="AM7" s="365"/>
      <c r="AN7" s="365"/>
      <c r="AO7" s="365"/>
      <c r="AP7" s="365"/>
      <c r="AQ7" s="365"/>
      <c r="AR7" s="365"/>
      <c r="AS7" s="365"/>
      <c r="AT7" s="365"/>
      <c r="AU7" s="365"/>
      <c r="AV7" s="365"/>
    </row>
    <row r="8" spans="1:48" s="1" customFormat="1" ht="20.25" customHeight="1">
      <c r="A8" s="433" t="s">
        <v>19</v>
      </c>
      <c r="B8" s="433" t="s">
        <v>3</v>
      </c>
      <c r="C8" s="433" t="s">
        <v>1</v>
      </c>
      <c r="D8" s="433" t="s">
        <v>2</v>
      </c>
      <c r="E8" s="437" t="s">
        <v>56</v>
      </c>
      <c r="F8" s="438"/>
      <c r="G8" s="439"/>
      <c r="H8" s="436" t="s">
        <v>36</v>
      </c>
      <c r="I8" s="436"/>
      <c r="J8" s="436" t="s">
        <v>24</v>
      </c>
      <c r="K8" s="436" t="s">
        <v>33</v>
      </c>
      <c r="L8" s="436"/>
      <c r="M8" s="436"/>
      <c r="N8" s="436"/>
      <c r="O8" s="436"/>
      <c r="P8" s="436"/>
      <c r="Q8" s="436"/>
      <c r="R8" s="436"/>
      <c r="S8" s="436"/>
      <c r="T8" s="436"/>
      <c r="U8" s="436"/>
      <c r="V8" s="436"/>
      <c r="W8" s="434" t="s">
        <v>39</v>
      </c>
      <c r="X8" s="434" t="s">
        <v>23</v>
      </c>
      <c r="Y8" s="434" t="s">
        <v>11</v>
      </c>
      <c r="Z8" s="440" t="s">
        <v>213</v>
      </c>
      <c r="AA8" s="366"/>
      <c r="AB8" s="367"/>
      <c r="AC8" s="367"/>
      <c r="AD8" s="367"/>
      <c r="AE8" s="367"/>
      <c r="AF8" s="367"/>
      <c r="AG8" s="367"/>
      <c r="AH8" s="367"/>
      <c r="AI8" s="367"/>
      <c r="AJ8" s="367"/>
      <c r="AK8" s="367"/>
      <c r="AL8" s="367"/>
      <c r="AM8" s="367"/>
      <c r="AN8" s="367"/>
      <c r="AO8" s="367"/>
      <c r="AP8" s="367"/>
      <c r="AQ8" s="367"/>
      <c r="AR8" s="367"/>
      <c r="AS8" s="367"/>
      <c r="AT8" s="367"/>
      <c r="AU8" s="367"/>
      <c r="AV8" s="367"/>
    </row>
    <row r="9" spans="1:48" s="1" customFormat="1" ht="20.25" customHeight="1">
      <c r="A9" s="433"/>
      <c r="B9" s="433"/>
      <c r="C9" s="433"/>
      <c r="D9" s="433"/>
      <c r="E9" s="292" t="s">
        <v>196</v>
      </c>
      <c r="F9" s="256" t="s">
        <v>190</v>
      </c>
      <c r="G9" s="256">
        <v>2015</v>
      </c>
      <c r="H9" s="255" t="s">
        <v>57</v>
      </c>
      <c r="I9" s="255" t="s">
        <v>38</v>
      </c>
      <c r="J9" s="436"/>
      <c r="K9" s="255" t="s">
        <v>129</v>
      </c>
      <c r="L9" s="255" t="s">
        <v>130</v>
      </c>
      <c r="M9" s="255" t="s">
        <v>131</v>
      </c>
      <c r="N9" s="255" t="s">
        <v>132</v>
      </c>
      <c r="O9" s="255" t="s">
        <v>133</v>
      </c>
      <c r="P9" s="255" t="s">
        <v>134</v>
      </c>
      <c r="Q9" s="255" t="s">
        <v>135</v>
      </c>
      <c r="R9" s="255" t="s">
        <v>136</v>
      </c>
      <c r="S9" s="255" t="s">
        <v>137</v>
      </c>
      <c r="T9" s="255" t="s">
        <v>138</v>
      </c>
      <c r="U9" s="255" t="s">
        <v>139</v>
      </c>
      <c r="V9" s="255" t="s">
        <v>140</v>
      </c>
      <c r="W9" s="435"/>
      <c r="X9" s="435"/>
      <c r="Y9" s="435"/>
      <c r="Z9" s="441"/>
      <c r="AA9" s="366"/>
      <c r="AB9" s="367"/>
      <c r="AC9" s="367"/>
      <c r="AD9" s="367"/>
      <c r="AE9" s="367"/>
      <c r="AF9" s="367"/>
      <c r="AG9" s="367"/>
      <c r="AH9" s="367"/>
      <c r="AI9" s="367"/>
      <c r="AJ9" s="367"/>
      <c r="AK9" s="367"/>
      <c r="AL9" s="367"/>
      <c r="AM9" s="367"/>
      <c r="AN9" s="367"/>
      <c r="AO9" s="367"/>
      <c r="AP9" s="367"/>
      <c r="AQ9" s="367"/>
      <c r="AR9" s="367"/>
      <c r="AS9" s="367"/>
      <c r="AT9" s="367"/>
      <c r="AU9" s="367"/>
      <c r="AV9" s="367"/>
    </row>
    <row r="10" spans="1:48" ht="14.25" customHeight="1">
      <c r="A10" s="114">
        <v>1</v>
      </c>
      <c r="B10" s="114">
        <v>1</v>
      </c>
      <c r="C10" s="114">
        <v>2</v>
      </c>
      <c r="D10" s="114">
        <v>3</v>
      </c>
      <c r="E10" s="293"/>
      <c r="F10" s="114">
        <v>4</v>
      </c>
      <c r="G10" s="114">
        <v>5</v>
      </c>
      <c r="H10" s="114">
        <v>6</v>
      </c>
      <c r="I10" s="114">
        <v>7</v>
      </c>
      <c r="J10" s="114">
        <v>8</v>
      </c>
      <c r="K10" s="114">
        <v>9</v>
      </c>
      <c r="L10" s="114">
        <v>10</v>
      </c>
      <c r="M10" s="114">
        <v>11</v>
      </c>
      <c r="N10" s="114">
        <v>12</v>
      </c>
      <c r="O10" s="114">
        <v>13</v>
      </c>
      <c r="P10" s="114">
        <v>14</v>
      </c>
      <c r="Q10" s="114">
        <v>15</v>
      </c>
      <c r="R10" s="114">
        <v>16</v>
      </c>
      <c r="S10" s="114">
        <v>17</v>
      </c>
      <c r="T10" s="114">
        <v>18</v>
      </c>
      <c r="U10" s="114">
        <v>19</v>
      </c>
      <c r="V10" s="114">
        <v>20</v>
      </c>
      <c r="W10" s="114">
        <v>21</v>
      </c>
      <c r="X10" s="114">
        <v>22</v>
      </c>
      <c r="Y10" s="114">
        <v>23</v>
      </c>
      <c r="Z10" s="441"/>
    </row>
    <row r="11" spans="1:48" s="243" customFormat="1" ht="21.75" customHeight="1">
      <c r="A11" s="241">
        <f>ROW()-10</f>
        <v>1</v>
      </c>
      <c r="B11" s="241" t="s">
        <v>61</v>
      </c>
      <c r="C11" s="244" t="s">
        <v>63</v>
      </c>
      <c r="D11" s="241" t="s">
        <v>64</v>
      </c>
      <c r="E11" s="236">
        <v>4336000</v>
      </c>
      <c r="F11" s="295">
        <v>4336000</v>
      </c>
      <c r="G11" s="236">
        <v>4336000</v>
      </c>
      <c r="H11" s="236">
        <v>390000</v>
      </c>
      <c r="I11" s="236"/>
      <c r="J11" s="236"/>
      <c r="K11" s="236" t="s">
        <v>67</v>
      </c>
      <c r="L11" s="236" t="s">
        <v>67</v>
      </c>
      <c r="M11" s="236" t="s">
        <v>67</v>
      </c>
      <c r="N11" s="236" t="s">
        <v>67</v>
      </c>
      <c r="O11" s="236" t="s">
        <v>67</v>
      </c>
      <c r="P11" s="236"/>
      <c r="Q11" s="236"/>
      <c r="R11" s="236"/>
      <c r="S11" s="236"/>
      <c r="T11" s="236"/>
      <c r="U11" s="236"/>
      <c r="V11" s="236"/>
      <c r="W11" s="236"/>
      <c r="X11" s="236"/>
      <c r="Y11" s="236"/>
      <c r="Z11" s="236"/>
      <c r="AA11" s="368"/>
      <c r="AB11" s="369"/>
      <c r="AC11" s="369"/>
      <c r="AD11" s="369"/>
      <c r="AE11" s="369"/>
      <c r="AF11" s="369"/>
      <c r="AG11" s="369"/>
      <c r="AH11" s="369"/>
      <c r="AI11" s="369"/>
      <c r="AJ11" s="369"/>
      <c r="AK11" s="369"/>
      <c r="AL11" s="369"/>
      <c r="AM11" s="369"/>
      <c r="AN11" s="369"/>
      <c r="AO11" s="369"/>
      <c r="AP11" s="369"/>
      <c r="AQ11" s="369"/>
      <c r="AR11" s="369"/>
      <c r="AS11" s="369"/>
      <c r="AT11" s="369"/>
      <c r="AU11" s="369"/>
      <c r="AV11" s="369"/>
    </row>
    <row r="12" spans="1:48" s="243" customFormat="1" ht="21.75" customHeight="1">
      <c r="A12" s="241">
        <f t="shared" ref="A12:A56" si="0">ROW()-10</f>
        <v>2</v>
      </c>
      <c r="B12" s="241" t="s">
        <v>62</v>
      </c>
      <c r="C12" s="244" t="s">
        <v>65</v>
      </c>
      <c r="D12" s="241" t="s">
        <v>66</v>
      </c>
      <c r="E12" s="236">
        <v>4056000</v>
      </c>
      <c r="F12" s="295">
        <v>4056000</v>
      </c>
      <c r="G12" s="236">
        <v>4056000</v>
      </c>
      <c r="H12" s="236">
        <v>390000</v>
      </c>
      <c r="I12" s="236"/>
      <c r="J12" s="236"/>
      <c r="K12" s="236" t="s">
        <v>67</v>
      </c>
      <c r="L12" s="236" t="s">
        <v>67</v>
      </c>
      <c r="M12" s="236" t="s">
        <v>67</v>
      </c>
      <c r="N12" s="236" t="s">
        <v>67</v>
      </c>
      <c r="O12" s="236" t="s">
        <v>67</v>
      </c>
      <c r="P12" s="236"/>
      <c r="Q12" s="236"/>
      <c r="R12" s="236"/>
      <c r="S12" s="236"/>
      <c r="T12" s="236"/>
      <c r="U12" s="236"/>
      <c r="V12" s="236"/>
      <c r="W12" s="236"/>
      <c r="X12" s="236"/>
      <c r="Y12" s="236"/>
      <c r="Z12" s="236"/>
      <c r="AA12" s="368"/>
      <c r="AB12" s="369"/>
      <c r="AC12" s="369"/>
      <c r="AD12" s="369"/>
      <c r="AE12" s="369"/>
      <c r="AF12" s="369"/>
      <c r="AG12" s="369"/>
      <c r="AH12" s="369"/>
      <c r="AI12" s="369"/>
      <c r="AJ12" s="369"/>
      <c r="AK12" s="369"/>
      <c r="AL12" s="369"/>
      <c r="AM12" s="369"/>
      <c r="AN12" s="369"/>
      <c r="AO12" s="369"/>
      <c r="AP12" s="369"/>
      <c r="AQ12" s="369"/>
      <c r="AR12" s="369"/>
      <c r="AS12" s="369"/>
      <c r="AT12" s="369"/>
      <c r="AU12" s="369"/>
      <c r="AV12" s="369"/>
    </row>
    <row r="13" spans="1:48" s="247" customFormat="1" ht="21.75" customHeight="1">
      <c r="A13" s="242">
        <f t="shared" si="0"/>
        <v>3</v>
      </c>
      <c r="B13" s="242" t="s">
        <v>68</v>
      </c>
      <c r="C13" s="245" t="s">
        <v>69</v>
      </c>
      <c r="D13" s="242" t="s">
        <v>22</v>
      </c>
      <c r="E13" s="236">
        <v>10851000</v>
      </c>
      <c r="F13" s="296">
        <v>10851000</v>
      </c>
      <c r="G13" s="246">
        <v>10851000</v>
      </c>
      <c r="H13" s="246">
        <v>390000</v>
      </c>
      <c r="I13" s="236"/>
      <c r="J13" s="246"/>
      <c r="K13" s="236" t="s">
        <v>67</v>
      </c>
      <c r="L13" s="236" t="s">
        <v>67</v>
      </c>
      <c r="M13" s="236" t="s">
        <v>67</v>
      </c>
      <c r="N13" s="246" t="s">
        <v>67</v>
      </c>
      <c r="O13" s="246" t="s">
        <v>67</v>
      </c>
      <c r="P13" s="246"/>
      <c r="Q13" s="246"/>
      <c r="R13" s="246"/>
      <c r="S13" s="246"/>
      <c r="T13" s="246"/>
      <c r="U13" s="246"/>
      <c r="V13" s="246"/>
      <c r="W13" s="246"/>
      <c r="X13" s="246"/>
      <c r="Y13" s="246"/>
      <c r="Z13" s="246"/>
      <c r="AA13" s="370"/>
      <c r="AB13" s="371"/>
      <c r="AC13" s="371"/>
      <c r="AD13" s="371"/>
      <c r="AE13" s="371"/>
      <c r="AF13" s="371"/>
      <c r="AG13" s="371"/>
      <c r="AH13" s="371"/>
      <c r="AI13" s="371"/>
      <c r="AJ13" s="371"/>
      <c r="AK13" s="371"/>
      <c r="AL13" s="371"/>
      <c r="AM13" s="371"/>
      <c r="AN13" s="371"/>
      <c r="AO13" s="371"/>
      <c r="AP13" s="371"/>
      <c r="AQ13" s="371"/>
      <c r="AR13" s="371"/>
      <c r="AS13" s="371"/>
      <c r="AT13" s="371"/>
      <c r="AU13" s="371"/>
      <c r="AV13" s="371"/>
    </row>
    <row r="14" spans="1:48" s="247" customFormat="1" ht="21.75" customHeight="1">
      <c r="A14" s="242">
        <f t="shared" si="0"/>
        <v>4</v>
      </c>
      <c r="B14" s="242" t="s">
        <v>70</v>
      </c>
      <c r="C14" s="245" t="s">
        <v>73</v>
      </c>
      <c r="D14" s="242" t="s">
        <v>74</v>
      </c>
      <c r="E14" s="236">
        <v>4895000</v>
      </c>
      <c r="F14" s="296">
        <v>4895000</v>
      </c>
      <c r="G14" s="246">
        <v>4895000</v>
      </c>
      <c r="H14" s="246">
        <v>390000</v>
      </c>
      <c r="I14" s="236"/>
      <c r="J14" s="246"/>
      <c r="K14" s="236" t="s">
        <v>67</v>
      </c>
      <c r="L14" s="236" t="s">
        <v>67</v>
      </c>
      <c r="M14" s="236" t="s">
        <v>67</v>
      </c>
      <c r="N14" s="246" t="s">
        <v>67</v>
      </c>
      <c r="O14" s="246" t="s">
        <v>67</v>
      </c>
      <c r="P14" s="246"/>
      <c r="Q14" s="246"/>
      <c r="R14" s="246"/>
      <c r="S14" s="246"/>
      <c r="T14" s="246"/>
      <c r="U14" s="246"/>
      <c r="V14" s="246"/>
      <c r="W14" s="246"/>
      <c r="X14" s="246"/>
      <c r="Y14" s="246"/>
      <c r="Z14" s="246"/>
      <c r="AA14" s="370"/>
      <c r="AB14" s="371"/>
      <c r="AC14" s="371"/>
      <c r="AD14" s="371"/>
      <c r="AE14" s="371"/>
      <c r="AF14" s="371"/>
      <c r="AG14" s="371"/>
      <c r="AH14" s="371"/>
      <c r="AI14" s="371"/>
      <c r="AJ14" s="371"/>
      <c r="AK14" s="371"/>
      <c r="AL14" s="371"/>
      <c r="AM14" s="371"/>
      <c r="AN14" s="371"/>
      <c r="AO14" s="371"/>
      <c r="AP14" s="371"/>
      <c r="AQ14" s="371"/>
      <c r="AR14" s="371"/>
      <c r="AS14" s="371"/>
      <c r="AT14" s="371"/>
      <c r="AU14" s="371"/>
      <c r="AV14" s="371"/>
    </row>
    <row r="15" spans="1:48" s="247" customFormat="1" ht="21.75" customHeight="1">
      <c r="A15" s="242">
        <f t="shared" si="0"/>
        <v>5</v>
      </c>
      <c r="B15" s="242" t="s">
        <v>72</v>
      </c>
      <c r="C15" s="245" t="s">
        <v>76</v>
      </c>
      <c r="D15" s="242" t="s">
        <v>191</v>
      </c>
      <c r="E15" s="236">
        <v>4895000</v>
      </c>
      <c r="F15" s="296">
        <v>4895000</v>
      </c>
      <c r="G15" s="246">
        <v>4895000</v>
      </c>
      <c r="H15" s="246">
        <v>390000</v>
      </c>
      <c r="I15" s="236"/>
      <c r="J15" s="246"/>
      <c r="K15" s="236" t="s">
        <v>67</v>
      </c>
      <c r="L15" s="236" t="s">
        <v>67</v>
      </c>
      <c r="M15" s="236" t="s">
        <v>67</v>
      </c>
      <c r="N15" s="246" t="s">
        <v>67</v>
      </c>
      <c r="O15" s="246" t="s">
        <v>67</v>
      </c>
      <c r="P15" s="246"/>
      <c r="Q15" s="246"/>
      <c r="R15" s="246"/>
      <c r="S15" s="246"/>
      <c r="T15" s="246"/>
      <c r="U15" s="246"/>
      <c r="V15" s="246"/>
      <c r="W15" s="246"/>
      <c r="X15" s="246"/>
      <c r="Y15" s="246"/>
      <c r="Z15" s="246"/>
      <c r="AA15" s="370"/>
      <c r="AB15" s="371"/>
      <c r="AC15" s="371"/>
      <c r="AD15" s="371"/>
      <c r="AE15" s="371"/>
      <c r="AF15" s="371"/>
      <c r="AG15" s="371"/>
      <c r="AH15" s="371"/>
      <c r="AI15" s="371"/>
      <c r="AJ15" s="371"/>
      <c r="AK15" s="371"/>
      <c r="AL15" s="371"/>
      <c r="AM15" s="371"/>
      <c r="AN15" s="371"/>
      <c r="AO15" s="371"/>
      <c r="AP15" s="371"/>
      <c r="AQ15" s="371"/>
      <c r="AR15" s="371"/>
      <c r="AS15" s="371"/>
      <c r="AT15" s="371"/>
      <c r="AU15" s="371"/>
      <c r="AV15" s="371"/>
    </row>
    <row r="16" spans="1:48" s="247" customFormat="1" ht="21.75" customHeight="1">
      <c r="A16" s="242">
        <f t="shared" si="0"/>
        <v>6</v>
      </c>
      <c r="B16" s="242" t="s">
        <v>75</v>
      </c>
      <c r="C16" s="245" t="s">
        <v>79</v>
      </c>
      <c r="D16" s="242" t="s">
        <v>80</v>
      </c>
      <c r="E16" s="236">
        <v>4336000</v>
      </c>
      <c r="F16" s="296">
        <v>4336000</v>
      </c>
      <c r="G16" s="246">
        <v>4336000</v>
      </c>
      <c r="H16" s="246">
        <v>390000</v>
      </c>
      <c r="I16" s="236"/>
      <c r="J16" s="246"/>
      <c r="K16" s="236" t="s">
        <v>67</v>
      </c>
      <c r="L16" s="236" t="s">
        <v>67</v>
      </c>
      <c r="M16" s="236" t="s">
        <v>67</v>
      </c>
      <c r="N16" s="246" t="s">
        <v>67</v>
      </c>
      <c r="O16" s="246" t="s">
        <v>67</v>
      </c>
      <c r="P16" s="246"/>
      <c r="Q16" s="246"/>
      <c r="R16" s="246"/>
      <c r="S16" s="246"/>
      <c r="T16" s="246"/>
      <c r="U16" s="246"/>
      <c r="V16" s="246"/>
      <c r="W16" s="246"/>
      <c r="X16" s="246"/>
      <c r="Y16" s="246"/>
      <c r="Z16" s="246"/>
      <c r="AA16" s="370"/>
      <c r="AB16" s="371"/>
      <c r="AC16" s="371"/>
      <c r="AD16" s="371"/>
      <c r="AE16" s="371"/>
      <c r="AF16" s="371"/>
      <c r="AG16" s="371"/>
      <c r="AH16" s="371"/>
      <c r="AI16" s="371"/>
      <c r="AJ16" s="371"/>
      <c r="AK16" s="371"/>
      <c r="AL16" s="371"/>
      <c r="AM16" s="371"/>
      <c r="AN16" s="371"/>
      <c r="AO16" s="371"/>
      <c r="AP16" s="371"/>
      <c r="AQ16" s="371"/>
      <c r="AR16" s="371"/>
      <c r="AS16" s="371"/>
      <c r="AT16" s="371"/>
      <c r="AU16" s="371"/>
      <c r="AV16" s="371"/>
    </row>
    <row r="17" spans="1:48" s="247" customFormat="1" ht="21.75" customHeight="1">
      <c r="A17" s="242">
        <f t="shared" si="0"/>
        <v>7</v>
      </c>
      <c r="B17" s="242" t="s">
        <v>77</v>
      </c>
      <c r="C17" s="245" t="s">
        <v>82</v>
      </c>
      <c r="D17" s="242" t="s">
        <v>71</v>
      </c>
      <c r="E17" s="236">
        <v>3776000</v>
      </c>
      <c r="F17" s="296">
        <v>3496000</v>
      </c>
      <c r="G17" s="246">
        <v>3496000</v>
      </c>
      <c r="H17" s="246">
        <v>390000</v>
      </c>
      <c r="I17" s="236"/>
      <c r="J17" s="246"/>
      <c r="K17" s="236" t="s">
        <v>67</v>
      </c>
      <c r="L17" s="236" t="s">
        <v>67</v>
      </c>
      <c r="M17" s="236" t="s">
        <v>67</v>
      </c>
      <c r="N17" s="246" t="s">
        <v>67</v>
      </c>
      <c r="O17" s="246" t="s">
        <v>67</v>
      </c>
      <c r="P17" s="246"/>
      <c r="Q17" s="246"/>
      <c r="R17" s="246"/>
      <c r="S17" s="246"/>
      <c r="T17" s="246"/>
      <c r="U17" s="246"/>
      <c r="V17" s="246"/>
      <c r="W17" s="246"/>
      <c r="X17" s="246"/>
      <c r="Y17" s="246"/>
      <c r="Z17" s="246"/>
      <c r="AA17" s="370"/>
      <c r="AB17" s="371"/>
      <c r="AC17" s="371"/>
      <c r="AD17" s="371"/>
      <c r="AE17" s="371"/>
      <c r="AF17" s="371"/>
      <c r="AG17" s="371"/>
      <c r="AH17" s="371"/>
      <c r="AI17" s="371"/>
      <c r="AJ17" s="371"/>
      <c r="AK17" s="371"/>
      <c r="AL17" s="371"/>
      <c r="AM17" s="371"/>
      <c r="AN17" s="371"/>
      <c r="AO17" s="371"/>
      <c r="AP17" s="371"/>
      <c r="AQ17" s="371"/>
      <c r="AR17" s="371"/>
      <c r="AS17" s="371"/>
      <c r="AT17" s="371"/>
      <c r="AU17" s="371"/>
      <c r="AV17" s="371"/>
    </row>
    <row r="18" spans="1:48" s="247" customFormat="1" ht="21.75" customHeight="1">
      <c r="A18" s="242">
        <f t="shared" si="0"/>
        <v>8</v>
      </c>
      <c r="B18" s="242" t="s">
        <v>78</v>
      </c>
      <c r="C18" s="245" t="s">
        <v>174</v>
      </c>
      <c r="D18" s="248" t="s">
        <v>83</v>
      </c>
      <c r="E18" s="297">
        <v>4056000</v>
      </c>
      <c r="F18" s="296">
        <v>4056000</v>
      </c>
      <c r="G18" s="246">
        <v>4056000</v>
      </c>
      <c r="H18" s="246">
        <v>390000</v>
      </c>
      <c r="I18" s="236"/>
      <c r="J18" s="246"/>
      <c r="K18" s="236" t="s">
        <v>67</v>
      </c>
      <c r="L18" s="236" t="s">
        <v>67</v>
      </c>
      <c r="M18" s="236" t="s">
        <v>67</v>
      </c>
      <c r="N18" s="246" t="s">
        <v>67</v>
      </c>
      <c r="O18" s="246" t="s">
        <v>67</v>
      </c>
      <c r="P18" s="246"/>
      <c r="Q18" s="246"/>
      <c r="R18" s="246"/>
      <c r="S18" s="246"/>
      <c r="T18" s="246"/>
      <c r="U18" s="246"/>
      <c r="V18" s="246"/>
      <c r="W18" s="246"/>
      <c r="X18" s="246"/>
      <c r="Y18" s="246"/>
      <c r="Z18" s="246"/>
      <c r="AA18" s="370"/>
      <c r="AB18" s="371"/>
      <c r="AC18" s="371"/>
      <c r="AD18" s="371"/>
      <c r="AE18" s="371"/>
      <c r="AF18" s="371"/>
      <c r="AG18" s="371"/>
      <c r="AH18" s="371"/>
      <c r="AI18" s="371"/>
      <c r="AJ18" s="371"/>
      <c r="AK18" s="371"/>
      <c r="AL18" s="371"/>
      <c r="AM18" s="371"/>
      <c r="AN18" s="371"/>
      <c r="AO18" s="371"/>
      <c r="AP18" s="371"/>
      <c r="AQ18" s="371"/>
      <c r="AR18" s="371"/>
      <c r="AS18" s="371"/>
      <c r="AT18" s="371"/>
      <c r="AU18" s="371"/>
      <c r="AV18" s="371"/>
    </row>
    <row r="19" spans="1:48" s="247" customFormat="1" ht="21.75" customHeight="1">
      <c r="A19" s="242">
        <f t="shared" si="0"/>
        <v>9</v>
      </c>
      <c r="B19" s="242" t="s">
        <v>81</v>
      </c>
      <c r="C19" s="245" t="s">
        <v>178</v>
      </c>
      <c r="D19" s="242" t="s">
        <v>80</v>
      </c>
      <c r="E19" s="236">
        <v>4840000</v>
      </c>
      <c r="F19" s="296">
        <v>4840000</v>
      </c>
      <c r="G19" s="246">
        <v>4840000</v>
      </c>
      <c r="H19" s="246">
        <v>390000</v>
      </c>
      <c r="I19" s="236"/>
      <c r="J19" s="246"/>
      <c r="K19" s="236" t="s">
        <v>67</v>
      </c>
      <c r="L19" s="236" t="s">
        <v>67</v>
      </c>
      <c r="M19" s="236" t="s">
        <v>67</v>
      </c>
      <c r="N19" s="246" t="s">
        <v>67</v>
      </c>
      <c r="O19" s="246" t="s">
        <v>67</v>
      </c>
      <c r="P19" s="246"/>
      <c r="Q19" s="246"/>
      <c r="R19" s="246"/>
      <c r="S19" s="246"/>
      <c r="T19" s="246"/>
      <c r="U19" s="246"/>
      <c r="V19" s="246"/>
      <c r="W19" s="246"/>
      <c r="X19" s="246"/>
      <c r="Y19" s="246"/>
      <c r="Z19" s="246"/>
      <c r="AA19" s="370"/>
      <c r="AB19" s="371"/>
      <c r="AC19" s="371"/>
      <c r="AD19" s="371"/>
      <c r="AE19" s="371"/>
      <c r="AF19" s="371"/>
      <c r="AG19" s="371"/>
      <c r="AH19" s="371"/>
      <c r="AI19" s="371"/>
      <c r="AJ19" s="371"/>
      <c r="AK19" s="371"/>
      <c r="AL19" s="371"/>
      <c r="AM19" s="371"/>
      <c r="AN19" s="371"/>
      <c r="AO19" s="371"/>
      <c r="AP19" s="371"/>
      <c r="AQ19" s="371"/>
      <c r="AR19" s="371"/>
      <c r="AS19" s="371"/>
      <c r="AT19" s="371"/>
      <c r="AU19" s="371"/>
      <c r="AV19" s="371"/>
    </row>
    <row r="20" spans="1:48" s="247" customFormat="1" ht="21.75" hidden="1" customHeight="1">
      <c r="A20" s="242">
        <f t="shared" si="0"/>
        <v>10</v>
      </c>
      <c r="B20" s="242" t="s">
        <v>192</v>
      </c>
      <c r="C20" s="245" t="s">
        <v>193</v>
      </c>
      <c r="D20" s="242" t="s">
        <v>64</v>
      </c>
      <c r="E20" s="296">
        <v>3568000</v>
      </c>
      <c r="F20" s="296">
        <v>3568000</v>
      </c>
      <c r="G20" s="246"/>
      <c r="H20" s="246">
        <v>390000</v>
      </c>
      <c r="I20" s="246"/>
      <c r="J20" s="246"/>
      <c r="K20" s="246" t="s">
        <v>67</v>
      </c>
      <c r="L20" s="246" t="s">
        <v>199</v>
      </c>
      <c r="M20" s="246" t="s">
        <v>199</v>
      </c>
      <c r="N20" s="246" t="s">
        <v>199</v>
      </c>
      <c r="O20" s="246" t="s">
        <v>199</v>
      </c>
      <c r="P20" s="246" t="s">
        <v>199</v>
      </c>
      <c r="Q20" s="246" t="s">
        <v>199</v>
      </c>
      <c r="R20" s="246" t="s">
        <v>199</v>
      </c>
      <c r="S20" s="246" t="s">
        <v>199</v>
      </c>
      <c r="T20" s="246" t="s">
        <v>199</v>
      </c>
      <c r="U20" s="246" t="s">
        <v>199</v>
      </c>
      <c r="V20" s="246" t="s">
        <v>199</v>
      </c>
      <c r="W20" s="246"/>
      <c r="X20" s="246"/>
      <c r="Y20" s="246"/>
      <c r="Z20" s="253"/>
      <c r="AA20" s="370"/>
      <c r="AB20" s="371"/>
      <c r="AC20" s="371"/>
      <c r="AD20" s="371"/>
      <c r="AE20" s="371"/>
      <c r="AF20" s="371"/>
      <c r="AG20" s="371"/>
      <c r="AH20" s="371"/>
      <c r="AI20" s="371"/>
      <c r="AJ20" s="371"/>
      <c r="AK20" s="371"/>
      <c r="AL20" s="371"/>
      <c r="AM20" s="371"/>
      <c r="AN20" s="371"/>
      <c r="AO20" s="371"/>
      <c r="AP20" s="371"/>
      <c r="AQ20" s="371"/>
      <c r="AR20" s="371"/>
      <c r="AS20" s="371"/>
      <c r="AT20" s="371"/>
      <c r="AU20" s="371"/>
      <c r="AV20" s="371"/>
    </row>
    <row r="21" spans="1:48" s="254" customFormat="1" ht="21.75" hidden="1" customHeight="1">
      <c r="A21" s="250">
        <f t="shared" si="0"/>
        <v>11</v>
      </c>
      <c r="B21" s="251" t="s">
        <v>84</v>
      </c>
      <c r="C21" s="252" t="s">
        <v>141</v>
      </c>
      <c r="D21" s="250" t="s">
        <v>111</v>
      </c>
      <c r="E21" s="250"/>
      <c r="F21" s="253">
        <v>3549000</v>
      </c>
      <c r="G21" s="253">
        <v>3237000</v>
      </c>
      <c r="H21" s="253">
        <v>390000</v>
      </c>
      <c r="I21" s="253"/>
      <c r="J21" s="253"/>
      <c r="K21" s="253"/>
      <c r="L21" s="253"/>
      <c r="M21" s="236"/>
      <c r="N21" s="253"/>
      <c r="O21" s="253"/>
      <c r="P21" s="253"/>
      <c r="Q21" s="253"/>
      <c r="R21" s="253"/>
      <c r="S21" s="253"/>
      <c r="T21" s="253"/>
      <c r="U21" s="253"/>
      <c r="V21" s="253"/>
      <c r="W21" s="253"/>
      <c r="X21" s="253"/>
      <c r="Y21" s="253"/>
      <c r="Z21" s="253"/>
      <c r="AA21" s="372"/>
      <c r="AB21" s="373"/>
      <c r="AC21" s="373"/>
      <c r="AD21" s="373"/>
      <c r="AE21" s="373"/>
      <c r="AF21" s="373"/>
      <c r="AG21" s="373"/>
      <c r="AH21" s="373"/>
      <c r="AI21" s="373"/>
      <c r="AJ21" s="373"/>
      <c r="AK21" s="373"/>
      <c r="AL21" s="373"/>
      <c r="AM21" s="373"/>
      <c r="AN21" s="373"/>
      <c r="AO21" s="373"/>
      <c r="AP21" s="373"/>
      <c r="AQ21" s="373"/>
      <c r="AR21" s="373"/>
      <c r="AS21" s="373"/>
      <c r="AT21" s="373"/>
      <c r="AU21" s="373"/>
      <c r="AV21" s="373"/>
    </row>
    <row r="22" spans="1:48" s="254" customFormat="1" ht="21.75" customHeight="1">
      <c r="A22" s="250">
        <f t="shared" si="0"/>
        <v>12</v>
      </c>
      <c r="B22" s="251" t="s">
        <v>85</v>
      </c>
      <c r="C22" s="252" t="s">
        <v>142</v>
      </c>
      <c r="D22" s="250" t="s">
        <v>111</v>
      </c>
      <c r="E22" s="236">
        <v>3552000</v>
      </c>
      <c r="F22" s="253">
        <v>3317000</v>
      </c>
      <c r="G22" s="253">
        <v>2943000</v>
      </c>
      <c r="H22" s="253">
        <v>390000</v>
      </c>
      <c r="I22" s="236"/>
      <c r="J22" s="253"/>
      <c r="K22" s="253" t="s">
        <v>67</v>
      </c>
      <c r="L22" s="253" t="s">
        <v>67</v>
      </c>
      <c r="M22" s="236" t="s">
        <v>67</v>
      </c>
      <c r="N22" s="253" t="s">
        <v>67</v>
      </c>
      <c r="O22" s="253" t="s">
        <v>67</v>
      </c>
      <c r="P22" s="253"/>
      <c r="Q22" s="253"/>
      <c r="R22" s="253"/>
      <c r="S22" s="253"/>
      <c r="T22" s="253"/>
      <c r="U22" s="253"/>
      <c r="V22" s="253"/>
      <c r="W22" s="253"/>
      <c r="X22" s="253"/>
      <c r="Y22" s="253"/>
      <c r="Z22" s="253"/>
      <c r="AA22" s="372"/>
      <c r="AB22" s="373"/>
      <c r="AC22" s="373"/>
      <c r="AD22" s="373"/>
      <c r="AE22" s="373"/>
      <c r="AF22" s="373"/>
      <c r="AG22" s="373"/>
      <c r="AH22" s="373"/>
      <c r="AI22" s="373"/>
      <c r="AJ22" s="373"/>
      <c r="AK22" s="373"/>
      <c r="AL22" s="373"/>
      <c r="AM22" s="373"/>
      <c r="AN22" s="373"/>
      <c r="AO22" s="373"/>
      <c r="AP22" s="373"/>
      <c r="AQ22" s="373"/>
      <c r="AR22" s="373"/>
      <c r="AS22" s="373"/>
      <c r="AT22" s="373"/>
      <c r="AU22" s="373"/>
      <c r="AV22" s="373"/>
    </row>
    <row r="23" spans="1:48" s="254" customFormat="1" ht="21.75" customHeight="1">
      <c r="A23" s="250">
        <f t="shared" si="0"/>
        <v>13</v>
      </c>
      <c r="B23" s="251" t="s">
        <v>86</v>
      </c>
      <c r="C23" s="252" t="s">
        <v>143</v>
      </c>
      <c r="D23" s="250" t="s">
        <v>111</v>
      </c>
      <c r="E23" s="253">
        <v>3552000</v>
      </c>
      <c r="F23" s="253">
        <v>3317000</v>
      </c>
      <c r="G23" s="253">
        <v>2943000</v>
      </c>
      <c r="H23" s="253">
        <v>390000</v>
      </c>
      <c r="I23" s="253"/>
      <c r="J23" s="253"/>
      <c r="K23" s="253" t="s">
        <v>67</v>
      </c>
      <c r="L23" s="253" t="s">
        <v>67</v>
      </c>
      <c r="M23" s="236" t="s">
        <v>67</v>
      </c>
      <c r="N23" s="253" t="s">
        <v>67</v>
      </c>
      <c r="O23" s="253" t="s">
        <v>67</v>
      </c>
      <c r="P23" s="253"/>
      <c r="Q23" s="253"/>
      <c r="R23" s="253"/>
      <c r="S23" s="253"/>
      <c r="T23" s="253"/>
      <c r="U23" s="253"/>
      <c r="V23" s="253"/>
      <c r="W23" s="253"/>
      <c r="X23" s="253"/>
      <c r="Y23" s="253"/>
      <c r="Z23" s="253"/>
      <c r="AA23" s="372"/>
      <c r="AB23" s="373"/>
      <c r="AC23" s="373"/>
      <c r="AD23" s="373"/>
      <c r="AE23" s="373"/>
      <c r="AF23" s="373"/>
      <c r="AG23" s="373"/>
      <c r="AH23" s="373"/>
      <c r="AI23" s="373"/>
      <c r="AJ23" s="373"/>
      <c r="AK23" s="373"/>
      <c r="AL23" s="373"/>
      <c r="AM23" s="373"/>
      <c r="AN23" s="373"/>
      <c r="AO23" s="373"/>
      <c r="AP23" s="373"/>
      <c r="AQ23" s="373"/>
      <c r="AR23" s="373"/>
      <c r="AS23" s="373"/>
      <c r="AT23" s="373"/>
      <c r="AU23" s="373"/>
      <c r="AV23" s="373"/>
    </row>
    <row r="24" spans="1:48" s="254" customFormat="1" ht="21.75" customHeight="1">
      <c r="A24" s="250">
        <f t="shared" si="0"/>
        <v>14</v>
      </c>
      <c r="B24" s="251" t="s">
        <v>87</v>
      </c>
      <c r="C24" s="252" t="s">
        <v>144</v>
      </c>
      <c r="D24" s="250" t="s">
        <v>111</v>
      </c>
      <c r="E24" s="253">
        <v>3552000</v>
      </c>
      <c r="F24" s="253">
        <v>3317000</v>
      </c>
      <c r="G24" s="253">
        <v>2943000</v>
      </c>
      <c r="H24" s="253">
        <v>390000</v>
      </c>
      <c r="I24" s="253"/>
      <c r="J24" s="253"/>
      <c r="K24" s="253" t="s">
        <v>201</v>
      </c>
      <c r="L24" s="253" t="s">
        <v>67</v>
      </c>
      <c r="M24" s="236" t="s">
        <v>67</v>
      </c>
      <c r="N24" s="253" t="s">
        <v>67</v>
      </c>
      <c r="O24" s="253" t="s">
        <v>67</v>
      </c>
      <c r="P24" s="253"/>
      <c r="Q24" s="253"/>
      <c r="R24" s="253"/>
      <c r="S24" s="253"/>
      <c r="T24" s="253"/>
      <c r="U24" s="253"/>
      <c r="V24" s="253"/>
      <c r="W24" s="253"/>
      <c r="X24" s="253"/>
      <c r="Y24" s="253"/>
      <c r="Z24" s="253"/>
      <c r="AA24" s="372"/>
      <c r="AB24" s="373"/>
      <c r="AC24" s="373"/>
      <c r="AD24" s="373"/>
      <c r="AE24" s="373"/>
      <c r="AF24" s="373"/>
      <c r="AG24" s="373"/>
      <c r="AH24" s="373"/>
      <c r="AI24" s="373"/>
      <c r="AJ24" s="373"/>
      <c r="AK24" s="373"/>
      <c r="AL24" s="373"/>
      <c r="AM24" s="373"/>
      <c r="AN24" s="373"/>
      <c r="AO24" s="373"/>
      <c r="AP24" s="373"/>
      <c r="AQ24" s="373"/>
      <c r="AR24" s="373"/>
      <c r="AS24" s="373"/>
      <c r="AT24" s="373"/>
      <c r="AU24" s="373"/>
      <c r="AV24" s="373"/>
    </row>
    <row r="25" spans="1:48" s="254" customFormat="1" ht="21.75" customHeight="1">
      <c r="A25" s="250">
        <f t="shared" si="0"/>
        <v>15</v>
      </c>
      <c r="B25" s="251" t="s">
        <v>88</v>
      </c>
      <c r="C25" s="252" t="s">
        <v>145</v>
      </c>
      <c r="D25" s="250" t="s">
        <v>111</v>
      </c>
      <c r="E25" s="250">
        <v>3552000</v>
      </c>
      <c r="F25" s="253">
        <v>3317000</v>
      </c>
      <c r="G25" s="253">
        <v>2943000</v>
      </c>
      <c r="H25" s="253">
        <v>390000</v>
      </c>
      <c r="I25" s="253"/>
      <c r="J25" s="253"/>
      <c r="K25" s="253" t="s">
        <v>201</v>
      </c>
      <c r="L25" s="253" t="s">
        <v>201</v>
      </c>
      <c r="M25" s="236" t="s">
        <v>67</v>
      </c>
      <c r="N25" s="253" t="s">
        <v>67</v>
      </c>
      <c r="O25" s="253" t="s">
        <v>67</v>
      </c>
      <c r="P25" s="321"/>
      <c r="Q25" s="253"/>
      <c r="R25" s="253"/>
      <c r="S25" s="253"/>
      <c r="T25" s="253"/>
      <c r="U25" s="253"/>
      <c r="V25" s="253"/>
      <c r="W25" s="253"/>
      <c r="X25" s="253"/>
      <c r="Y25" s="253"/>
      <c r="Z25" s="253"/>
      <c r="AA25" s="372"/>
      <c r="AB25" s="373"/>
      <c r="AC25" s="373"/>
      <c r="AD25" s="373"/>
      <c r="AE25" s="373"/>
      <c r="AF25" s="373"/>
      <c r="AG25" s="373"/>
      <c r="AH25" s="373"/>
      <c r="AI25" s="373"/>
      <c r="AJ25" s="373"/>
      <c r="AK25" s="373"/>
      <c r="AL25" s="373"/>
      <c r="AM25" s="373"/>
      <c r="AN25" s="373"/>
      <c r="AO25" s="373"/>
      <c r="AP25" s="373"/>
      <c r="AQ25" s="373"/>
      <c r="AR25" s="373"/>
      <c r="AS25" s="373"/>
      <c r="AT25" s="373"/>
      <c r="AU25" s="373"/>
      <c r="AV25" s="373"/>
    </row>
    <row r="26" spans="1:48" s="254" customFormat="1" ht="21.75" hidden="1" customHeight="1">
      <c r="A26" s="250">
        <f t="shared" si="0"/>
        <v>16</v>
      </c>
      <c r="B26" s="251" t="s">
        <v>89</v>
      </c>
      <c r="C26" s="252" t="s">
        <v>146</v>
      </c>
      <c r="D26" s="250" t="s">
        <v>111</v>
      </c>
      <c r="E26" s="250"/>
      <c r="F26" s="253">
        <v>3317000</v>
      </c>
      <c r="G26" s="253">
        <v>2943000</v>
      </c>
      <c r="H26" s="253">
        <v>390000</v>
      </c>
      <c r="I26" s="253"/>
      <c r="J26" s="253"/>
      <c r="K26" s="253"/>
      <c r="L26" s="253"/>
      <c r="M26" s="236"/>
      <c r="N26" s="253"/>
      <c r="O26" s="253"/>
      <c r="P26" s="321"/>
      <c r="Q26" s="253"/>
      <c r="R26" s="253"/>
      <c r="S26" s="253"/>
      <c r="T26" s="253"/>
      <c r="U26" s="253"/>
      <c r="V26" s="253"/>
      <c r="W26" s="253"/>
      <c r="X26" s="253"/>
      <c r="Y26" s="253"/>
      <c r="Z26" s="253"/>
      <c r="AA26" s="372"/>
      <c r="AB26" s="373"/>
      <c r="AC26" s="373"/>
      <c r="AD26" s="373"/>
      <c r="AE26" s="373"/>
      <c r="AF26" s="373"/>
      <c r="AG26" s="373"/>
      <c r="AH26" s="373"/>
      <c r="AI26" s="373"/>
      <c r="AJ26" s="373"/>
      <c r="AK26" s="373"/>
      <c r="AL26" s="373"/>
      <c r="AM26" s="373"/>
      <c r="AN26" s="373"/>
      <c r="AO26" s="373"/>
      <c r="AP26" s="373"/>
      <c r="AQ26" s="373"/>
      <c r="AR26" s="373"/>
      <c r="AS26" s="373"/>
      <c r="AT26" s="373"/>
      <c r="AU26" s="373"/>
      <c r="AV26" s="373"/>
    </row>
    <row r="27" spans="1:48" s="254" customFormat="1" ht="21.75" hidden="1" customHeight="1">
      <c r="A27" s="250">
        <f t="shared" si="0"/>
        <v>17</v>
      </c>
      <c r="B27" s="251" t="s">
        <v>90</v>
      </c>
      <c r="C27" s="252" t="s">
        <v>147</v>
      </c>
      <c r="D27" s="250" t="s">
        <v>111</v>
      </c>
      <c r="E27" s="250"/>
      <c r="F27" s="253">
        <v>3317000</v>
      </c>
      <c r="G27" s="253">
        <v>2943000</v>
      </c>
      <c r="H27" s="253">
        <v>390000</v>
      </c>
      <c r="I27" s="253"/>
      <c r="J27" s="253"/>
      <c r="K27" s="253"/>
      <c r="L27" s="253"/>
      <c r="M27" s="236"/>
      <c r="N27" s="253"/>
      <c r="O27" s="253"/>
      <c r="P27" s="322"/>
      <c r="Q27" s="253"/>
      <c r="R27" s="253"/>
      <c r="S27" s="253"/>
      <c r="T27" s="253"/>
      <c r="U27" s="253"/>
      <c r="V27" s="253"/>
      <c r="W27" s="253"/>
      <c r="X27" s="253"/>
      <c r="Y27" s="253"/>
      <c r="Z27" s="253"/>
      <c r="AA27" s="372"/>
      <c r="AB27" s="373"/>
      <c r="AC27" s="373"/>
      <c r="AD27" s="373"/>
      <c r="AE27" s="373"/>
      <c r="AF27" s="373"/>
      <c r="AG27" s="373"/>
      <c r="AH27" s="373"/>
      <c r="AI27" s="373"/>
      <c r="AJ27" s="373"/>
      <c r="AK27" s="373"/>
      <c r="AL27" s="373"/>
      <c r="AM27" s="373"/>
      <c r="AN27" s="373"/>
      <c r="AO27" s="373"/>
      <c r="AP27" s="373"/>
      <c r="AQ27" s="373"/>
      <c r="AR27" s="373"/>
      <c r="AS27" s="373"/>
      <c r="AT27" s="373"/>
      <c r="AU27" s="373"/>
      <c r="AV27" s="373"/>
    </row>
    <row r="28" spans="1:48" s="254" customFormat="1" ht="21.75" customHeight="1">
      <c r="A28" s="250">
        <f t="shared" si="0"/>
        <v>18</v>
      </c>
      <c r="B28" s="251" t="s">
        <v>91</v>
      </c>
      <c r="C28" s="252" t="s">
        <v>148</v>
      </c>
      <c r="D28" s="250" t="s">
        <v>111</v>
      </c>
      <c r="E28" s="253">
        <v>3552000</v>
      </c>
      <c r="F28" s="253">
        <v>3317000</v>
      </c>
      <c r="G28" s="253">
        <v>2943000</v>
      </c>
      <c r="H28" s="253">
        <v>390000</v>
      </c>
      <c r="I28" s="253"/>
      <c r="J28" s="253"/>
      <c r="K28" s="253" t="s">
        <v>67</v>
      </c>
      <c r="L28" s="253" t="s">
        <v>67</v>
      </c>
      <c r="M28" s="236" t="s">
        <v>67</v>
      </c>
      <c r="N28" s="253" t="s">
        <v>67</v>
      </c>
      <c r="O28" s="253" t="s">
        <v>67</v>
      </c>
      <c r="P28" s="253"/>
      <c r="Q28" s="253"/>
      <c r="R28" s="253"/>
      <c r="S28" s="253"/>
      <c r="T28" s="253"/>
      <c r="U28" s="253"/>
      <c r="V28" s="253"/>
      <c r="W28" s="253"/>
      <c r="X28" s="253"/>
      <c r="Y28" s="253"/>
      <c r="Z28" s="253"/>
      <c r="AA28" s="372"/>
      <c r="AB28" s="373"/>
      <c r="AC28" s="373"/>
      <c r="AD28" s="373"/>
      <c r="AE28" s="373"/>
      <c r="AF28" s="373"/>
      <c r="AG28" s="373"/>
      <c r="AH28" s="373"/>
      <c r="AI28" s="373"/>
      <c r="AJ28" s="373"/>
      <c r="AK28" s="373"/>
      <c r="AL28" s="373"/>
      <c r="AM28" s="373"/>
      <c r="AN28" s="373"/>
      <c r="AO28" s="373"/>
      <c r="AP28" s="373"/>
      <c r="AQ28" s="373"/>
      <c r="AR28" s="373"/>
      <c r="AS28" s="373"/>
      <c r="AT28" s="373"/>
      <c r="AU28" s="373"/>
      <c r="AV28" s="373"/>
    </row>
    <row r="29" spans="1:48" s="254" customFormat="1" ht="21.75" hidden="1" customHeight="1">
      <c r="A29" s="250">
        <f t="shared" si="0"/>
        <v>19</v>
      </c>
      <c r="B29" s="251" t="s">
        <v>92</v>
      </c>
      <c r="C29" s="252" t="s">
        <v>149</v>
      </c>
      <c r="D29" s="250" t="s">
        <v>111</v>
      </c>
      <c r="E29" s="253">
        <v>3552000</v>
      </c>
      <c r="F29" s="253">
        <v>3317000</v>
      </c>
      <c r="G29" s="253">
        <v>2943000</v>
      </c>
      <c r="H29" s="253">
        <v>390000</v>
      </c>
      <c r="I29" s="253"/>
      <c r="J29" s="253"/>
      <c r="K29" s="253" t="s">
        <v>197</v>
      </c>
      <c r="L29" s="253" t="s">
        <v>197</v>
      </c>
      <c r="M29" s="253" t="s">
        <v>197</v>
      </c>
      <c r="N29" s="253" t="s">
        <v>197</v>
      </c>
      <c r="O29" s="253" t="s">
        <v>197</v>
      </c>
      <c r="P29" s="253"/>
      <c r="Q29" s="253"/>
      <c r="R29" s="253"/>
      <c r="S29" s="253"/>
      <c r="T29" s="253"/>
      <c r="U29" s="253"/>
      <c r="V29" s="253"/>
      <c r="W29" s="253"/>
      <c r="X29" s="253"/>
      <c r="Y29" s="253"/>
      <c r="Z29" s="253"/>
      <c r="AA29" s="372"/>
      <c r="AB29" s="373"/>
      <c r="AC29" s="373"/>
      <c r="AD29" s="373"/>
      <c r="AE29" s="373"/>
      <c r="AF29" s="373"/>
      <c r="AG29" s="373"/>
      <c r="AH29" s="373"/>
      <c r="AI29" s="373"/>
      <c r="AJ29" s="373"/>
      <c r="AK29" s="373"/>
      <c r="AL29" s="373"/>
      <c r="AM29" s="373"/>
      <c r="AN29" s="373"/>
      <c r="AO29" s="373"/>
      <c r="AP29" s="373"/>
      <c r="AQ29" s="373"/>
      <c r="AR29" s="373"/>
      <c r="AS29" s="373"/>
      <c r="AT29" s="373"/>
      <c r="AU29" s="373"/>
      <c r="AV29" s="373"/>
    </row>
    <row r="30" spans="1:48" s="254" customFormat="1" ht="21.75" hidden="1" customHeight="1">
      <c r="A30" s="250">
        <f t="shared" si="0"/>
        <v>20</v>
      </c>
      <c r="B30" s="251" t="s">
        <v>93</v>
      </c>
      <c r="C30" s="252" t="s">
        <v>150</v>
      </c>
      <c r="D30" s="250" t="s">
        <v>111</v>
      </c>
      <c r="E30" s="250"/>
      <c r="F30" s="253">
        <v>3317000</v>
      </c>
      <c r="G30" s="253">
        <v>2943000</v>
      </c>
      <c r="H30" s="253">
        <v>390000</v>
      </c>
      <c r="I30" s="253"/>
      <c r="J30" s="253"/>
      <c r="K30" s="253"/>
      <c r="L30" s="253"/>
      <c r="M30" s="236"/>
      <c r="N30" s="253"/>
      <c r="O30" s="253"/>
      <c r="P30" s="253"/>
      <c r="Q30" s="253"/>
      <c r="R30" s="253"/>
      <c r="S30" s="253"/>
      <c r="T30" s="253"/>
      <c r="U30" s="253"/>
      <c r="V30" s="253"/>
      <c r="W30" s="253"/>
      <c r="X30" s="253"/>
      <c r="Y30" s="253"/>
      <c r="Z30" s="17"/>
      <c r="AA30" s="372"/>
      <c r="AB30" s="373"/>
      <c r="AC30" s="373"/>
      <c r="AD30" s="373"/>
      <c r="AE30" s="373"/>
      <c r="AF30" s="373"/>
      <c r="AG30" s="373"/>
      <c r="AH30" s="373"/>
      <c r="AI30" s="373"/>
      <c r="AJ30" s="373"/>
      <c r="AK30" s="373"/>
      <c r="AL30" s="373"/>
      <c r="AM30" s="373"/>
      <c r="AN30" s="373"/>
      <c r="AO30" s="373"/>
      <c r="AP30" s="373"/>
      <c r="AQ30" s="373"/>
      <c r="AR30" s="373"/>
      <c r="AS30" s="373"/>
      <c r="AT30" s="373"/>
      <c r="AU30" s="373"/>
      <c r="AV30" s="373"/>
    </row>
    <row r="31" spans="1:48" s="254" customFormat="1" ht="21.75" customHeight="1">
      <c r="A31" s="250">
        <f t="shared" si="0"/>
        <v>21</v>
      </c>
      <c r="B31" s="251" t="s">
        <v>94</v>
      </c>
      <c r="C31" s="252" t="s">
        <v>151</v>
      </c>
      <c r="D31" s="250" t="s">
        <v>111</v>
      </c>
      <c r="E31" s="253">
        <v>3552000</v>
      </c>
      <c r="F31" s="253">
        <v>3317000</v>
      </c>
      <c r="G31" s="253">
        <v>2943000</v>
      </c>
      <c r="H31" s="253">
        <v>390000</v>
      </c>
      <c r="I31" s="253"/>
      <c r="J31" s="253"/>
      <c r="K31" s="253" t="s">
        <v>67</v>
      </c>
      <c r="L31" s="253" t="s">
        <v>67</v>
      </c>
      <c r="M31" s="236" t="s">
        <v>67</v>
      </c>
      <c r="N31" s="253" t="s">
        <v>67</v>
      </c>
      <c r="O31" s="253" t="s">
        <v>67</v>
      </c>
      <c r="P31" s="253"/>
      <c r="Q31" s="253"/>
      <c r="R31" s="253"/>
      <c r="S31" s="253"/>
      <c r="T31" s="253"/>
      <c r="U31" s="253"/>
      <c r="V31" s="253"/>
      <c r="W31" s="253"/>
      <c r="X31" s="253"/>
      <c r="Y31" s="253"/>
      <c r="Z31" s="17"/>
      <c r="AA31" s="372"/>
      <c r="AB31" s="373"/>
      <c r="AC31" s="373"/>
      <c r="AD31" s="373"/>
      <c r="AE31" s="373"/>
      <c r="AF31" s="373"/>
      <c r="AG31" s="373"/>
      <c r="AH31" s="373"/>
      <c r="AI31" s="373"/>
      <c r="AJ31" s="373"/>
      <c r="AK31" s="373"/>
      <c r="AL31" s="373"/>
      <c r="AM31" s="373"/>
      <c r="AN31" s="373"/>
      <c r="AO31" s="373"/>
      <c r="AP31" s="373"/>
      <c r="AQ31" s="373"/>
      <c r="AR31" s="373"/>
      <c r="AS31" s="373"/>
      <c r="AT31" s="373"/>
      <c r="AU31" s="373"/>
      <c r="AV31" s="373"/>
    </row>
    <row r="32" spans="1:48" s="254" customFormat="1" ht="21.75" hidden="1" customHeight="1">
      <c r="A32" s="250">
        <f t="shared" si="0"/>
        <v>22</v>
      </c>
      <c r="B32" s="251" t="s">
        <v>95</v>
      </c>
      <c r="C32" s="252" t="s">
        <v>153</v>
      </c>
      <c r="D32" s="250" t="s">
        <v>111</v>
      </c>
      <c r="E32" s="253"/>
      <c r="F32" s="253">
        <v>3317000</v>
      </c>
      <c r="G32" s="253">
        <v>2943000</v>
      </c>
      <c r="H32" s="253">
        <v>390000</v>
      </c>
      <c r="I32" s="253"/>
      <c r="J32" s="253"/>
      <c r="K32" s="253" t="s">
        <v>200</v>
      </c>
      <c r="L32" s="253" t="s">
        <v>198</v>
      </c>
      <c r="M32" s="253" t="s">
        <v>198</v>
      </c>
      <c r="N32" s="253" t="s">
        <v>198</v>
      </c>
      <c r="O32" s="253" t="s">
        <v>198</v>
      </c>
      <c r="P32" s="253" t="s">
        <v>198</v>
      </c>
      <c r="Q32" s="253" t="s">
        <v>198</v>
      </c>
      <c r="R32" s="253" t="s">
        <v>198</v>
      </c>
      <c r="S32" s="253" t="s">
        <v>198</v>
      </c>
      <c r="T32" s="253" t="s">
        <v>198</v>
      </c>
      <c r="U32" s="253" t="s">
        <v>198</v>
      </c>
      <c r="V32" s="253" t="s">
        <v>198</v>
      </c>
      <c r="W32" s="253"/>
      <c r="X32" s="253"/>
      <c r="Y32" s="253"/>
      <c r="Z32" s="17"/>
      <c r="AA32" s="372"/>
      <c r="AB32" s="373"/>
      <c r="AC32" s="373"/>
      <c r="AD32" s="373"/>
      <c r="AE32" s="373"/>
      <c r="AF32" s="373"/>
      <c r="AG32" s="373"/>
      <c r="AH32" s="373"/>
      <c r="AI32" s="373"/>
      <c r="AJ32" s="373"/>
      <c r="AK32" s="373"/>
      <c r="AL32" s="373"/>
      <c r="AM32" s="373"/>
      <c r="AN32" s="373"/>
      <c r="AO32" s="373"/>
      <c r="AP32" s="373"/>
      <c r="AQ32" s="373"/>
      <c r="AR32" s="373"/>
      <c r="AS32" s="373"/>
      <c r="AT32" s="373"/>
      <c r="AU32" s="373"/>
      <c r="AV32" s="373"/>
    </row>
    <row r="33" spans="1:48" s="254" customFormat="1" ht="21.75" hidden="1" customHeight="1">
      <c r="A33" s="250">
        <f t="shared" si="0"/>
        <v>23</v>
      </c>
      <c r="B33" s="251" t="s">
        <v>96</v>
      </c>
      <c r="C33" s="252" t="s">
        <v>154</v>
      </c>
      <c r="D33" s="250" t="s">
        <v>111</v>
      </c>
      <c r="E33" s="250"/>
      <c r="F33" s="253">
        <v>3317000</v>
      </c>
      <c r="G33" s="253">
        <v>2943000</v>
      </c>
      <c r="H33" s="253">
        <v>390000</v>
      </c>
      <c r="I33" s="253"/>
      <c r="J33" s="253"/>
      <c r="K33" s="253"/>
      <c r="L33" s="253"/>
      <c r="M33" s="236"/>
      <c r="N33" s="253"/>
      <c r="O33" s="253"/>
      <c r="P33" s="253"/>
      <c r="Q33" s="253"/>
      <c r="R33" s="253"/>
      <c r="S33" s="253"/>
      <c r="T33" s="253"/>
      <c r="U33" s="253"/>
      <c r="V33" s="253"/>
      <c r="W33" s="253"/>
      <c r="X33" s="253"/>
      <c r="Y33" s="253"/>
      <c r="Z33" s="17"/>
      <c r="AA33" s="372"/>
      <c r="AB33" s="373"/>
      <c r="AC33" s="373"/>
      <c r="AD33" s="373"/>
      <c r="AE33" s="373"/>
      <c r="AF33" s="373"/>
      <c r="AG33" s="373"/>
      <c r="AH33" s="373"/>
      <c r="AI33" s="373"/>
      <c r="AJ33" s="373"/>
      <c r="AK33" s="373"/>
      <c r="AL33" s="373"/>
      <c r="AM33" s="373"/>
      <c r="AN33" s="373"/>
      <c r="AO33" s="373"/>
      <c r="AP33" s="373"/>
      <c r="AQ33" s="373"/>
      <c r="AR33" s="373"/>
      <c r="AS33" s="373"/>
      <c r="AT33" s="373"/>
      <c r="AU33" s="373"/>
      <c r="AV33" s="373"/>
    </row>
    <row r="34" spans="1:48" s="254" customFormat="1" ht="21.75" hidden="1" customHeight="1">
      <c r="A34" s="250">
        <f t="shared" si="0"/>
        <v>24</v>
      </c>
      <c r="B34" s="251" t="s">
        <v>97</v>
      </c>
      <c r="C34" s="252" t="s">
        <v>155</v>
      </c>
      <c r="D34" s="250" t="s">
        <v>111</v>
      </c>
      <c r="E34" s="250"/>
      <c r="F34" s="253">
        <v>3317000</v>
      </c>
      <c r="G34" s="253">
        <v>2943000</v>
      </c>
      <c r="H34" s="253">
        <v>390000</v>
      </c>
      <c r="I34" s="253"/>
      <c r="J34" s="253"/>
      <c r="K34" s="253"/>
      <c r="L34" s="253"/>
      <c r="M34" s="236"/>
      <c r="N34" s="253"/>
      <c r="O34" s="253"/>
      <c r="P34" s="253"/>
      <c r="Q34" s="253"/>
      <c r="R34" s="253"/>
      <c r="S34" s="253"/>
      <c r="T34" s="253"/>
      <c r="U34" s="253"/>
      <c r="V34" s="253"/>
      <c r="W34" s="253"/>
      <c r="X34" s="253"/>
      <c r="Y34" s="253"/>
      <c r="Z34" s="390"/>
      <c r="AA34" s="372"/>
      <c r="AB34" s="373"/>
      <c r="AC34" s="373"/>
      <c r="AD34" s="373"/>
      <c r="AE34" s="373"/>
      <c r="AF34" s="373"/>
      <c r="AG34" s="373"/>
      <c r="AH34" s="373"/>
      <c r="AI34" s="373"/>
      <c r="AJ34" s="373"/>
      <c r="AK34" s="373"/>
      <c r="AL34" s="373"/>
      <c r="AM34" s="373"/>
      <c r="AN34" s="373"/>
      <c r="AO34" s="373"/>
      <c r="AP34" s="373"/>
      <c r="AQ34" s="373"/>
      <c r="AR34" s="373"/>
      <c r="AS34" s="373"/>
      <c r="AT34" s="373"/>
      <c r="AU34" s="373"/>
      <c r="AV34" s="373"/>
    </row>
    <row r="35" spans="1:48" s="254" customFormat="1" ht="21.75" hidden="1" customHeight="1">
      <c r="A35" s="250">
        <f t="shared" si="0"/>
        <v>25</v>
      </c>
      <c r="B35" s="251" t="s">
        <v>98</v>
      </c>
      <c r="C35" s="252" t="s">
        <v>156</v>
      </c>
      <c r="D35" s="250" t="s">
        <v>111</v>
      </c>
      <c r="E35" s="250"/>
      <c r="F35" s="253">
        <v>3317000</v>
      </c>
      <c r="G35" s="253">
        <v>2943000</v>
      </c>
      <c r="H35" s="253">
        <v>390000</v>
      </c>
      <c r="I35" s="253"/>
      <c r="J35" s="253"/>
      <c r="K35" s="253"/>
      <c r="L35" s="253"/>
      <c r="M35" s="236"/>
      <c r="N35" s="253"/>
      <c r="O35" s="253"/>
      <c r="P35" s="253"/>
      <c r="Q35" s="253"/>
      <c r="R35" s="253"/>
      <c r="S35" s="253"/>
      <c r="T35" s="253"/>
      <c r="U35" s="253"/>
      <c r="V35" s="253"/>
      <c r="W35" s="253"/>
      <c r="X35" s="253"/>
      <c r="Y35" s="253"/>
      <c r="Z35" s="390"/>
      <c r="AA35" s="372"/>
      <c r="AB35" s="373"/>
      <c r="AC35" s="373"/>
      <c r="AD35" s="373"/>
      <c r="AE35" s="373"/>
      <c r="AF35" s="373"/>
      <c r="AG35" s="373"/>
      <c r="AH35" s="373"/>
      <c r="AI35" s="373"/>
      <c r="AJ35" s="373"/>
      <c r="AK35" s="373"/>
      <c r="AL35" s="373"/>
      <c r="AM35" s="373"/>
      <c r="AN35" s="373"/>
      <c r="AO35" s="373"/>
      <c r="AP35" s="373"/>
      <c r="AQ35" s="373"/>
      <c r="AR35" s="373"/>
      <c r="AS35" s="373"/>
      <c r="AT35" s="373"/>
      <c r="AU35" s="373"/>
      <c r="AV35" s="373"/>
    </row>
    <row r="36" spans="1:48" s="254" customFormat="1" ht="21.75" hidden="1" customHeight="1">
      <c r="A36" s="250">
        <f t="shared" si="0"/>
        <v>26</v>
      </c>
      <c r="B36" s="251" t="s">
        <v>99</v>
      </c>
      <c r="C36" s="252" t="s">
        <v>157</v>
      </c>
      <c r="D36" s="250" t="s">
        <v>111</v>
      </c>
      <c r="E36" s="250"/>
      <c r="F36" s="253">
        <v>3317000</v>
      </c>
      <c r="G36" s="253">
        <v>2943000</v>
      </c>
      <c r="H36" s="253">
        <v>390000</v>
      </c>
      <c r="I36" s="253"/>
      <c r="J36" s="253"/>
      <c r="K36" s="253"/>
      <c r="L36" s="253"/>
      <c r="M36" s="236"/>
      <c r="N36" s="253"/>
      <c r="O36" s="253"/>
      <c r="P36" s="320"/>
      <c r="Q36" s="253"/>
      <c r="R36" s="253"/>
      <c r="S36" s="253"/>
      <c r="T36" s="253"/>
      <c r="U36" s="253"/>
      <c r="V36" s="253"/>
      <c r="W36" s="253"/>
      <c r="X36" s="253"/>
      <c r="Y36" s="253"/>
      <c r="Z36" s="390"/>
      <c r="AA36" s="372"/>
      <c r="AB36" s="373"/>
      <c r="AC36" s="373"/>
      <c r="AD36" s="373"/>
      <c r="AE36" s="373"/>
      <c r="AF36" s="373"/>
      <c r="AG36" s="373"/>
      <c r="AH36" s="373"/>
      <c r="AI36" s="373"/>
      <c r="AJ36" s="373"/>
      <c r="AK36" s="373"/>
      <c r="AL36" s="373"/>
      <c r="AM36" s="373"/>
      <c r="AN36" s="373"/>
      <c r="AO36" s="373"/>
      <c r="AP36" s="373"/>
      <c r="AQ36" s="373"/>
      <c r="AR36" s="373"/>
      <c r="AS36" s="373"/>
      <c r="AT36" s="373"/>
      <c r="AU36" s="373"/>
      <c r="AV36" s="373"/>
    </row>
    <row r="37" spans="1:48" s="254" customFormat="1" ht="21.75" hidden="1" customHeight="1">
      <c r="A37" s="250">
        <f t="shared" si="0"/>
        <v>27</v>
      </c>
      <c r="B37" s="251" t="s">
        <v>100</v>
      </c>
      <c r="C37" s="252" t="s">
        <v>158</v>
      </c>
      <c r="D37" s="250" t="s">
        <v>111</v>
      </c>
      <c r="E37" s="253">
        <v>3552000</v>
      </c>
      <c r="F37" s="253">
        <v>3317000</v>
      </c>
      <c r="G37" s="253">
        <v>2943000</v>
      </c>
      <c r="H37" s="253">
        <v>390000</v>
      </c>
      <c r="I37" s="253"/>
      <c r="J37" s="253"/>
      <c r="K37" s="253" t="s">
        <v>197</v>
      </c>
      <c r="L37" s="253" t="s">
        <v>197</v>
      </c>
      <c r="M37" s="253" t="s">
        <v>197</v>
      </c>
      <c r="N37" s="253" t="s">
        <v>197</v>
      </c>
      <c r="O37" s="253" t="s">
        <v>197</v>
      </c>
      <c r="P37" s="253" t="s">
        <v>197</v>
      </c>
      <c r="Q37" s="253"/>
      <c r="R37" s="253"/>
      <c r="S37" s="253"/>
      <c r="T37" s="253"/>
      <c r="U37" s="253"/>
      <c r="V37" s="253"/>
      <c r="W37" s="253"/>
      <c r="X37" s="253"/>
      <c r="Y37" s="253"/>
      <c r="Z37" s="390"/>
      <c r="AA37" s="372"/>
      <c r="AB37" s="373"/>
      <c r="AC37" s="373"/>
      <c r="AD37" s="373"/>
      <c r="AE37" s="373"/>
      <c r="AF37" s="373"/>
      <c r="AG37" s="373"/>
      <c r="AH37" s="373"/>
      <c r="AI37" s="373"/>
      <c r="AJ37" s="373"/>
      <c r="AK37" s="373"/>
      <c r="AL37" s="373"/>
      <c r="AM37" s="373"/>
      <c r="AN37" s="373"/>
      <c r="AO37" s="373"/>
      <c r="AP37" s="373"/>
      <c r="AQ37" s="373"/>
      <c r="AR37" s="373"/>
      <c r="AS37" s="373"/>
      <c r="AT37" s="373"/>
      <c r="AU37" s="373"/>
      <c r="AV37" s="373"/>
    </row>
    <row r="38" spans="1:48" s="254" customFormat="1" ht="21.75" customHeight="1">
      <c r="A38" s="250">
        <f t="shared" si="0"/>
        <v>28</v>
      </c>
      <c r="B38" s="251" t="s">
        <v>101</v>
      </c>
      <c r="C38" s="252" t="s">
        <v>162</v>
      </c>
      <c r="D38" s="250" t="s">
        <v>111</v>
      </c>
      <c r="E38" s="253">
        <v>3552000</v>
      </c>
      <c r="F38" s="253">
        <v>3317000</v>
      </c>
      <c r="G38" s="253">
        <v>2943000</v>
      </c>
      <c r="H38" s="253">
        <v>390000</v>
      </c>
      <c r="I38" s="253"/>
      <c r="J38" s="253"/>
      <c r="K38" s="253" t="s">
        <v>67</v>
      </c>
      <c r="L38" s="253" t="s">
        <v>67</v>
      </c>
      <c r="M38" s="236" t="s">
        <v>67</v>
      </c>
      <c r="N38" s="253" t="s">
        <v>67</v>
      </c>
      <c r="O38" s="253" t="s">
        <v>67</v>
      </c>
      <c r="P38" s="253"/>
      <c r="Q38" s="253"/>
      <c r="R38" s="253"/>
      <c r="S38" s="253"/>
      <c r="T38" s="253"/>
      <c r="U38" s="253"/>
      <c r="V38" s="253"/>
      <c r="W38" s="253"/>
      <c r="X38" s="253"/>
      <c r="Y38" s="253"/>
      <c r="Z38" s="236"/>
      <c r="AA38" s="372"/>
      <c r="AB38" s="373"/>
      <c r="AC38" s="373"/>
      <c r="AD38" s="373"/>
      <c r="AE38" s="373"/>
      <c r="AF38" s="373"/>
      <c r="AG38" s="373"/>
      <c r="AH38" s="373"/>
      <c r="AI38" s="373"/>
      <c r="AJ38" s="373"/>
      <c r="AK38" s="373"/>
      <c r="AL38" s="373"/>
      <c r="AM38" s="373"/>
      <c r="AN38" s="373"/>
      <c r="AO38" s="373"/>
      <c r="AP38" s="373"/>
      <c r="AQ38" s="373"/>
      <c r="AR38" s="373"/>
      <c r="AS38" s="373"/>
      <c r="AT38" s="373"/>
      <c r="AU38" s="373"/>
      <c r="AV38" s="373"/>
    </row>
    <row r="39" spans="1:48" s="254" customFormat="1" ht="21.75" customHeight="1">
      <c r="A39" s="250">
        <f t="shared" si="0"/>
        <v>29</v>
      </c>
      <c r="B39" s="251" t="s">
        <v>102</v>
      </c>
      <c r="C39" s="252" t="s">
        <v>164</v>
      </c>
      <c r="D39" s="250" t="s">
        <v>111</v>
      </c>
      <c r="E39" s="253">
        <v>3552000</v>
      </c>
      <c r="F39" s="253">
        <v>3317000</v>
      </c>
      <c r="G39" s="253">
        <v>2943000</v>
      </c>
      <c r="H39" s="253">
        <v>390000</v>
      </c>
      <c r="I39" s="253"/>
      <c r="J39" s="253"/>
      <c r="K39" s="253" t="s">
        <v>67</v>
      </c>
      <c r="L39" s="253" t="s">
        <v>67</v>
      </c>
      <c r="M39" s="236" t="s">
        <v>67</v>
      </c>
      <c r="N39" s="253" t="s">
        <v>67</v>
      </c>
      <c r="O39" s="253" t="s">
        <v>67</v>
      </c>
      <c r="P39" s="253"/>
      <c r="Q39" s="253"/>
      <c r="R39" s="253"/>
      <c r="S39" s="253"/>
      <c r="T39" s="253"/>
      <c r="U39" s="253"/>
      <c r="V39" s="253"/>
      <c r="W39" s="253"/>
      <c r="X39" s="253"/>
      <c r="Y39" s="253"/>
      <c r="Z39" s="236"/>
      <c r="AA39" s="372"/>
      <c r="AB39" s="373"/>
      <c r="AC39" s="373"/>
      <c r="AD39" s="373"/>
      <c r="AE39" s="373"/>
      <c r="AF39" s="373"/>
      <c r="AG39" s="373"/>
      <c r="AH39" s="373"/>
      <c r="AI39" s="373"/>
      <c r="AJ39" s="373"/>
      <c r="AK39" s="373"/>
      <c r="AL39" s="373"/>
      <c r="AM39" s="373"/>
      <c r="AN39" s="373"/>
      <c r="AO39" s="373"/>
      <c r="AP39" s="373"/>
      <c r="AQ39" s="373"/>
      <c r="AR39" s="373"/>
      <c r="AS39" s="373"/>
      <c r="AT39" s="373"/>
      <c r="AU39" s="373"/>
      <c r="AV39" s="373"/>
    </row>
    <row r="40" spans="1:48" s="254" customFormat="1" ht="21.75" customHeight="1">
      <c r="A40" s="250">
        <f t="shared" si="0"/>
        <v>30</v>
      </c>
      <c r="B40" s="251" t="s">
        <v>103</v>
      </c>
      <c r="C40" s="252" t="s">
        <v>169</v>
      </c>
      <c r="D40" s="250" t="s">
        <v>111</v>
      </c>
      <c r="E40" s="253">
        <v>3552000</v>
      </c>
      <c r="F40" s="253">
        <v>3317000</v>
      </c>
      <c r="G40" s="253">
        <v>2943000</v>
      </c>
      <c r="H40" s="253">
        <v>390000</v>
      </c>
      <c r="I40" s="253"/>
      <c r="J40" s="253"/>
      <c r="K40" s="253" t="s">
        <v>67</v>
      </c>
      <c r="L40" s="253" t="s">
        <v>67</v>
      </c>
      <c r="M40" s="236" t="s">
        <v>67</v>
      </c>
      <c r="N40" s="253" t="s">
        <v>67</v>
      </c>
      <c r="O40" s="253" t="s">
        <v>67</v>
      </c>
      <c r="P40" s="253"/>
      <c r="Q40" s="253"/>
      <c r="R40" s="253"/>
      <c r="S40" s="253"/>
      <c r="T40" s="253"/>
      <c r="U40" s="253"/>
      <c r="V40" s="253"/>
      <c r="W40" s="253"/>
      <c r="X40" s="253"/>
      <c r="Y40" s="253"/>
      <c r="Z40" s="246"/>
      <c r="AA40" s="372"/>
      <c r="AB40" s="373"/>
      <c r="AC40" s="373"/>
      <c r="AD40" s="373"/>
      <c r="AE40" s="373"/>
      <c r="AF40" s="373"/>
      <c r="AG40" s="373"/>
      <c r="AH40" s="373"/>
      <c r="AI40" s="373"/>
      <c r="AJ40" s="373"/>
      <c r="AK40" s="373"/>
      <c r="AL40" s="373"/>
      <c r="AM40" s="373"/>
      <c r="AN40" s="373"/>
      <c r="AO40" s="373"/>
      <c r="AP40" s="373"/>
      <c r="AQ40" s="373"/>
      <c r="AR40" s="373"/>
      <c r="AS40" s="373"/>
      <c r="AT40" s="373"/>
      <c r="AU40" s="373"/>
      <c r="AV40" s="373"/>
    </row>
    <row r="41" spans="1:48" s="254" customFormat="1" ht="21.75" customHeight="1">
      <c r="A41" s="250">
        <f t="shared" si="0"/>
        <v>31</v>
      </c>
      <c r="B41" s="251" t="s">
        <v>104</v>
      </c>
      <c r="C41" s="252" t="s">
        <v>177</v>
      </c>
      <c r="D41" s="250" t="s">
        <v>111</v>
      </c>
      <c r="E41" s="253">
        <v>3552000</v>
      </c>
      <c r="F41" s="253">
        <v>3317000</v>
      </c>
      <c r="G41" s="253">
        <v>2943000</v>
      </c>
      <c r="H41" s="253">
        <v>390000</v>
      </c>
      <c r="I41" s="253"/>
      <c r="J41" s="253"/>
      <c r="K41" s="253" t="s">
        <v>67</v>
      </c>
      <c r="L41" s="253" t="s">
        <v>67</v>
      </c>
      <c r="M41" s="236" t="s">
        <v>67</v>
      </c>
      <c r="N41" s="253" t="s">
        <v>67</v>
      </c>
      <c r="O41" s="253" t="s">
        <v>67</v>
      </c>
      <c r="P41" s="253"/>
      <c r="Q41" s="253"/>
      <c r="R41" s="253"/>
      <c r="S41" s="253"/>
      <c r="T41" s="253"/>
      <c r="U41" s="253"/>
      <c r="V41" s="253"/>
      <c r="W41" s="253"/>
      <c r="X41" s="253"/>
      <c r="Y41" s="253"/>
      <c r="Z41" s="246"/>
      <c r="AA41" s="372"/>
      <c r="AB41" s="373"/>
      <c r="AC41" s="373"/>
      <c r="AD41" s="373"/>
      <c r="AE41" s="373"/>
      <c r="AF41" s="373"/>
      <c r="AG41" s="373"/>
      <c r="AH41" s="373"/>
      <c r="AI41" s="373"/>
      <c r="AJ41" s="373"/>
      <c r="AK41" s="373"/>
      <c r="AL41" s="373"/>
      <c r="AM41" s="373"/>
      <c r="AN41" s="373"/>
      <c r="AO41" s="373"/>
      <c r="AP41" s="373"/>
      <c r="AQ41" s="373"/>
      <c r="AR41" s="373"/>
      <c r="AS41" s="373"/>
      <c r="AT41" s="373"/>
      <c r="AU41" s="373"/>
      <c r="AV41" s="373"/>
    </row>
    <row r="42" spans="1:48" ht="21.75" customHeight="1">
      <c r="A42" s="16">
        <f t="shared" si="0"/>
        <v>32</v>
      </c>
      <c r="B42" s="16" t="s">
        <v>113</v>
      </c>
      <c r="C42" s="79" t="s">
        <v>124</v>
      </c>
      <c r="D42" s="126" t="s">
        <v>111</v>
      </c>
      <c r="E42" s="36">
        <v>3776000</v>
      </c>
      <c r="F42" s="17">
        <v>3549000</v>
      </c>
      <c r="G42" s="17">
        <v>3237000</v>
      </c>
      <c r="H42" s="17">
        <v>390000</v>
      </c>
      <c r="I42" s="17"/>
      <c r="J42" s="17"/>
      <c r="K42" s="17" t="s">
        <v>67</v>
      </c>
      <c r="L42" s="17" t="s">
        <v>67</v>
      </c>
      <c r="M42" s="236" t="s">
        <v>67</v>
      </c>
      <c r="N42" s="17" t="s">
        <v>67</v>
      </c>
      <c r="O42" s="17" t="s">
        <v>67</v>
      </c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246"/>
    </row>
    <row r="43" spans="1:48" ht="21.75" hidden="1" customHeight="1">
      <c r="A43" s="16">
        <f t="shared" si="0"/>
        <v>33</v>
      </c>
      <c r="B43" s="16" t="s">
        <v>114</v>
      </c>
      <c r="C43" s="79" t="s">
        <v>125</v>
      </c>
      <c r="D43" s="126" t="s">
        <v>111</v>
      </c>
      <c r="E43" s="126"/>
      <c r="F43" s="17">
        <v>3317000</v>
      </c>
      <c r="G43" s="17">
        <v>2943000</v>
      </c>
      <c r="H43" s="17">
        <v>390000</v>
      </c>
      <c r="I43" s="17"/>
      <c r="J43" s="17"/>
      <c r="K43" s="17"/>
      <c r="L43" s="17"/>
      <c r="M43" s="236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246"/>
    </row>
    <row r="44" spans="1:48" ht="21.75" hidden="1" customHeight="1">
      <c r="A44" s="16">
        <f t="shared" si="0"/>
        <v>34</v>
      </c>
      <c r="B44" s="16" t="s">
        <v>115</v>
      </c>
      <c r="C44" s="79" t="s">
        <v>126</v>
      </c>
      <c r="D44" s="126" t="s">
        <v>111</v>
      </c>
      <c r="E44" s="126"/>
      <c r="F44" s="17">
        <v>3317000</v>
      </c>
      <c r="G44" s="17">
        <v>2943000</v>
      </c>
      <c r="H44" s="17">
        <v>390000</v>
      </c>
      <c r="I44" s="17"/>
      <c r="J44" s="17"/>
      <c r="K44" s="17"/>
      <c r="L44" s="17"/>
      <c r="M44" s="236"/>
      <c r="N44" s="17"/>
      <c r="O44" s="17"/>
      <c r="P44" s="323"/>
      <c r="Q44" s="17"/>
      <c r="R44" s="17"/>
      <c r="S44" s="17"/>
      <c r="T44" s="17"/>
      <c r="U44" s="17"/>
      <c r="V44" s="17"/>
      <c r="W44" s="17"/>
      <c r="X44" s="17"/>
      <c r="Y44" s="17"/>
      <c r="Z44" s="246"/>
    </row>
    <row r="45" spans="1:48" ht="21.75" hidden="1" customHeight="1">
      <c r="A45" s="16">
        <f t="shared" si="0"/>
        <v>35</v>
      </c>
      <c r="B45" s="16" t="s">
        <v>116</v>
      </c>
      <c r="C45" s="79" t="s">
        <v>176</v>
      </c>
      <c r="D45" s="126" t="s">
        <v>111</v>
      </c>
      <c r="E45" s="126"/>
      <c r="F45" s="17">
        <v>3317000</v>
      </c>
      <c r="G45" s="17">
        <v>2943000</v>
      </c>
      <c r="H45" s="17">
        <v>390000</v>
      </c>
      <c r="I45" s="17"/>
      <c r="J45" s="17"/>
      <c r="K45" s="17"/>
      <c r="L45" s="17"/>
      <c r="M45" s="236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246"/>
    </row>
    <row r="46" spans="1:48" ht="21.75" hidden="1" customHeight="1">
      <c r="A46" s="16">
        <f t="shared" si="0"/>
        <v>36</v>
      </c>
      <c r="B46" s="16" t="s">
        <v>117</v>
      </c>
      <c r="C46" s="79" t="s">
        <v>128</v>
      </c>
      <c r="D46" s="126" t="s">
        <v>111</v>
      </c>
      <c r="E46" s="126"/>
      <c r="F46" s="17">
        <v>3317000</v>
      </c>
      <c r="G46" s="17">
        <v>2943000</v>
      </c>
      <c r="H46" s="17">
        <v>390000</v>
      </c>
      <c r="I46" s="17"/>
      <c r="J46" s="17"/>
      <c r="K46" s="17"/>
      <c r="L46" s="17"/>
      <c r="M46" s="236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246"/>
    </row>
    <row r="47" spans="1:48" ht="21.75" customHeight="1">
      <c r="A47" s="16">
        <f t="shared" si="0"/>
        <v>37</v>
      </c>
      <c r="B47" s="16" t="s">
        <v>118</v>
      </c>
      <c r="C47" s="79" t="s">
        <v>163</v>
      </c>
      <c r="D47" s="126" t="s">
        <v>111</v>
      </c>
      <c r="E47" s="36">
        <v>3552000</v>
      </c>
      <c r="F47" s="17">
        <v>3317000</v>
      </c>
      <c r="G47" s="17">
        <v>2943000</v>
      </c>
      <c r="H47" s="17">
        <v>390000</v>
      </c>
      <c r="I47" s="17"/>
      <c r="J47" s="17"/>
      <c r="K47" s="17" t="s">
        <v>67</v>
      </c>
      <c r="L47" s="17" t="s">
        <v>67</v>
      </c>
      <c r="M47" s="236" t="s">
        <v>67</v>
      </c>
      <c r="N47" s="17" t="s">
        <v>67</v>
      </c>
      <c r="O47" s="17" t="s">
        <v>67</v>
      </c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253"/>
    </row>
    <row r="48" spans="1:48" ht="21.75" customHeight="1">
      <c r="A48" s="16">
        <f t="shared" si="0"/>
        <v>38</v>
      </c>
      <c r="B48" s="16" t="s">
        <v>119</v>
      </c>
      <c r="C48" s="79" t="s">
        <v>170</v>
      </c>
      <c r="D48" s="126" t="s">
        <v>111</v>
      </c>
      <c r="E48" s="36">
        <v>3552000</v>
      </c>
      <c r="F48" s="17">
        <v>3317000</v>
      </c>
      <c r="G48" s="17">
        <v>2943000</v>
      </c>
      <c r="H48" s="17">
        <v>390000</v>
      </c>
      <c r="I48" s="17"/>
      <c r="J48" s="17"/>
      <c r="K48" s="17" t="s">
        <v>67</v>
      </c>
      <c r="L48" s="17" t="s">
        <v>67</v>
      </c>
      <c r="M48" s="236" t="s">
        <v>67</v>
      </c>
      <c r="N48" s="17" t="s">
        <v>67</v>
      </c>
      <c r="O48" s="17" t="s">
        <v>67</v>
      </c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253"/>
    </row>
    <row r="49" spans="1:48" ht="21.75" hidden="1" customHeight="1">
      <c r="A49" s="16">
        <f t="shared" si="0"/>
        <v>39</v>
      </c>
      <c r="B49" s="16" t="s">
        <v>120</v>
      </c>
      <c r="C49" s="79" t="s">
        <v>171</v>
      </c>
      <c r="D49" s="126" t="s">
        <v>111</v>
      </c>
      <c r="E49" s="126"/>
      <c r="F49" s="17">
        <v>3317000</v>
      </c>
      <c r="G49" s="17">
        <v>2943000</v>
      </c>
      <c r="H49" s="17">
        <v>390000</v>
      </c>
      <c r="I49" s="17"/>
      <c r="J49" s="17"/>
      <c r="K49" s="17"/>
      <c r="L49" s="17" t="s">
        <v>194</v>
      </c>
      <c r="M49" s="236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253"/>
    </row>
    <row r="50" spans="1:48" ht="21.75" hidden="1" customHeight="1">
      <c r="A50" s="16">
        <f t="shared" si="0"/>
        <v>40</v>
      </c>
      <c r="B50" s="16" t="s">
        <v>121</v>
      </c>
      <c r="C50" s="79" t="s">
        <v>172</v>
      </c>
      <c r="D50" s="126" t="s">
        <v>111</v>
      </c>
      <c r="E50" s="126"/>
      <c r="F50" s="17">
        <v>3317000</v>
      </c>
      <c r="G50" s="17">
        <v>2943000</v>
      </c>
      <c r="H50" s="17">
        <v>390000</v>
      </c>
      <c r="I50" s="17"/>
      <c r="J50" s="17"/>
      <c r="K50" s="17"/>
      <c r="L50" s="17"/>
      <c r="M50" s="236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253"/>
    </row>
    <row r="51" spans="1:48" ht="21.75" customHeight="1">
      <c r="A51" s="16">
        <f t="shared" si="0"/>
        <v>41</v>
      </c>
      <c r="B51" s="16" t="s">
        <v>122</v>
      </c>
      <c r="C51" s="79" t="s">
        <v>173</v>
      </c>
      <c r="D51" s="126" t="s">
        <v>111</v>
      </c>
      <c r="E51" s="36">
        <v>3552000</v>
      </c>
      <c r="F51" s="17">
        <v>3317000</v>
      </c>
      <c r="G51" s="17">
        <v>2943000</v>
      </c>
      <c r="H51" s="17">
        <v>390000</v>
      </c>
      <c r="I51" s="17"/>
      <c r="J51" s="17"/>
      <c r="K51" s="17" t="s">
        <v>67</v>
      </c>
      <c r="L51" s="17" t="s">
        <v>67</v>
      </c>
      <c r="M51" s="350" t="s">
        <v>67</v>
      </c>
      <c r="N51" s="17" t="s">
        <v>67</v>
      </c>
      <c r="O51" s="17" t="s">
        <v>67</v>
      </c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253"/>
    </row>
    <row r="52" spans="1:48" s="335" customFormat="1" ht="21.75" customHeight="1">
      <c r="A52" s="386">
        <f t="shared" si="0"/>
        <v>42</v>
      </c>
      <c r="B52" s="387" t="s">
        <v>208</v>
      </c>
      <c r="C52" s="388" t="s">
        <v>203</v>
      </c>
      <c r="D52" s="389" t="s">
        <v>191</v>
      </c>
      <c r="E52" s="390">
        <v>4362000</v>
      </c>
      <c r="F52" s="390"/>
      <c r="G52" s="390"/>
      <c r="H52" s="390"/>
      <c r="I52" s="390"/>
      <c r="J52" s="390"/>
      <c r="K52" s="390"/>
      <c r="L52" s="390"/>
      <c r="M52" s="394" t="s">
        <v>67</v>
      </c>
      <c r="N52" s="390" t="s">
        <v>67</v>
      </c>
      <c r="O52" s="390" t="s">
        <v>67</v>
      </c>
      <c r="P52" s="390"/>
      <c r="Q52" s="390"/>
      <c r="R52" s="390"/>
      <c r="S52" s="390"/>
      <c r="T52" s="390"/>
      <c r="U52" s="390"/>
      <c r="V52" s="390"/>
      <c r="W52" s="390"/>
      <c r="X52" s="390"/>
      <c r="Y52" s="390"/>
      <c r="Z52" s="253"/>
      <c r="AA52" s="363"/>
    </row>
    <row r="53" spans="1:48" s="335" customFormat="1" ht="15">
      <c r="A53" s="386">
        <f t="shared" si="0"/>
        <v>43</v>
      </c>
      <c r="B53" s="386" t="s">
        <v>207</v>
      </c>
      <c r="C53" s="392" t="s">
        <v>204</v>
      </c>
      <c r="D53" s="389" t="s">
        <v>191</v>
      </c>
      <c r="E53" s="390">
        <v>4362000</v>
      </c>
      <c r="F53" s="390"/>
      <c r="G53" s="390"/>
      <c r="H53" s="390"/>
      <c r="I53" s="390"/>
      <c r="J53" s="390"/>
      <c r="K53" s="390"/>
      <c r="L53" s="390"/>
      <c r="M53" s="394" t="s">
        <v>67</v>
      </c>
      <c r="N53" s="390" t="s">
        <v>67</v>
      </c>
      <c r="O53" s="390" t="s">
        <v>67</v>
      </c>
      <c r="P53" s="390"/>
      <c r="Q53" s="390"/>
      <c r="R53" s="390"/>
      <c r="S53" s="390"/>
      <c r="T53" s="390"/>
      <c r="U53" s="390"/>
      <c r="V53" s="390"/>
      <c r="W53" s="390"/>
      <c r="X53" s="390"/>
      <c r="Y53" s="390"/>
      <c r="Z53" s="253"/>
      <c r="AA53" s="363"/>
    </row>
    <row r="54" spans="1:48" s="335" customFormat="1" ht="25.5">
      <c r="A54" s="386">
        <f t="shared" si="0"/>
        <v>44</v>
      </c>
      <c r="B54" s="386" t="s">
        <v>211</v>
      </c>
      <c r="C54" s="388" t="s">
        <v>212</v>
      </c>
      <c r="D54" s="386" t="s">
        <v>111</v>
      </c>
      <c r="E54" s="390">
        <v>3552000</v>
      </c>
      <c r="F54" s="390"/>
      <c r="G54" s="390"/>
      <c r="H54" s="390"/>
      <c r="I54" s="390"/>
      <c r="J54" s="390"/>
      <c r="K54" s="390"/>
      <c r="L54" s="390"/>
      <c r="M54" s="391"/>
      <c r="N54" s="395" t="s">
        <v>67</v>
      </c>
      <c r="O54" s="390" t="s">
        <v>67</v>
      </c>
      <c r="P54" s="390"/>
      <c r="Q54" s="390"/>
      <c r="R54" s="390"/>
      <c r="S54" s="390"/>
      <c r="T54" s="390"/>
      <c r="U54" s="390"/>
      <c r="V54" s="390"/>
      <c r="W54" s="390"/>
      <c r="X54" s="390"/>
      <c r="Y54" s="390"/>
      <c r="Z54" s="253"/>
      <c r="AA54" s="363"/>
    </row>
    <row r="55" spans="1:48" s="335" customFormat="1" ht="21.75" customHeight="1">
      <c r="A55" s="386">
        <f t="shared" si="0"/>
        <v>45</v>
      </c>
      <c r="B55" s="386" t="s">
        <v>206</v>
      </c>
      <c r="C55" s="388" t="s">
        <v>205</v>
      </c>
      <c r="D55" s="386" t="s">
        <v>111</v>
      </c>
      <c r="E55" s="390">
        <v>3552000</v>
      </c>
      <c r="F55" s="390"/>
      <c r="G55" s="390"/>
      <c r="H55" s="390"/>
      <c r="I55" s="390"/>
      <c r="J55" s="390"/>
      <c r="K55" s="390"/>
      <c r="L55" s="390"/>
      <c r="M55" s="394" t="s">
        <v>67</v>
      </c>
      <c r="N55" s="390" t="s">
        <v>67</v>
      </c>
      <c r="O55" s="390" t="s">
        <v>67</v>
      </c>
      <c r="P55" s="390"/>
      <c r="Q55" s="390"/>
      <c r="R55" s="390"/>
      <c r="S55" s="390"/>
      <c r="T55" s="390"/>
      <c r="U55" s="390"/>
      <c r="V55" s="390"/>
      <c r="W55" s="390"/>
      <c r="X55" s="390"/>
      <c r="Y55" s="390"/>
      <c r="Z55" s="253"/>
      <c r="AA55" s="363"/>
    </row>
    <row r="56" spans="1:48" s="335" customFormat="1" ht="25.5">
      <c r="A56" s="386">
        <f t="shared" si="0"/>
        <v>46</v>
      </c>
      <c r="B56" s="386" t="s">
        <v>210</v>
      </c>
      <c r="C56" s="388" t="s">
        <v>209</v>
      </c>
      <c r="D56" s="386" t="s">
        <v>111</v>
      </c>
      <c r="E56" s="390">
        <v>3552000</v>
      </c>
      <c r="F56" s="390"/>
      <c r="G56" s="390"/>
      <c r="H56" s="390"/>
      <c r="I56" s="390"/>
      <c r="J56" s="390"/>
      <c r="K56" s="390"/>
      <c r="L56" s="390"/>
      <c r="M56" s="393" t="s">
        <v>67</v>
      </c>
      <c r="N56" s="390" t="s">
        <v>67</v>
      </c>
      <c r="O56" s="390" t="s">
        <v>67</v>
      </c>
      <c r="P56" s="390"/>
      <c r="Q56" s="390"/>
      <c r="R56" s="390"/>
      <c r="S56" s="390"/>
      <c r="T56" s="390"/>
      <c r="U56" s="390"/>
      <c r="V56" s="390"/>
      <c r="W56" s="390"/>
      <c r="X56" s="390"/>
      <c r="Y56" s="390"/>
      <c r="Z56" s="253"/>
      <c r="AA56" s="363"/>
    </row>
    <row r="57" spans="1:48" hidden="1">
      <c r="A57" s="423" t="s">
        <v>25</v>
      </c>
      <c r="B57" s="424"/>
      <c r="C57" s="424"/>
      <c r="D57" s="238" t="s">
        <v>159</v>
      </c>
      <c r="E57" s="294">
        <f>SUM(E11:E56)</f>
        <v>126045000</v>
      </c>
      <c r="F57" s="235">
        <f>SUM(F11:F56)</f>
        <v>152620000</v>
      </c>
      <c r="G57" s="235">
        <f>SUM(G11:G56)</f>
        <v>137582000</v>
      </c>
      <c r="H57" s="235">
        <f>SUM(H11:H56)</f>
        <v>15990000</v>
      </c>
      <c r="I57" s="235">
        <f>SUM(I11:I56)</f>
        <v>0</v>
      </c>
      <c r="J57" s="235"/>
      <c r="K57" s="235">
        <f>SUMIF(K$11:K$56,"x",$E$11:$E$56)</f>
        <v>99561000</v>
      </c>
      <c r="L57" s="235">
        <f>SUMIF(L$11:L$56,"x",$E$11:$E$56)</f>
        <v>95993000</v>
      </c>
      <c r="M57" s="235">
        <f>SUMIF(M$11:M$56,"x",$E$11:$E$56)</f>
        <v>111821000</v>
      </c>
      <c r="N57" s="235">
        <f t="shared" ref="N57:O57" si="1">SUMIF(N$11:N$56,"x",$E$11:$E$56)</f>
        <v>115373000</v>
      </c>
      <c r="O57" s="235">
        <f t="shared" si="1"/>
        <v>115373000</v>
      </c>
      <c r="P57" s="235">
        <f t="shared" ref="P57:V57" si="2">SUMIF(P$11:P$56,"x",$F$11:$F$56)</f>
        <v>0</v>
      </c>
      <c r="Q57" s="235">
        <f t="shared" si="2"/>
        <v>0</v>
      </c>
      <c r="R57" s="235">
        <f t="shared" si="2"/>
        <v>0</v>
      </c>
      <c r="S57" s="235">
        <f t="shared" si="2"/>
        <v>0</v>
      </c>
      <c r="T57" s="235">
        <f t="shared" si="2"/>
        <v>0</v>
      </c>
      <c r="U57" s="235">
        <f t="shared" si="2"/>
        <v>0</v>
      </c>
      <c r="V57" s="235">
        <f t="shared" si="2"/>
        <v>0</v>
      </c>
      <c r="W57" s="235"/>
      <c r="X57" s="235"/>
      <c r="Y57" s="235"/>
      <c r="Z57" s="17"/>
    </row>
    <row r="58" spans="1:48" hidden="1">
      <c r="A58" s="425"/>
      <c r="B58" s="426"/>
      <c r="C58" s="426"/>
      <c r="D58" s="238" t="s">
        <v>160</v>
      </c>
      <c r="E58" s="294"/>
      <c r="F58" s="235"/>
      <c r="G58" s="235"/>
      <c r="H58" s="235"/>
      <c r="I58" s="235"/>
      <c r="J58" s="235"/>
      <c r="K58" s="235">
        <f t="array" ref="K58">SUM((K$11:K$56="x")*1)</f>
        <v>24</v>
      </c>
      <c r="L58" s="235">
        <f t="array" ref="L58">SUM((L$11:L$56="x")*1)</f>
        <v>23</v>
      </c>
      <c r="M58" s="235">
        <f t="array" ref="M58">SUM((M$11:M$56="x")*1)</f>
        <v>27</v>
      </c>
      <c r="N58" s="235">
        <f t="array" ref="N58">SUM((N$11:N$56="x")*1)</f>
        <v>28</v>
      </c>
      <c r="O58" s="235">
        <f t="array" ref="O58">SUM((O$11:O$56="x")*1)</f>
        <v>28</v>
      </c>
      <c r="P58" s="235">
        <f t="array" ref="P58">SUM((P$11:P$56="x")*1)</f>
        <v>0</v>
      </c>
      <c r="Q58" s="235">
        <f t="array" ref="Q58">SUM((Q$11:Q$56="x")*1)</f>
        <v>0</v>
      </c>
      <c r="R58" s="235">
        <f t="array" ref="R58">SUM((R$11:R$56="x")*1)</f>
        <v>0</v>
      </c>
      <c r="S58" s="235">
        <f t="array" ref="S58">SUM((S$11:S$56="x")*1)</f>
        <v>0</v>
      </c>
      <c r="T58" s="235">
        <f t="array" ref="T58">SUM((T$11:T$56="x")*1)</f>
        <v>0</v>
      </c>
      <c r="U58" s="235">
        <f t="array" ref="U58">SUM((U$11:U$56="x")*1)</f>
        <v>0</v>
      </c>
      <c r="V58" s="235">
        <f t="array" ref="V58">SUM((V$11:V$56="x")*1)</f>
        <v>0</v>
      </c>
      <c r="W58" s="235"/>
      <c r="X58" s="235"/>
      <c r="Y58" s="235"/>
      <c r="Z58" s="17"/>
    </row>
    <row r="59" spans="1:48" s="57" customFormat="1" hidden="1">
      <c r="A59" s="427"/>
      <c r="B59" s="428"/>
      <c r="C59" s="428"/>
      <c r="D59" s="238" t="s">
        <v>161</v>
      </c>
      <c r="E59" s="294"/>
      <c r="F59" s="351"/>
      <c r="G59" s="351"/>
      <c r="H59" s="351"/>
      <c r="I59" s="351"/>
      <c r="J59" s="351"/>
      <c r="K59" s="351"/>
      <c r="L59" s="421">
        <f>L57*32.5%</f>
        <v>31197725</v>
      </c>
      <c r="M59" s="421">
        <f>$M57*32.5%</f>
        <v>36341825</v>
      </c>
      <c r="N59" s="421">
        <f>N57*32.5%</f>
        <v>37496225</v>
      </c>
      <c r="O59" s="421">
        <f t="shared" ref="O59:Q59" si="3">O57*32.5%</f>
        <v>37496225</v>
      </c>
      <c r="P59" s="421">
        <f t="shared" si="3"/>
        <v>0</v>
      </c>
      <c r="Q59" s="421">
        <f t="shared" si="3"/>
        <v>0</v>
      </c>
      <c r="R59" s="351"/>
      <c r="S59" s="351"/>
      <c r="T59" s="351"/>
      <c r="U59" s="351"/>
      <c r="V59" s="351"/>
      <c r="W59" s="351"/>
      <c r="X59" s="351"/>
      <c r="Y59" s="351"/>
      <c r="Z59" s="17"/>
      <c r="AA59" s="374"/>
      <c r="AB59" s="336"/>
      <c r="AC59" s="336"/>
      <c r="AD59" s="336"/>
      <c r="AE59" s="336"/>
      <c r="AF59" s="336"/>
      <c r="AG59" s="336"/>
      <c r="AH59" s="336"/>
      <c r="AI59" s="336"/>
      <c r="AJ59" s="336"/>
      <c r="AK59" s="336"/>
      <c r="AL59" s="336"/>
      <c r="AM59" s="336"/>
      <c r="AN59" s="336"/>
      <c r="AO59" s="336"/>
      <c r="AP59" s="336"/>
      <c r="AQ59" s="336"/>
      <c r="AR59" s="336"/>
      <c r="AS59" s="336"/>
      <c r="AT59" s="336"/>
      <c r="AU59" s="336"/>
      <c r="AV59" s="336"/>
    </row>
    <row r="60" spans="1:48" hidden="1">
      <c r="A60" s="18"/>
      <c r="B60" s="18"/>
      <c r="C60" s="21"/>
      <c r="D60" s="21"/>
      <c r="E60" s="21"/>
      <c r="F60" s="21"/>
      <c r="G60" s="21"/>
      <c r="H60" s="68"/>
      <c r="I60" s="68"/>
      <c r="J60" s="29"/>
      <c r="K60" s="29"/>
      <c r="L60" s="29"/>
      <c r="M60" s="29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17"/>
    </row>
    <row r="61" spans="1:48" hidden="1">
      <c r="A61" s="18"/>
      <c r="B61" s="18"/>
      <c r="C61" s="21"/>
      <c r="D61" s="21"/>
      <c r="E61" s="21"/>
      <c r="F61" s="21"/>
      <c r="G61" s="21"/>
      <c r="H61" s="68"/>
      <c r="I61" s="68"/>
      <c r="J61" s="21"/>
      <c r="K61" s="29"/>
      <c r="L61" s="29"/>
      <c r="M61" s="29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97" t="s">
        <v>55</v>
      </c>
      <c r="Y61" s="68"/>
      <c r="Z61" s="390"/>
    </row>
    <row r="62" spans="1:48" hidden="1">
      <c r="A62" s="18"/>
      <c r="B62" s="18"/>
      <c r="C62" s="21" t="s">
        <v>14</v>
      </c>
      <c r="D62" s="21"/>
      <c r="E62" s="21"/>
      <c r="F62" s="21"/>
      <c r="G62" s="21"/>
      <c r="H62" s="29"/>
      <c r="I62" s="29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41" t="s">
        <v>22</v>
      </c>
      <c r="Y62" s="41"/>
      <c r="Z62" s="390"/>
    </row>
    <row r="63" spans="1:48" ht="11.25" customHeight="1">
      <c r="A63" s="18"/>
      <c r="B63" s="18"/>
      <c r="C63" s="19"/>
      <c r="D63" s="20"/>
      <c r="E63" s="21"/>
      <c r="F63" s="21"/>
      <c r="G63" s="29"/>
      <c r="H63" s="29"/>
      <c r="I63" s="29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41"/>
      <c r="Y63" s="41"/>
      <c r="Z63" s="390"/>
    </row>
    <row r="64" spans="1:48" ht="11.25" customHeight="1">
      <c r="A64" s="18"/>
      <c r="B64" s="18"/>
      <c r="C64" s="19"/>
      <c r="D64" s="20"/>
      <c r="E64" s="21"/>
      <c r="F64" s="21"/>
      <c r="G64" s="29"/>
      <c r="H64" s="29"/>
      <c r="I64" s="29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41"/>
      <c r="Y64" s="41"/>
      <c r="Z64" s="390"/>
    </row>
    <row r="65" spans="1:25" ht="11.25" customHeight="1">
      <c r="A65" s="18"/>
      <c r="B65" s="18"/>
      <c r="C65" s="19"/>
      <c r="D65" s="20"/>
      <c r="E65" s="21"/>
      <c r="F65" s="21"/>
      <c r="G65" s="29"/>
      <c r="H65" s="29"/>
      <c r="I65" s="29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41"/>
      <c r="Y65" s="41"/>
    </row>
    <row r="66" spans="1:25" ht="11.25" customHeight="1">
      <c r="A66" s="18"/>
      <c r="B66" s="18"/>
      <c r="C66" s="19"/>
      <c r="D66" s="20"/>
      <c r="E66" s="21"/>
      <c r="F66" s="21"/>
      <c r="G66" s="29"/>
      <c r="H66" s="29"/>
      <c r="I66" s="29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41"/>
      <c r="Y66" s="41"/>
    </row>
    <row r="67" spans="1:25" ht="11.25" customHeight="1">
      <c r="A67" s="18"/>
      <c r="B67" s="18"/>
      <c r="C67" s="19"/>
      <c r="D67" s="20"/>
      <c r="E67" s="21"/>
      <c r="F67" s="21"/>
      <c r="G67" s="29"/>
      <c r="H67" s="29"/>
      <c r="I67" s="29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41"/>
      <c r="Y67" s="41"/>
    </row>
    <row r="68" spans="1:25">
      <c r="A68" s="23"/>
      <c r="B68" s="23"/>
      <c r="C68" s="28" t="s">
        <v>21</v>
      </c>
      <c r="D68" s="20"/>
      <c r="E68" s="21"/>
      <c r="F68" s="21"/>
      <c r="G68" s="29"/>
      <c r="H68" s="29"/>
      <c r="I68" s="29"/>
      <c r="J68" s="22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69"/>
      <c r="Y68" s="42"/>
    </row>
    <row r="69" spans="1:25" ht="9" customHeight="1">
      <c r="C69" s="39"/>
      <c r="D69" s="39"/>
      <c r="E69" s="44"/>
      <c r="F69" s="21"/>
      <c r="G69" s="43"/>
      <c r="H69" s="43"/>
      <c r="I69" s="43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44"/>
      <c r="Y69" s="44"/>
    </row>
    <row r="70" spans="1:25">
      <c r="F70" s="21"/>
    </row>
    <row r="71" spans="1:25">
      <c r="F71" s="21"/>
      <c r="M71" s="338"/>
      <c r="O71" s="57"/>
    </row>
    <row r="75" spans="1:25">
      <c r="C75" s="237"/>
      <c r="H75" s="252" t="s">
        <v>141</v>
      </c>
      <c r="K75" s="2" t="s">
        <v>84</v>
      </c>
      <c r="L75" s="2" t="s">
        <v>141</v>
      </c>
      <c r="N75" s="2" t="str">
        <f>VLOOKUP(L75,$H$75:$K$134,4,0)</f>
        <v>ALTP001</v>
      </c>
      <c r="O75" s="422" t="str">
        <f>N75</f>
        <v>ALTP001</v>
      </c>
    </row>
    <row r="76" spans="1:25">
      <c r="C76" s="237"/>
      <c r="H76" s="252" t="s">
        <v>142</v>
      </c>
      <c r="K76" s="2" t="s">
        <v>85</v>
      </c>
      <c r="L76" s="2" t="s">
        <v>142</v>
      </c>
      <c r="N76" s="2" t="str">
        <f t="shared" ref="N76:N105" si="4">VLOOKUP(L76,$H$75:$K$134,4,0)</f>
        <v>ALTP002</v>
      </c>
      <c r="O76" s="422"/>
    </row>
    <row r="77" spans="1:25">
      <c r="C77" s="237"/>
      <c r="H77" s="252" t="s">
        <v>143</v>
      </c>
      <c r="K77" s="2" t="s">
        <v>86</v>
      </c>
      <c r="L77" s="2" t="s">
        <v>143</v>
      </c>
      <c r="N77" s="2" t="str">
        <f t="shared" si="4"/>
        <v>ALTP003</v>
      </c>
      <c r="O77" s="422" t="str">
        <f>N76</f>
        <v>ALTP002</v>
      </c>
    </row>
    <row r="78" spans="1:25">
      <c r="C78" s="237"/>
      <c r="H78" s="252" t="s">
        <v>144</v>
      </c>
      <c r="K78" s="2" t="s">
        <v>87</v>
      </c>
      <c r="L78" s="2" t="s">
        <v>144</v>
      </c>
      <c r="N78" s="2" t="str">
        <f t="shared" si="4"/>
        <v>ALTP004</v>
      </c>
      <c r="O78" s="422"/>
    </row>
    <row r="79" spans="1:25">
      <c r="C79" s="237"/>
      <c r="H79" s="252" t="s">
        <v>145</v>
      </c>
      <c r="K79" s="2" t="s">
        <v>88</v>
      </c>
      <c r="L79" s="2" t="s">
        <v>145</v>
      </c>
      <c r="N79" s="2" t="str">
        <f t="shared" si="4"/>
        <v>ALTP005</v>
      </c>
      <c r="O79" s="422" t="str">
        <f>N77</f>
        <v>ALTP003</v>
      </c>
    </row>
    <row r="80" spans="1:25">
      <c r="C80" s="237"/>
      <c r="H80" s="252" t="s">
        <v>146</v>
      </c>
      <c r="K80" s="2" t="s">
        <v>89</v>
      </c>
      <c r="L80" s="2" t="s">
        <v>146</v>
      </c>
      <c r="N80" s="2" t="str">
        <f t="shared" si="4"/>
        <v>ALTP006</v>
      </c>
      <c r="O80" s="422"/>
    </row>
    <row r="81" spans="3:15">
      <c r="C81" s="237"/>
      <c r="H81" s="252" t="s">
        <v>147</v>
      </c>
      <c r="K81" s="2" t="s">
        <v>90</v>
      </c>
      <c r="L81" s="2" t="s">
        <v>147</v>
      </c>
      <c r="N81" s="2" t="str">
        <f t="shared" si="4"/>
        <v>ALTP007</v>
      </c>
      <c r="O81" s="422" t="str">
        <f>N78</f>
        <v>ALTP004</v>
      </c>
    </row>
    <row r="82" spans="3:15">
      <c r="C82" s="237"/>
      <c r="H82" s="252" t="s">
        <v>148</v>
      </c>
      <c r="K82" s="2" t="s">
        <v>91</v>
      </c>
      <c r="L82" s="2" t="s">
        <v>148</v>
      </c>
      <c r="N82" s="2" t="str">
        <f t="shared" si="4"/>
        <v>ALTP008</v>
      </c>
      <c r="O82" s="422"/>
    </row>
    <row r="83" spans="3:15">
      <c r="C83" s="237"/>
      <c r="H83" s="252" t="s">
        <v>149</v>
      </c>
      <c r="K83" s="2" t="s">
        <v>92</v>
      </c>
      <c r="L83" s="2" t="s">
        <v>149</v>
      </c>
      <c r="N83" s="2" t="str">
        <f t="shared" si="4"/>
        <v>ALTP009</v>
      </c>
      <c r="O83" s="422" t="str">
        <f>N79</f>
        <v>ALTP005</v>
      </c>
    </row>
    <row r="84" spans="3:15">
      <c r="C84" s="237"/>
      <c r="H84" s="252" t="s">
        <v>150</v>
      </c>
      <c r="K84" s="2" t="s">
        <v>93</v>
      </c>
      <c r="L84" s="2" t="s">
        <v>150</v>
      </c>
      <c r="N84" s="2" t="str">
        <f t="shared" si="4"/>
        <v>ALTP010</v>
      </c>
      <c r="O84" s="422"/>
    </row>
    <row r="85" spans="3:15">
      <c r="C85" s="237"/>
      <c r="H85" s="252" t="s">
        <v>151</v>
      </c>
      <c r="K85" s="2" t="s">
        <v>94</v>
      </c>
      <c r="L85" s="2" t="s">
        <v>151</v>
      </c>
      <c r="N85" s="2" t="str">
        <f t="shared" si="4"/>
        <v>ALTP011</v>
      </c>
      <c r="O85" s="422" t="str">
        <f>N80</f>
        <v>ALTP006</v>
      </c>
    </row>
    <row r="86" spans="3:15">
      <c r="C86" s="237"/>
      <c r="H86" s="252" t="s">
        <v>152</v>
      </c>
      <c r="K86" s="2" t="s">
        <v>95</v>
      </c>
      <c r="L86" s="2" t="s">
        <v>153</v>
      </c>
      <c r="N86" s="2" t="str">
        <f t="shared" si="4"/>
        <v>ALTP013</v>
      </c>
      <c r="O86" s="422"/>
    </row>
    <row r="87" spans="3:15">
      <c r="C87" s="237"/>
      <c r="H87" s="252" t="s">
        <v>153</v>
      </c>
      <c r="K87" s="2" t="s">
        <v>96</v>
      </c>
      <c r="L87" s="2" t="s">
        <v>154</v>
      </c>
      <c r="N87" s="2" t="str">
        <f t="shared" si="4"/>
        <v>ALTP014</v>
      </c>
      <c r="O87" s="422" t="str">
        <f>N81</f>
        <v>ALTP007</v>
      </c>
    </row>
    <row r="88" spans="3:15">
      <c r="C88" s="237"/>
      <c r="H88" s="252" t="s">
        <v>154</v>
      </c>
      <c r="K88" s="2" t="s">
        <v>97</v>
      </c>
      <c r="L88" s="2" t="s">
        <v>155</v>
      </c>
      <c r="N88" s="2" t="str">
        <f t="shared" si="4"/>
        <v>ALTP015</v>
      </c>
      <c r="O88" s="422"/>
    </row>
    <row r="89" spans="3:15">
      <c r="C89" s="237"/>
      <c r="H89" s="252" t="s">
        <v>155</v>
      </c>
      <c r="K89" s="2" t="s">
        <v>98</v>
      </c>
      <c r="L89" s="2" t="s">
        <v>156</v>
      </c>
      <c r="N89" s="2" t="str">
        <f t="shared" si="4"/>
        <v>ALTP016</v>
      </c>
      <c r="O89" s="422" t="str">
        <f>N82</f>
        <v>ALTP008</v>
      </c>
    </row>
    <row r="90" spans="3:15">
      <c r="C90" s="237"/>
      <c r="H90" s="252" t="s">
        <v>156</v>
      </c>
      <c r="K90" s="2" t="s">
        <v>99</v>
      </c>
      <c r="L90" s="2" t="s">
        <v>157</v>
      </c>
      <c r="N90" s="2" t="str">
        <f t="shared" si="4"/>
        <v>ALTP017</v>
      </c>
      <c r="O90" s="422"/>
    </row>
    <row r="91" spans="3:15">
      <c r="C91" s="237"/>
      <c r="H91" s="252" t="s">
        <v>157</v>
      </c>
      <c r="K91" s="2" t="s">
        <v>100</v>
      </c>
      <c r="L91" s="2" t="s">
        <v>158</v>
      </c>
      <c r="N91" s="2" t="str">
        <f t="shared" si="4"/>
        <v>ALTP018</v>
      </c>
      <c r="O91" s="422" t="str">
        <f>N83</f>
        <v>ALTP009</v>
      </c>
    </row>
    <row r="92" spans="3:15">
      <c r="C92" s="237"/>
      <c r="H92" s="252" t="s">
        <v>158</v>
      </c>
      <c r="K92" s="2" t="s">
        <v>101</v>
      </c>
      <c r="L92" s="2" t="s">
        <v>162</v>
      </c>
      <c r="N92" s="2" t="str">
        <f t="shared" si="4"/>
        <v>ALTP019</v>
      </c>
      <c r="O92" s="422"/>
    </row>
    <row r="93" spans="3:15">
      <c r="C93" s="237"/>
      <c r="H93" s="252" t="s">
        <v>162</v>
      </c>
      <c r="K93" s="2" t="s">
        <v>102</v>
      </c>
      <c r="L93" s="2" t="s">
        <v>164</v>
      </c>
      <c r="N93" s="2" t="str">
        <f t="shared" si="4"/>
        <v>ALTP020</v>
      </c>
      <c r="O93" s="422" t="str">
        <f>N84</f>
        <v>ALTP010</v>
      </c>
    </row>
    <row r="94" spans="3:15">
      <c r="C94" s="237"/>
      <c r="H94" s="252" t="s">
        <v>164</v>
      </c>
      <c r="K94" s="2" t="s">
        <v>103</v>
      </c>
      <c r="L94" s="2" t="s">
        <v>169</v>
      </c>
      <c r="N94" s="2" t="str">
        <f t="shared" si="4"/>
        <v>ALTP025</v>
      </c>
      <c r="O94" s="422"/>
    </row>
    <row r="95" spans="3:15">
      <c r="C95" s="237"/>
      <c r="H95" s="252" t="s">
        <v>165</v>
      </c>
      <c r="K95" s="2" t="s">
        <v>104</v>
      </c>
      <c r="L95" s="2" t="s">
        <v>177</v>
      </c>
      <c r="N95" s="2" t="str">
        <f t="shared" si="4"/>
        <v>ALTP027</v>
      </c>
      <c r="O95" s="422" t="str">
        <f>N85</f>
        <v>ALTP011</v>
      </c>
    </row>
    <row r="96" spans="3:15">
      <c r="C96" s="237"/>
      <c r="H96" s="252" t="s">
        <v>166</v>
      </c>
      <c r="K96" s="2" t="s">
        <v>105</v>
      </c>
      <c r="L96" s="2" t="s">
        <v>124</v>
      </c>
      <c r="N96" s="2" t="str">
        <f t="shared" si="4"/>
        <v>ALTN001</v>
      </c>
      <c r="O96" s="422"/>
    </row>
    <row r="97" spans="3:15">
      <c r="C97" s="237"/>
      <c r="H97" s="252" t="s">
        <v>177</v>
      </c>
      <c r="K97" s="2" t="s">
        <v>110</v>
      </c>
      <c r="L97" s="2" t="s">
        <v>125</v>
      </c>
      <c r="N97" s="2" t="str">
        <f t="shared" si="4"/>
        <v>ALTN002</v>
      </c>
      <c r="O97" s="422" t="str">
        <f>N86</f>
        <v>ALTP013</v>
      </c>
    </row>
    <row r="98" spans="3:15">
      <c r="C98" s="237"/>
      <c r="H98" s="2" t="s">
        <v>167</v>
      </c>
      <c r="K98" s="2" t="s">
        <v>106</v>
      </c>
      <c r="L98" s="2" t="s">
        <v>126</v>
      </c>
      <c r="N98" s="2" t="str">
        <f t="shared" si="4"/>
        <v>ALTN003</v>
      </c>
      <c r="O98" s="422"/>
    </row>
    <row r="99" spans="3:15">
      <c r="C99" s="237"/>
      <c r="H99" s="2" t="s">
        <v>168</v>
      </c>
      <c r="K99" s="2" t="s">
        <v>107</v>
      </c>
      <c r="L99" s="2" t="s">
        <v>176</v>
      </c>
      <c r="N99" s="2" t="str">
        <f t="shared" si="4"/>
        <v>ALTN004</v>
      </c>
      <c r="O99" s="422" t="str">
        <f>N87</f>
        <v>ALTP014</v>
      </c>
    </row>
    <row r="100" spans="3:15">
      <c r="C100" s="237"/>
      <c r="H100" s="2" t="s">
        <v>169</v>
      </c>
      <c r="K100" s="2" t="s">
        <v>108</v>
      </c>
      <c r="L100" s="2" t="s">
        <v>128</v>
      </c>
      <c r="N100" s="2" t="str">
        <f t="shared" si="4"/>
        <v>ALTN006</v>
      </c>
      <c r="O100" s="422"/>
    </row>
    <row r="101" spans="3:15">
      <c r="C101" s="237"/>
      <c r="H101" s="2" t="s">
        <v>175</v>
      </c>
      <c r="K101" s="2" t="s">
        <v>109</v>
      </c>
      <c r="L101" s="2" t="s">
        <v>163</v>
      </c>
      <c r="N101" s="2" t="str">
        <f t="shared" si="4"/>
        <v>ALTN007</v>
      </c>
      <c r="O101" s="422" t="str">
        <f>N88</f>
        <v>ALTP015</v>
      </c>
    </row>
    <row r="102" spans="3:15">
      <c r="C102" s="237"/>
      <c r="H102" s="2" t="s">
        <v>124</v>
      </c>
      <c r="K102" s="2" t="s">
        <v>113</v>
      </c>
      <c r="L102" s="2" t="s">
        <v>170</v>
      </c>
      <c r="N102" s="2" t="str">
        <f t="shared" si="4"/>
        <v>ALTN008</v>
      </c>
      <c r="O102" s="422"/>
    </row>
    <row r="103" spans="3:15">
      <c r="C103" s="237"/>
      <c r="H103" s="2" t="s">
        <v>125</v>
      </c>
      <c r="K103" s="2" t="s">
        <v>114</v>
      </c>
      <c r="L103" s="2" t="s">
        <v>171</v>
      </c>
      <c r="N103" s="2" t="str">
        <f t="shared" si="4"/>
        <v>ALTN009</v>
      </c>
      <c r="O103" s="422" t="str">
        <f>N89</f>
        <v>ALTP016</v>
      </c>
    </row>
    <row r="104" spans="3:15">
      <c r="C104" s="237"/>
      <c r="H104" s="2" t="s">
        <v>126</v>
      </c>
      <c r="K104" s="2" t="s">
        <v>115</v>
      </c>
      <c r="L104" s="2" t="s">
        <v>172</v>
      </c>
      <c r="N104" s="2" t="str">
        <f t="shared" si="4"/>
        <v>ALTN010</v>
      </c>
      <c r="O104" s="422"/>
    </row>
    <row r="105" spans="3:15">
      <c r="C105" s="237"/>
      <c r="H105" s="2" t="s">
        <v>176</v>
      </c>
      <c r="K105" s="2" t="s">
        <v>116</v>
      </c>
      <c r="L105" s="2" t="s">
        <v>173</v>
      </c>
      <c r="N105" s="2" t="str">
        <f t="shared" si="4"/>
        <v>ALTN011</v>
      </c>
      <c r="O105" s="422" t="str">
        <f>N90</f>
        <v>ALTP017</v>
      </c>
    </row>
    <row r="106" spans="3:15">
      <c r="C106" s="237"/>
      <c r="H106" s="2" t="s">
        <v>127</v>
      </c>
      <c r="K106" s="2" t="s">
        <v>117</v>
      </c>
      <c r="O106" s="422"/>
    </row>
    <row r="107" spans="3:15">
      <c r="C107" s="237"/>
      <c r="H107" s="30" t="s">
        <v>128</v>
      </c>
      <c r="K107" s="2" t="s">
        <v>118</v>
      </c>
      <c r="O107" s="422" t="str">
        <f>N91</f>
        <v>ALTP018</v>
      </c>
    </row>
    <row r="108" spans="3:15">
      <c r="C108" s="237"/>
      <c r="H108" s="30" t="s">
        <v>163</v>
      </c>
      <c r="K108" s="2" t="s">
        <v>119</v>
      </c>
      <c r="O108" s="422"/>
    </row>
    <row r="109" spans="3:15">
      <c r="C109" s="237"/>
      <c r="H109" s="30" t="s">
        <v>170</v>
      </c>
      <c r="K109" s="2" t="s">
        <v>120</v>
      </c>
      <c r="O109" s="422" t="str">
        <f>N92</f>
        <v>ALTP019</v>
      </c>
    </row>
    <row r="110" spans="3:15">
      <c r="C110" s="237"/>
      <c r="H110" s="30" t="s">
        <v>171</v>
      </c>
      <c r="K110" s="2" t="s">
        <v>121</v>
      </c>
      <c r="O110" s="422"/>
    </row>
    <row r="111" spans="3:15">
      <c r="C111" s="237"/>
      <c r="H111" s="30" t="s">
        <v>172</v>
      </c>
      <c r="K111" s="2" t="s">
        <v>122</v>
      </c>
      <c r="O111" s="422" t="str">
        <f>N93</f>
        <v>ALTP020</v>
      </c>
    </row>
    <row r="112" spans="3:15">
      <c r="C112" s="237"/>
      <c r="H112" s="30" t="s">
        <v>173</v>
      </c>
      <c r="K112" s="2" t="s">
        <v>123</v>
      </c>
      <c r="O112" s="422"/>
    </row>
    <row r="113" spans="3:15">
      <c r="C113" s="237"/>
      <c r="O113" s="422" t="str">
        <f>N94</f>
        <v>ALTP025</v>
      </c>
    </row>
    <row r="114" spans="3:15">
      <c r="C114" s="237"/>
      <c r="O114" s="422"/>
    </row>
    <row r="115" spans="3:15">
      <c r="C115" s="237"/>
      <c r="O115" s="422" t="str">
        <f>N95</f>
        <v>ALTP027</v>
      </c>
    </row>
    <row r="116" spans="3:15">
      <c r="C116" s="237"/>
      <c r="O116" s="422"/>
    </row>
    <row r="117" spans="3:15">
      <c r="C117" s="237"/>
      <c r="O117" s="422" t="str">
        <f>N96</f>
        <v>ALTN001</v>
      </c>
    </row>
    <row r="118" spans="3:15">
      <c r="C118" s="237"/>
      <c r="O118" s="422"/>
    </row>
    <row r="119" spans="3:15">
      <c r="C119" s="237"/>
      <c r="O119" s="422" t="str">
        <f>N97</f>
        <v>ALTN002</v>
      </c>
    </row>
    <row r="120" spans="3:15">
      <c r="C120" s="237"/>
      <c r="O120" s="422"/>
    </row>
    <row r="121" spans="3:15">
      <c r="C121" s="237"/>
      <c r="O121" s="422" t="str">
        <f>N98</f>
        <v>ALTN003</v>
      </c>
    </row>
    <row r="122" spans="3:15">
      <c r="C122" s="237"/>
      <c r="O122" s="422"/>
    </row>
    <row r="123" spans="3:15">
      <c r="C123" s="237"/>
      <c r="O123" s="422" t="str">
        <f>N99</f>
        <v>ALTN004</v>
      </c>
    </row>
    <row r="124" spans="3:15">
      <c r="C124" s="237"/>
      <c r="O124" s="422"/>
    </row>
    <row r="125" spans="3:15">
      <c r="C125" s="237"/>
      <c r="O125" s="422" t="str">
        <f>N100</f>
        <v>ALTN006</v>
      </c>
    </row>
    <row r="126" spans="3:15">
      <c r="C126" s="237"/>
      <c r="O126" s="422"/>
    </row>
    <row r="127" spans="3:15">
      <c r="C127" s="237"/>
      <c r="O127" s="422" t="str">
        <f>N101</f>
        <v>ALTN007</v>
      </c>
    </row>
    <row r="128" spans="3:15">
      <c r="C128" s="237"/>
      <c r="O128" s="422"/>
    </row>
    <row r="129" spans="3:15">
      <c r="C129" s="237"/>
      <c r="O129" s="422" t="str">
        <f>N102</f>
        <v>ALTN008</v>
      </c>
    </row>
    <row r="130" spans="3:15">
      <c r="C130" s="237"/>
      <c r="O130" s="422"/>
    </row>
    <row r="131" spans="3:15">
      <c r="C131" s="237"/>
      <c r="O131" s="422" t="str">
        <f>N103</f>
        <v>ALTN009</v>
      </c>
    </row>
    <row r="132" spans="3:15">
      <c r="C132" s="237"/>
      <c r="O132" s="422"/>
    </row>
    <row r="133" spans="3:15">
      <c r="C133" s="237"/>
      <c r="O133" s="422" t="str">
        <f>N104</f>
        <v>ALTN010</v>
      </c>
    </row>
    <row r="134" spans="3:15">
      <c r="C134" s="237"/>
      <c r="O134" s="422"/>
    </row>
    <row r="135" spans="3:15">
      <c r="C135" s="237"/>
      <c r="O135" s="422" t="str">
        <f>N105</f>
        <v>ALTN011</v>
      </c>
    </row>
    <row r="136" spans="3:15">
      <c r="C136" s="237"/>
      <c r="O136" s="422"/>
    </row>
  </sheetData>
  <protectedRanges>
    <protectedRange password="CC78" sqref="W13:JH55 X8:X9 G126:N126 Z8:JH12 G75 I75:K75 M75:JH75 M76:M102 G113:M125 O76:JH126 N76:N105 G127:JH65364 L103:M112 G76:K96 G98:K112 G97 I97:K97 G8:I8 B10:Y10 F11:I11 H13:I20 L11:Y11 N12:Y12 B8:D9 E9 L12:M19 F12:H12 I12:I19 F21:I55 K11:K19 M56:JH56 D60:E60 M21:M28 M33:M36 M30:M31 M38:M55 G69:JH74 C69:E65364 B60:B65364 F72:F65364 C57:I59 D56:I56 K56 A8:A65364 D42:E55 K57:JH59" name="Range1"/>
    <protectedRange password="CC78" sqref="C62:C67 F69:F71 X62:JH67 D62:I68" name="Range1_1_1"/>
    <protectedRange password="CC78" sqref="C68 X68:JH68" name="Range1_3_1"/>
    <protectedRange password="CC78" sqref="A5:JH7" name="Range1_2"/>
    <protectedRange password="CC78" sqref="J8:W9 J11:J59" name="Range1_3"/>
    <protectedRange password="CC78" sqref="B42:B51 B53:B59" name="Range1_1"/>
    <protectedRange password="CC78" sqref="E8 F9:G9" name="Range1_4"/>
    <protectedRange password="CC78" sqref="C13:E19 C20:D20" name="Range1_8"/>
    <protectedRange password="CC78" sqref="B13:B20" name="Range1_1_1_1"/>
    <protectedRange password="CC78" sqref="F13:G20 E20" name="Range1_9"/>
    <protectedRange password="CC78" sqref="B21:B41" name="Range1_6"/>
    <protectedRange password="CC78" sqref="D21:E41" name="Range1_7"/>
    <protectedRange password="CC78" sqref="M51:V55 K11:V50" name="Range1_11"/>
    <protectedRange password="CC78" sqref="B52" name="Range1_5"/>
    <protectedRange password="CC78" sqref="B52" name="Range1_3_2"/>
  </protectedRanges>
  <autoFilter ref="A10:AA62">
    <filterColumn colId="12"/>
    <filterColumn colId="13"/>
    <filterColumn colId="14">
      <filters>
        <filter val="x"/>
      </filters>
    </filterColumn>
  </autoFilter>
  <mergeCells count="46">
    <mergeCell ref="Z8:Z10"/>
    <mergeCell ref="O131:O132"/>
    <mergeCell ref="O133:O134"/>
    <mergeCell ref="O135:O136"/>
    <mergeCell ref="K8:V8"/>
    <mergeCell ref="W8:W9"/>
    <mergeCell ref="O103:O104"/>
    <mergeCell ref="O105:O106"/>
    <mergeCell ref="O107:O108"/>
    <mergeCell ref="O109:O110"/>
    <mergeCell ref="O111:O112"/>
    <mergeCell ref="O113:O114"/>
    <mergeCell ref="O127:O128"/>
    <mergeCell ref="O129:O130"/>
    <mergeCell ref="O125:O126"/>
    <mergeCell ref="O115:O116"/>
    <mergeCell ref="O117:O118"/>
    <mergeCell ref="O91:O92"/>
    <mergeCell ref="O93:O94"/>
    <mergeCell ref="A5:Y5"/>
    <mergeCell ref="A6:Y6"/>
    <mergeCell ref="B8:B9"/>
    <mergeCell ref="A8:A9"/>
    <mergeCell ref="C8:C9"/>
    <mergeCell ref="Y8:Y9"/>
    <mergeCell ref="X8:X9"/>
    <mergeCell ref="J8:J9"/>
    <mergeCell ref="D8:D9"/>
    <mergeCell ref="H8:I8"/>
    <mergeCell ref="E8:G8"/>
    <mergeCell ref="O119:O120"/>
    <mergeCell ref="O121:O122"/>
    <mergeCell ref="O123:O124"/>
    <mergeCell ref="A57:C59"/>
    <mergeCell ref="O95:O96"/>
    <mergeCell ref="O97:O98"/>
    <mergeCell ref="O99:O100"/>
    <mergeCell ref="O101:O102"/>
    <mergeCell ref="O75:O76"/>
    <mergeCell ref="O77:O78"/>
    <mergeCell ref="O79:O80"/>
    <mergeCell ref="O81:O82"/>
    <mergeCell ref="O83:O84"/>
    <mergeCell ref="O85:O86"/>
    <mergeCell ref="O87:O88"/>
    <mergeCell ref="O89:O90"/>
  </mergeCells>
  <phoneticPr fontId="47" type="noConversion"/>
  <printOptions horizontalCentered="1"/>
  <pageMargins left="0.24" right="0.2" top="0.21" bottom="0.2" header="0.22" footer="0.2"/>
  <pageSetup paperSize="9" scale="75" fitToHeight="0" orientation="portrait" horizontalDpi="300" verticalDpi="300" r:id="rId1"/>
  <headerFooter alignWithMargins="0"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20"/>
  <sheetViews>
    <sheetView zoomScaleNormal="115" workbookViewId="0">
      <pane xSplit="3" ySplit="6" topLeftCell="I7" activePane="bottomRight" state="frozen"/>
      <selection activeCell="AI1" sqref="AI1:AJ1048576"/>
      <selection pane="topRight" activeCell="AI1" sqref="AI1:AJ1048576"/>
      <selection pane="bottomLeft" activeCell="AI1" sqref="AI1:AJ1048576"/>
      <selection pane="bottomRight" activeCell="E86" sqref="A86:XFD87"/>
    </sheetView>
  </sheetViews>
  <sheetFormatPr defaultColWidth="3.7109375" defaultRowHeight="15" customHeight="1"/>
  <cols>
    <col min="1" max="1" width="2.5703125" style="2" customWidth="1"/>
    <col min="2" max="2" width="9.28515625" style="2" customWidth="1"/>
    <col min="3" max="3" width="17.28515625" style="2" customWidth="1"/>
    <col min="4" max="4" width="6.85546875" style="282" customWidth="1"/>
    <col min="5" max="5" width="11.28515625" style="2" bestFit="1" customWidth="1"/>
    <col min="6" max="33" width="3.42578125" style="110" customWidth="1"/>
    <col min="34" max="34" width="3.42578125" style="111" customWidth="1"/>
    <col min="35" max="35" width="3.5703125" style="111" bestFit="1" customWidth="1"/>
    <col min="36" max="36" width="3.42578125" style="111" customWidth="1"/>
    <col min="37" max="38" width="4.42578125" style="2" customWidth="1"/>
    <col min="39" max="39" width="5.5703125" style="9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4"/>
      <c r="B1" s="45"/>
      <c r="C1" s="45"/>
      <c r="D1" s="49"/>
      <c r="E1" s="45"/>
      <c r="F1" s="49"/>
      <c r="G1" s="49"/>
      <c r="H1" s="49"/>
      <c r="I1" s="49"/>
      <c r="J1" s="49"/>
      <c r="K1" s="106"/>
      <c r="L1" s="106"/>
      <c r="M1" s="106"/>
      <c r="N1" s="106"/>
      <c r="O1" s="106"/>
      <c r="P1" s="106"/>
      <c r="Q1" s="106"/>
      <c r="R1" s="106"/>
      <c r="S1" s="47" t="str">
        <f>CONCATENATE("BẢNG CHẤM CÔNG THÁNG ",TEXT($E$4,"mm")," NĂM ",TEXT($E$4,"yyyy"))</f>
        <v>BẢNG CHẤM CÔNG THÁNG 01 NĂM 2017</v>
      </c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46"/>
      <c r="AL1" s="46"/>
      <c r="AM1" s="487" t="s">
        <v>180</v>
      </c>
      <c r="AN1" s="488"/>
      <c r="AO1" s="488"/>
      <c r="AP1" s="488"/>
      <c r="AQ1" s="488"/>
      <c r="AR1" s="488"/>
      <c r="AS1" s="489"/>
      <c r="AT1" s="48"/>
    </row>
    <row r="2" spans="1:91" ht="20.25">
      <c r="A2" s="124" t="str">
        <f>TH!$A$1</f>
        <v>Công ty TNHH Hải sản An Lạc</v>
      </c>
      <c r="B2" s="49"/>
      <c r="C2" s="49"/>
      <c r="D2" s="49"/>
      <c r="E2" s="49"/>
      <c r="F2" s="49"/>
      <c r="G2" s="49"/>
      <c r="H2" s="49"/>
      <c r="I2" s="49"/>
      <c r="J2" s="49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46"/>
      <c r="AL2" s="46"/>
      <c r="AM2" s="86"/>
      <c r="AN2" s="50"/>
      <c r="AO2" s="50"/>
      <c r="AP2" s="50"/>
      <c r="AQ2" s="50"/>
      <c r="AR2" s="50"/>
      <c r="AS2" s="85"/>
      <c r="AT2" s="85"/>
    </row>
    <row r="3" spans="1:91" ht="21" customHeight="1">
      <c r="A3" s="124" t="str">
        <f>TH!$A$2</f>
        <v>Địa chỉ: Lô A14, đường 4A, KCN Hải Sơn, Đức Hòa, Long An</v>
      </c>
      <c r="B3" s="51"/>
      <c r="C3" s="51"/>
      <c r="D3" s="52"/>
      <c r="E3" s="52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46"/>
      <c r="AL3" s="46"/>
      <c r="AM3" s="86"/>
      <c r="AN3" s="48"/>
      <c r="AO3" s="48"/>
      <c r="AP3" s="48"/>
      <c r="AQ3" s="48"/>
      <c r="AR3" s="48"/>
      <c r="AS3" s="53"/>
      <c r="AT3" s="53"/>
    </row>
    <row r="4" spans="1:91" ht="14.25" customHeight="1">
      <c r="A4" s="54"/>
      <c r="B4" s="54"/>
      <c r="C4" s="240"/>
      <c r="D4" s="239"/>
      <c r="E4" s="325">
        <v>42736</v>
      </c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6"/>
      <c r="AI4" s="56"/>
      <c r="AJ4" s="56"/>
      <c r="AK4" s="54"/>
      <c r="AL4" s="54"/>
      <c r="AM4" s="87"/>
      <c r="AN4" s="54"/>
      <c r="AO4" s="54"/>
      <c r="AP4" s="54"/>
      <c r="AQ4" s="54"/>
      <c r="AR4" s="54"/>
      <c r="AS4" s="54"/>
      <c r="AT4" s="91"/>
    </row>
    <row r="5" spans="1:91" s="57" customFormat="1" ht="18.75" customHeight="1">
      <c r="A5" s="490" t="s">
        <v>28</v>
      </c>
      <c r="B5" s="490" t="s">
        <v>3</v>
      </c>
      <c r="C5" s="490" t="s">
        <v>1</v>
      </c>
      <c r="D5" s="492" t="s">
        <v>29</v>
      </c>
      <c r="E5" s="490" t="s">
        <v>30</v>
      </c>
      <c r="F5" s="105">
        <f>+E4</f>
        <v>42736</v>
      </c>
      <c r="G5" s="105">
        <f t="shared" ref="G5:AG5" si="0">F5+1</f>
        <v>42737</v>
      </c>
      <c r="H5" s="105">
        <f t="shared" si="0"/>
        <v>42738</v>
      </c>
      <c r="I5" s="105">
        <f t="shared" si="0"/>
        <v>42739</v>
      </c>
      <c r="J5" s="105">
        <f t="shared" si="0"/>
        <v>42740</v>
      </c>
      <c r="K5" s="105">
        <f t="shared" si="0"/>
        <v>42741</v>
      </c>
      <c r="L5" s="105">
        <f t="shared" si="0"/>
        <v>42742</v>
      </c>
      <c r="M5" s="105">
        <f t="shared" si="0"/>
        <v>42743</v>
      </c>
      <c r="N5" s="105">
        <f t="shared" si="0"/>
        <v>42744</v>
      </c>
      <c r="O5" s="105">
        <f t="shared" si="0"/>
        <v>42745</v>
      </c>
      <c r="P5" s="105">
        <f t="shared" si="0"/>
        <v>42746</v>
      </c>
      <c r="Q5" s="105">
        <f t="shared" si="0"/>
        <v>42747</v>
      </c>
      <c r="R5" s="105">
        <f t="shared" si="0"/>
        <v>42748</v>
      </c>
      <c r="S5" s="105">
        <f t="shared" si="0"/>
        <v>42749</v>
      </c>
      <c r="T5" s="105">
        <f t="shared" si="0"/>
        <v>42750</v>
      </c>
      <c r="U5" s="105">
        <f t="shared" si="0"/>
        <v>42751</v>
      </c>
      <c r="V5" s="105">
        <f t="shared" si="0"/>
        <v>42752</v>
      </c>
      <c r="W5" s="105">
        <f t="shared" si="0"/>
        <v>42753</v>
      </c>
      <c r="X5" s="105">
        <f t="shared" si="0"/>
        <v>42754</v>
      </c>
      <c r="Y5" s="105">
        <f t="shared" si="0"/>
        <v>42755</v>
      </c>
      <c r="Z5" s="105">
        <f t="shared" si="0"/>
        <v>42756</v>
      </c>
      <c r="AA5" s="105">
        <f t="shared" si="0"/>
        <v>42757</v>
      </c>
      <c r="AB5" s="105">
        <f t="shared" si="0"/>
        <v>42758</v>
      </c>
      <c r="AC5" s="105">
        <f t="shared" si="0"/>
        <v>42759</v>
      </c>
      <c r="AD5" s="105">
        <f t="shared" si="0"/>
        <v>42760</v>
      </c>
      <c r="AE5" s="105">
        <f t="shared" si="0"/>
        <v>42761</v>
      </c>
      <c r="AF5" s="105">
        <f t="shared" si="0"/>
        <v>42762</v>
      </c>
      <c r="AG5" s="105">
        <f t="shared" si="0"/>
        <v>42763</v>
      </c>
      <c r="AH5" s="105">
        <f>AG5+1</f>
        <v>42764</v>
      </c>
      <c r="AI5" s="105">
        <f>AH5+1</f>
        <v>42765</v>
      </c>
      <c r="AJ5" s="105">
        <v>31</v>
      </c>
      <c r="AK5" s="493" t="s">
        <v>15</v>
      </c>
      <c r="AL5" s="494"/>
      <c r="AM5" s="495"/>
      <c r="AN5" s="496" t="s">
        <v>45</v>
      </c>
      <c r="AO5" s="496" t="s">
        <v>41</v>
      </c>
      <c r="AP5" s="496" t="s">
        <v>42</v>
      </c>
      <c r="AQ5" s="496" t="s">
        <v>43</v>
      </c>
      <c r="AR5" s="496" t="s">
        <v>44</v>
      </c>
      <c r="AS5" s="492" t="s">
        <v>0</v>
      </c>
      <c r="AT5" s="486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7" customFormat="1" ht="39.75" customHeight="1">
      <c r="A6" s="491"/>
      <c r="B6" s="491"/>
      <c r="C6" s="491"/>
      <c r="D6" s="491"/>
      <c r="E6" s="491"/>
      <c r="F6" s="263" t="str">
        <f>CHOOSE(WEEKDAY(F5),"C.Nhật","T.Hai","T.Ba","T.Tư","T.Năm","T.Sáu","T.Bảy")</f>
        <v>C.Nhật</v>
      </c>
      <c r="G6" s="263" t="str">
        <f t="shared" ref="G6:AI6" si="1">CHOOSE(WEEKDAY(G5),"C.Nhật","T.Hai","T.Ba","T.Tư","T.Năm","T.Sáu","T.Bảy")</f>
        <v>T.Hai</v>
      </c>
      <c r="H6" s="263" t="str">
        <f t="shared" si="1"/>
        <v>T.Ba</v>
      </c>
      <c r="I6" s="263" t="str">
        <f t="shared" si="1"/>
        <v>T.Tư</v>
      </c>
      <c r="J6" s="263" t="str">
        <f t="shared" si="1"/>
        <v>T.Năm</v>
      </c>
      <c r="K6" s="263" t="str">
        <f t="shared" si="1"/>
        <v>T.Sáu</v>
      </c>
      <c r="L6" s="263" t="str">
        <f t="shared" si="1"/>
        <v>T.Bảy</v>
      </c>
      <c r="M6" s="263" t="str">
        <f t="shared" si="1"/>
        <v>C.Nhật</v>
      </c>
      <c r="N6" s="263" t="str">
        <f t="shared" si="1"/>
        <v>T.Hai</v>
      </c>
      <c r="O6" s="263" t="str">
        <f t="shared" si="1"/>
        <v>T.Ba</v>
      </c>
      <c r="P6" s="263" t="str">
        <f t="shared" si="1"/>
        <v>T.Tư</v>
      </c>
      <c r="Q6" s="263" t="str">
        <f t="shared" si="1"/>
        <v>T.Năm</v>
      </c>
      <c r="R6" s="263" t="str">
        <f t="shared" si="1"/>
        <v>T.Sáu</v>
      </c>
      <c r="S6" s="263" t="str">
        <f t="shared" si="1"/>
        <v>T.Bảy</v>
      </c>
      <c r="T6" s="263" t="str">
        <f t="shared" si="1"/>
        <v>C.Nhật</v>
      </c>
      <c r="U6" s="263" t="str">
        <f t="shared" si="1"/>
        <v>T.Hai</v>
      </c>
      <c r="V6" s="263" t="str">
        <f t="shared" si="1"/>
        <v>T.Ba</v>
      </c>
      <c r="W6" s="263" t="str">
        <f t="shared" si="1"/>
        <v>T.Tư</v>
      </c>
      <c r="X6" s="263" t="str">
        <f t="shared" si="1"/>
        <v>T.Năm</v>
      </c>
      <c r="Y6" s="263" t="str">
        <f t="shared" si="1"/>
        <v>T.Sáu</v>
      </c>
      <c r="Z6" s="263" t="str">
        <f t="shared" si="1"/>
        <v>T.Bảy</v>
      </c>
      <c r="AA6" s="263" t="str">
        <f t="shared" si="1"/>
        <v>C.Nhật</v>
      </c>
      <c r="AB6" s="263" t="str">
        <f t="shared" si="1"/>
        <v>T.Hai</v>
      </c>
      <c r="AC6" s="263" t="str">
        <f t="shared" si="1"/>
        <v>T.Ba</v>
      </c>
      <c r="AD6" s="263" t="str">
        <f t="shared" si="1"/>
        <v>T.Tư</v>
      </c>
      <c r="AE6" s="263" t="str">
        <f t="shared" si="1"/>
        <v>T.Năm</v>
      </c>
      <c r="AF6" s="263" t="str">
        <f t="shared" si="1"/>
        <v>T.Sáu</v>
      </c>
      <c r="AG6" s="263" t="str">
        <f t="shared" si="1"/>
        <v>T.Bảy</v>
      </c>
      <c r="AH6" s="263" t="str">
        <f t="shared" si="1"/>
        <v>C.Nhật</v>
      </c>
      <c r="AI6" s="263" t="str">
        <f t="shared" si="1"/>
        <v>T.Hai</v>
      </c>
      <c r="AJ6" s="263" t="s">
        <v>195</v>
      </c>
      <c r="AK6" s="264" t="s">
        <v>16</v>
      </c>
      <c r="AL6" s="264" t="s">
        <v>31</v>
      </c>
      <c r="AM6" s="265" t="s">
        <v>17</v>
      </c>
      <c r="AN6" s="497"/>
      <c r="AO6" s="497"/>
      <c r="AP6" s="497"/>
      <c r="AQ6" s="497"/>
      <c r="AR6" s="497"/>
      <c r="AS6" s="491"/>
      <c r="AT6" s="486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7" customFormat="1" ht="12.75" customHeight="1">
      <c r="A7" s="266">
        <v>1</v>
      </c>
      <c r="B7" s="266">
        <v>1</v>
      </c>
      <c r="C7" s="266">
        <v>2</v>
      </c>
      <c r="D7" s="266">
        <v>3</v>
      </c>
      <c r="E7" s="266">
        <v>4</v>
      </c>
      <c r="F7" s="266">
        <v>5</v>
      </c>
      <c r="G7" s="266">
        <v>6</v>
      </c>
      <c r="H7" s="266">
        <v>7</v>
      </c>
      <c r="I7" s="266">
        <v>8</v>
      </c>
      <c r="J7" s="266">
        <v>9</v>
      </c>
      <c r="K7" s="266">
        <v>10</v>
      </c>
      <c r="L7" s="266">
        <v>11</v>
      </c>
      <c r="M7" s="266">
        <v>12</v>
      </c>
      <c r="N7" s="266">
        <v>13</v>
      </c>
      <c r="O7" s="266">
        <v>14</v>
      </c>
      <c r="P7" s="266">
        <v>15</v>
      </c>
      <c r="Q7" s="266">
        <v>16</v>
      </c>
      <c r="R7" s="266">
        <v>17</v>
      </c>
      <c r="S7" s="266">
        <v>18</v>
      </c>
      <c r="T7" s="266">
        <v>19</v>
      </c>
      <c r="U7" s="266">
        <v>20</v>
      </c>
      <c r="V7" s="266">
        <v>21</v>
      </c>
      <c r="W7" s="266">
        <v>22</v>
      </c>
      <c r="X7" s="266">
        <v>23</v>
      </c>
      <c r="Y7" s="266">
        <v>24</v>
      </c>
      <c r="Z7" s="266">
        <v>25</v>
      </c>
      <c r="AA7" s="266">
        <v>26</v>
      </c>
      <c r="AB7" s="266">
        <v>27</v>
      </c>
      <c r="AC7" s="266">
        <v>28</v>
      </c>
      <c r="AD7" s="266">
        <v>29</v>
      </c>
      <c r="AE7" s="266">
        <v>30</v>
      </c>
      <c r="AF7" s="266">
        <v>31</v>
      </c>
      <c r="AG7" s="266">
        <v>32</v>
      </c>
      <c r="AH7" s="266">
        <v>33</v>
      </c>
      <c r="AI7" s="266">
        <v>34</v>
      </c>
      <c r="AJ7" s="266">
        <v>35</v>
      </c>
      <c r="AK7" s="266">
        <v>36</v>
      </c>
      <c r="AL7" s="266">
        <v>37</v>
      </c>
      <c r="AM7" s="266">
        <v>38</v>
      </c>
      <c r="AN7" s="266">
        <v>39</v>
      </c>
      <c r="AO7" s="266">
        <v>40</v>
      </c>
      <c r="AP7" s="266">
        <v>41</v>
      </c>
      <c r="AQ7" s="266">
        <v>42</v>
      </c>
      <c r="AR7" s="266">
        <v>43</v>
      </c>
      <c r="AS7" s="266">
        <v>44</v>
      </c>
      <c r="AT7" s="284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269" customFormat="1" ht="21" customHeight="1">
      <c r="A8" s="267" t="s">
        <v>183</v>
      </c>
      <c r="B8" s="324" t="s">
        <v>184</v>
      </c>
      <c r="C8" s="267"/>
      <c r="D8" s="271"/>
      <c r="E8" s="271"/>
      <c r="F8" s="271"/>
      <c r="G8" s="271"/>
      <c r="H8" s="271"/>
      <c r="I8" s="271"/>
      <c r="J8" s="271"/>
      <c r="K8" s="271"/>
      <c r="L8" s="271"/>
      <c r="M8" s="271"/>
      <c r="N8" s="271"/>
      <c r="O8" s="271"/>
      <c r="P8" s="271"/>
      <c r="Q8" s="271"/>
      <c r="R8" s="271"/>
      <c r="S8" s="271"/>
      <c r="T8" s="271"/>
      <c r="U8" s="271"/>
      <c r="V8" s="271"/>
      <c r="W8" s="271"/>
      <c r="X8" s="271"/>
      <c r="Y8" s="271"/>
      <c r="Z8" s="271"/>
      <c r="AA8" s="271"/>
      <c r="AB8" s="271"/>
      <c r="AC8" s="271"/>
      <c r="AD8" s="271"/>
      <c r="AE8" s="271"/>
      <c r="AF8" s="271"/>
      <c r="AG8" s="271"/>
      <c r="AH8" s="271"/>
      <c r="AI8" s="271"/>
      <c r="AJ8" s="271"/>
      <c r="AK8" s="271"/>
      <c r="AL8" s="271"/>
      <c r="AM8" s="271"/>
      <c r="AN8" s="271"/>
      <c r="AO8" s="271"/>
      <c r="AP8" s="271"/>
      <c r="AQ8" s="271"/>
      <c r="AR8" s="271"/>
      <c r="AS8" s="272"/>
      <c r="AT8" s="268"/>
    </row>
    <row r="9" spans="1:91" s="57" customFormat="1" ht="18" customHeight="1">
      <c r="A9" s="480">
        <v>1</v>
      </c>
      <c r="B9" s="480" t="s">
        <v>61</v>
      </c>
      <c r="C9" s="481" t="str">
        <f>VLOOKUP(B9,DS,2,0)</f>
        <v>Mai Út Hiền</v>
      </c>
      <c r="D9" s="482" t="str">
        <f>VLOOKUP(B9,DS,3,0)</f>
        <v>Cơ Điện</v>
      </c>
      <c r="E9" s="58" t="s">
        <v>32</v>
      </c>
      <c r="F9" s="153"/>
      <c r="G9" s="153">
        <v>8</v>
      </c>
      <c r="H9" s="153">
        <v>8</v>
      </c>
      <c r="I9" s="153">
        <v>8</v>
      </c>
      <c r="J9" s="153">
        <v>8</v>
      </c>
      <c r="K9" s="153">
        <v>8</v>
      </c>
      <c r="L9" s="153">
        <v>8</v>
      </c>
      <c r="M9" s="153"/>
      <c r="N9" s="153">
        <v>8</v>
      </c>
      <c r="O9" s="153">
        <v>8</v>
      </c>
      <c r="P9" s="153">
        <v>8</v>
      </c>
      <c r="Q9" s="153">
        <v>8</v>
      </c>
      <c r="R9" s="153">
        <v>8</v>
      </c>
      <c r="S9" s="153">
        <v>8</v>
      </c>
      <c r="T9" s="153"/>
      <c r="U9" s="153">
        <v>8</v>
      </c>
      <c r="V9" s="153">
        <v>8</v>
      </c>
      <c r="W9" s="153">
        <v>8</v>
      </c>
      <c r="X9" s="153">
        <v>8</v>
      </c>
      <c r="Y9" s="153">
        <v>8</v>
      </c>
      <c r="Z9" s="153">
        <v>8</v>
      </c>
      <c r="AA9" s="153"/>
      <c r="AB9" s="153">
        <v>8</v>
      </c>
      <c r="AC9" s="153">
        <v>8</v>
      </c>
      <c r="AD9" s="153"/>
      <c r="AE9" s="153"/>
      <c r="AF9" s="153"/>
      <c r="AG9" s="153"/>
      <c r="AH9" s="153"/>
      <c r="AI9" s="153"/>
      <c r="AJ9" s="153"/>
      <c r="AK9" s="453">
        <f>((SUM(F9:AJ9))/8)-(SUMIF($F$6:$AJ$6,"C.Nhật",F9:AJ9)/8)</f>
        <v>20</v>
      </c>
      <c r="AL9" s="453">
        <f>SUM(F10:AI10)/8*1.5</f>
        <v>0</v>
      </c>
      <c r="AM9" s="462">
        <f>SUMIF($F$6:$AI$6,"C.Nhật",$F9:$AI10)/8*2</f>
        <v>0</v>
      </c>
      <c r="AN9" s="442">
        <f>SUM(AK9:AM10)</f>
        <v>20</v>
      </c>
      <c r="AO9" s="484">
        <v>0</v>
      </c>
      <c r="AP9" s="442"/>
      <c r="AQ9" s="442"/>
      <c r="AR9" s="442"/>
      <c r="AS9" s="472"/>
      <c r="AT9" s="284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7" customFormat="1" ht="18" customHeight="1">
      <c r="A10" s="480"/>
      <c r="B10" s="480"/>
      <c r="C10" s="481"/>
      <c r="D10" s="483"/>
      <c r="E10" s="59" t="s">
        <v>31</v>
      </c>
      <c r="F10" s="154"/>
      <c r="G10" s="154"/>
      <c r="H10" s="154"/>
      <c r="I10" s="154"/>
      <c r="J10" s="154"/>
      <c r="K10" s="154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4"/>
      <c r="AA10" s="154"/>
      <c r="AB10" s="154"/>
      <c r="AC10" s="154"/>
      <c r="AD10" s="154"/>
      <c r="AE10" s="154"/>
      <c r="AF10" s="154"/>
      <c r="AG10" s="154"/>
      <c r="AH10" s="154"/>
      <c r="AI10" s="154"/>
      <c r="AJ10" s="154"/>
      <c r="AK10" s="454"/>
      <c r="AL10" s="454"/>
      <c r="AM10" s="463"/>
      <c r="AN10" s="443"/>
      <c r="AO10" s="485"/>
      <c r="AP10" s="443"/>
      <c r="AQ10" s="443"/>
      <c r="AR10" s="443"/>
      <c r="AS10" s="473"/>
      <c r="AT10" s="284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7" customFormat="1" ht="18" customHeight="1">
      <c r="A11" s="480">
        <f>A9+1</f>
        <v>2</v>
      </c>
      <c r="B11" s="480" t="s">
        <v>62</v>
      </c>
      <c r="C11" s="481" t="str">
        <f>VLOOKUP(B11,DS,2,0)</f>
        <v>Nguyễn Thị Xuân Thảo</v>
      </c>
      <c r="D11" s="482" t="str">
        <f>VLOOKUP(B11,DS,3,0)</f>
        <v>KCS</v>
      </c>
      <c r="E11" s="58" t="s">
        <v>32</v>
      </c>
      <c r="F11" s="153"/>
      <c r="G11" s="153">
        <v>8</v>
      </c>
      <c r="H11" s="153">
        <v>8</v>
      </c>
      <c r="I11" s="153">
        <v>8</v>
      </c>
      <c r="J11" s="153">
        <v>8</v>
      </c>
      <c r="K11" s="153">
        <v>8</v>
      </c>
      <c r="L11" s="153">
        <v>8</v>
      </c>
      <c r="M11" s="153"/>
      <c r="N11" s="153">
        <v>8</v>
      </c>
      <c r="O11" s="153">
        <v>8</v>
      </c>
      <c r="P11" s="153">
        <v>8</v>
      </c>
      <c r="Q11" s="153">
        <v>8</v>
      </c>
      <c r="R11" s="153">
        <v>8</v>
      </c>
      <c r="S11" s="153">
        <v>8</v>
      </c>
      <c r="T11" s="153"/>
      <c r="U11" s="153">
        <v>8</v>
      </c>
      <c r="V11" s="153">
        <v>8</v>
      </c>
      <c r="W11" s="153">
        <v>8</v>
      </c>
      <c r="X11" s="153">
        <v>8</v>
      </c>
      <c r="Y11" s="153">
        <v>8</v>
      </c>
      <c r="Z11" s="153">
        <v>8</v>
      </c>
      <c r="AA11" s="153"/>
      <c r="AB11" s="153">
        <v>8</v>
      </c>
      <c r="AC11" s="153">
        <v>8</v>
      </c>
      <c r="AD11" s="153"/>
      <c r="AE11" s="153"/>
      <c r="AF11" s="153"/>
      <c r="AG11" s="153"/>
      <c r="AH11" s="153"/>
      <c r="AI11" s="153"/>
      <c r="AJ11" s="153"/>
      <c r="AK11" s="453">
        <f>((SUM(F11:AJ11))/8)-(SUMIF($F$6:$AJ$6,"C.Nhật",F11:AJ11)/8)</f>
        <v>20</v>
      </c>
      <c r="AL11" s="453">
        <f>SUM(F12:AI12)/8*1.5</f>
        <v>0</v>
      </c>
      <c r="AM11" s="462">
        <f>SUMIF($F$6:$AI$6,"C.Nhật",$F11:$AI12)/8*2</f>
        <v>0</v>
      </c>
      <c r="AN11" s="442">
        <f>SUM(AK11:AM12)</f>
        <v>20</v>
      </c>
      <c r="AO11" s="484">
        <v>0</v>
      </c>
      <c r="AP11" s="442"/>
      <c r="AQ11" s="442"/>
      <c r="AR11" s="442"/>
      <c r="AS11" s="472"/>
      <c r="AT11" s="284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57" customFormat="1" ht="18" customHeight="1">
      <c r="A12" s="480"/>
      <c r="B12" s="480"/>
      <c r="C12" s="481"/>
      <c r="D12" s="483"/>
      <c r="E12" s="59" t="s">
        <v>31</v>
      </c>
      <c r="F12" s="154"/>
      <c r="G12" s="154"/>
      <c r="H12" s="154"/>
      <c r="I12" s="154"/>
      <c r="J12" s="154"/>
      <c r="K12" s="154"/>
      <c r="L12" s="154"/>
      <c r="M12" s="154"/>
      <c r="N12" s="154"/>
      <c r="O12" s="154"/>
      <c r="P12" s="154"/>
      <c r="Q12" s="154"/>
      <c r="R12" s="154"/>
      <c r="S12" s="154"/>
      <c r="T12" s="154"/>
      <c r="U12" s="154"/>
      <c r="V12" s="154"/>
      <c r="W12" s="154"/>
      <c r="X12" s="154"/>
      <c r="Y12" s="154"/>
      <c r="Z12" s="154"/>
      <c r="AA12" s="154"/>
      <c r="AB12" s="154"/>
      <c r="AC12" s="154"/>
      <c r="AD12" s="154"/>
      <c r="AE12" s="154"/>
      <c r="AF12" s="154"/>
      <c r="AG12" s="154"/>
      <c r="AH12" s="154"/>
      <c r="AI12" s="154"/>
      <c r="AJ12" s="154"/>
      <c r="AK12" s="454"/>
      <c r="AL12" s="454"/>
      <c r="AM12" s="463"/>
      <c r="AN12" s="443"/>
      <c r="AO12" s="485"/>
      <c r="AP12" s="443"/>
      <c r="AQ12" s="443"/>
      <c r="AR12" s="443"/>
      <c r="AS12" s="473"/>
      <c r="AT12" s="284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269" customFormat="1" ht="21" customHeight="1">
      <c r="A13" s="267" t="s">
        <v>185</v>
      </c>
      <c r="B13" s="324" t="s">
        <v>186</v>
      </c>
      <c r="C13" s="267"/>
      <c r="D13" s="271"/>
      <c r="E13" s="271"/>
      <c r="F13" s="271"/>
      <c r="G13" s="271"/>
      <c r="H13" s="271"/>
      <c r="I13" s="271"/>
      <c r="J13" s="271"/>
      <c r="K13" s="271"/>
      <c r="L13" s="271"/>
      <c r="M13" s="271"/>
      <c r="N13" s="271"/>
      <c r="O13" s="271"/>
      <c r="P13" s="271"/>
      <c r="Q13" s="271"/>
      <c r="R13" s="271"/>
      <c r="S13" s="271"/>
      <c r="T13" s="271"/>
      <c r="U13" s="271"/>
      <c r="V13" s="271"/>
      <c r="W13" s="271"/>
      <c r="X13" s="271"/>
      <c r="Y13" s="271"/>
      <c r="Z13" s="271"/>
      <c r="AA13" s="271"/>
      <c r="AB13" s="271"/>
      <c r="AC13" s="271"/>
      <c r="AD13" s="271"/>
      <c r="AE13" s="271"/>
      <c r="AF13" s="271"/>
      <c r="AG13" s="271"/>
      <c r="AH13" s="271"/>
      <c r="AI13" s="271"/>
      <c r="AJ13" s="271"/>
      <c r="AK13" s="271"/>
      <c r="AL13" s="271"/>
      <c r="AM13" s="271"/>
      <c r="AN13" s="271"/>
      <c r="AO13" s="271"/>
      <c r="AP13" s="271"/>
      <c r="AQ13" s="271"/>
      <c r="AR13" s="271"/>
      <c r="AS13" s="272"/>
      <c r="AT13" s="268"/>
    </row>
    <row r="14" spans="1:91" s="57" customFormat="1" ht="18" customHeight="1">
      <c r="A14" s="480">
        <v>3</v>
      </c>
      <c r="B14" s="480" t="s">
        <v>85</v>
      </c>
      <c r="C14" s="481" t="str">
        <f>VLOOKUP(B14,DS,2,0)</f>
        <v>Huỳnh Thị Hường</v>
      </c>
      <c r="D14" s="482" t="str">
        <f>VLOOKUP(B14,DS,3,0)</f>
        <v>Công nhân</v>
      </c>
      <c r="E14" s="58" t="s">
        <v>32</v>
      </c>
      <c r="F14" s="153"/>
      <c r="G14" s="153">
        <v>8</v>
      </c>
      <c r="H14" s="153">
        <v>8</v>
      </c>
      <c r="I14" s="153">
        <v>8</v>
      </c>
      <c r="J14" s="153">
        <v>8</v>
      </c>
      <c r="K14" s="153">
        <v>8</v>
      </c>
      <c r="L14" s="153">
        <v>8</v>
      </c>
      <c r="M14" s="153"/>
      <c r="N14" s="153">
        <v>8</v>
      </c>
      <c r="O14" s="153">
        <v>8</v>
      </c>
      <c r="P14" s="153">
        <v>8</v>
      </c>
      <c r="Q14" s="153">
        <v>8</v>
      </c>
      <c r="R14" s="153">
        <v>8</v>
      </c>
      <c r="S14" s="153">
        <v>8</v>
      </c>
      <c r="T14" s="153"/>
      <c r="U14" s="153">
        <v>8</v>
      </c>
      <c r="V14" s="153">
        <v>8</v>
      </c>
      <c r="W14" s="153">
        <v>8</v>
      </c>
      <c r="X14" s="153">
        <v>8</v>
      </c>
      <c r="Y14" s="153">
        <v>8</v>
      </c>
      <c r="Z14" s="153">
        <v>8</v>
      </c>
      <c r="AA14" s="153"/>
      <c r="AB14" s="153">
        <v>8</v>
      </c>
      <c r="AC14" s="153">
        <v>8</v>
      </c>
      <c r="AD14" s="153"/>
      <c r="AE14" s="153"/>
      <c r="AF14" s="153"/>
      <c r="AG14" s="153"/>
      <c r="AH14" s="153"/>
      <c r="AI14" s="153"/>
      <c r="AJ14" s="153"/>
      <c r="AK14" s="453">
        <f>((SUM(F14:AJ14))/8)-(SUMIF($F$6:$AJ$6,"C.Nhật",F14:AJ14)/8)</f>
        <v>20</v>
      </c>
      <c r="AL14" s="453">
        <f>SUM(F15:AI15)/8*1.5</f>
        <v>0</v>
      </c>
      <c r="AM14" s="462">
        <f>SUMIF($F$6:$AI$6,"C.Nhật",$F14:$AI15)/8*2</f>
        <v>0</v>
      </c>
      <c r="AN14" s="442">
        <f>SUM(AK14:AM15)</f>
        <v>20</v>
      </c>
      <c r="AO14" s="484">
        <v>0</v>
      </c>
      <c r="AP14" s="442"/>
      <c r="AQ14" s="442"/>
      <c r="AR14" s="442"/>
      <c r="AS14" s="472"/>
      <c r="AT14" s="284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7" customFormat="1" ht="18" customHeight="1">
      <c r="A15" s="480"/>
      <c r="B15" s="480"/>
      <c r="C15" s="481"/>
      <c r="D15" s="483"/>
      <c r="E15" s="59" t="s">
        <v>31</v>
      </c>
      <c r="F15" s="154"/>
      <c r="G15" s="154"/>
      <c r="H15" s="154"/>
      <c r="I15" s="154"/>
      <c r="J15" s="154"/>
      <c r="K15" s="154"/>
      <c r="L15" s="154"/>
      <c r="M15" s="154"/>
      <c r="N15" s="154"/>
      <c r="O15" s="154"/>
      <c r="P15" s="154"/>
      <c r="Q15" s="154"/>
      <c r="R15" s="154"/>
      <c r="S15" s="154"/>
      <c r="T15" s="154"/>
      <c r="U15" s="154"/>
      <c r="V15" s="154"/>
      <c r="W15" s="154"/>
      <c r="X15" s="154"/>
      <c r="Y15" s="154"/>
      <c r="Z15" s="154"/>
      <c r="AA15" s="154"/>
      <c r="AB15" s="154"/>
      <c r="AC15" s="154"/>
      <c r="AD15" s="154"/>
      <c r="AE15" s="154"/>
      <c r="AF15" s="154"/>
      <c r="AG15" s="154"/>
      <c r="AH15" s="154"/>
      <c r="AI15" s="154"/>
      <c r="AJ15" s="154"/>
      <c r="AK15" s="454"/>
      <c r="AL15" s="454"/>
      <c r="AM15" s="463"/>
      <c r="AN15" s="443"/>
      <c r="AO15" s="485"/>
      <c r="AP15" s="443"/>
      <c r="AQ15" s="443"/>
      <c r="AR15" s="443"/>
      <c r="AS15" s="473"/>
      <c r="AT15" s="284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7" customFormat="1" ht="18" customHeight="1">
      <c r="A16" s="480">
        <f>A14+1</f>
        <v>4</v>
      </c>
      <c r="B16" s="480" t="s">
        <v>86</v>
      </c>
      <c r="C16" s="481" t="str">
        <f>VLOOKUP(B16,DS,2,0)</f>
        <v>Nguyễn Thị Rong</v>
      </c>
      <c r="D16" s="482" t="str">
        <f>VLOOKUP(B16,DS,3,0)</f>
        <v>Công nhân</v>
      </c>
      <c r="E16" s="58" t="s">
        <v>32</v>
      </c>
      <c r="F16" s="153"/>
      <c r="G16" s="153">
        <v>8</v>
      </c>
      <c r="H16" s="153">
        <v>8</v>
      </c>
      <c r="I16" s="153">
        <v>8</v>
      </c>
      <c r="J16" s="153">
        <v>8</v>
      </c>
      <c r="K16" s="153">
        <v>8</v>
      </c>
      <c r="L16" s="153">
        <v>8</v>
      </c>
      <c r="M16" s="153"/>
      <c r="N16" s="153">
        <v>8</v>
      </c>
      <c r="O16" s="153">
        <v>8</v>
      </c>
      <c r="P16" s="153">
        <v>8</v>
      </c>
      <c r="Q16" s="153">
        <v>8</v>
      </c>
      <c r="R16" s="153">
        <v>8</v>
      </c>
      <c r="S16" s="153">
        <v>8</v>
      </c>
      <c r="T16" s="153"/>
      <c r="U16" s="153">
        <v>8</v>
      </c>
      <c r="V16" s="153">
        <v>8</v>
      </c>
      <c r="W16" s="153">
        <v>8</v>
      </c>
      <c r="X16" s="153">
        <v>8</v>
      </c>
      <c r="Y16" s="153">
        <v>8</v>
      </c>
      <c r="Z16" s="153">
        <v>8</v>
      </c>
      <c r="AA16" s="153"/>
      <c r="AB16" s="153">
        <v>8</v>
      </c>
      <c r="AC16" s="153">
        <v>8</v>
      </c>
      <c r="AD16" s="153"/>
      <c r="AE16" s="153"/>
      <c r="AF16" s="153"/>
      <c r="AG16" s="153"/>
      <c r="AH16" s="153"/>
      <c r="AI16" s="153"/>
      <c r="AJ16" s="153"/>
      <c r="AK16" s="453">
        <f>((SUM(F16:AJ16))/8)-(SUMIF($F$6:$AJ$6,"C.Nhật",F16:AJ16)/8)</f>
        <v>20</v>
      </c>
      <c r="AL16" s="453">
        <f>SUM(F17:AI17)/8*1.5</f>
        <v>0</v>
      </c>
      <c r="AM16" s="462">
        <f>SUMIF($F$6:$AI$6,"C.Nhật",$F16:$AI17)/8*2</f>
        <v>0</v>
      </c>
      <c r="AN16" s="442">
        <f>SUM(AK16:AM17)</f>
        <v>20</v>
      </c>
      <c r="AO16" s="484">
        <v>0</v>
      </c>
      <c r="AP16" s="442"/>
      <c r="AQ16" s="442"/>
      <c r="AR16" s="442"/>
      <c r="AS16" s="472"/>
      <c r="AT16" s="284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7" customFormat="1" ht="18" customHeight="1">
      <c r="A17" s="480"/>
      <c r="B17" s="480"/>
      <c r="C17" s="481"/>
      <c r="D17" s="483"/>
      <c r="E17" s="59" t="s">
        <v>31</v>
      </c>
      <c r="F17" s="154"/>
      <c r="G17" s="154"/>
      <c r="H17" s="154"/>
      <c r="I17" s="154"/>
      <c r="J17" s="154"/>
      <c r="K17" s="154"/>
      <c r="L17" s="154"/>
      <c r="M17" s="154"/>
      <c r="N17" s="154"/>
      <c r="O17" s="154"/>
      <c r="P17" s="154"/>
      <c r="Q17" s="154"/>
      <c r="R17" s="154"/>
      <c r="S17" s="154"/>
      <c r="T17" s="154"/>
      <c r="U17" s="154"/>
      <c r="V17" s="154"/>
      <c r="W17" s="154"/>
      <c r="X17" s="154"/>
      <c r="Y17" s="154"/>
      <c r="Z17" s="154"/>
      <c r="AA17" s="154"/>
      <c r="AB17" s="154"/>
      <c r="AC17" s="154"/>
      <c r="AD17" s="154"/>
      <c r="AE17" s="154"/>
      <c r="AF17" s="154"/>
      <c r="AG17" s="154"/>
      <c r="AH17" s="154"/>
      <c r="AI17" s="154"/>
      <c r="AJ17" s="154"/>
      <c r="AK17" s="454"/>
      <c r="AL17" s="454"/>
      <c r="AM17" s="463"/>
      <c r="AN17" s="443"/>
      <c r="AO17" s="485"/>
      <c r="AP17" s="443"/>
      <c r="AQ17" s="443"/>
      <c r="AR17" s="443"/>
      <c r="AS17" s="473"/>
      <c r="AT17" s="284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7" customFormat="1" ht="18" customHeight="1">
      <c r="A18" s="480">
        <f t="shared" ref="A18" si="2">A16+1</f>
        <v>5</v>
      </c>
      <c r="B18" s="480" t="s">
        <v>87</v>
      </c>
      <c r="C18" s="481" t="str">
        <f>VLOOKUP(B18,DS,2,0)</f>
        <v>Sơn Thị Nil</v>
      </c>
      <c r="D18" s="482" t="str">
        <f>VLOOKUP(B18,DS,3,0)</f>
        <v>Công nhân</v>
      </c>
      <c r="E18" s="58" t="s">
        <v>32</v>
      </c>
      <c r="F18" s="153"/>
      <c r="G18" s="153">
        <v>8</v>
      </c>
      <c r="H18" s="153">
        <v>8</v>
      </c>
      <c r="I18" s="153">
        <v>8</v>
      </c>
      <c r="J18" s="153">
        <v>8</v>
      </c>
      <c r="K18" s="153">
        <v>8</v>
      </c>
      <c r="L18" s="153">
        <v>8</v>
      </c>
      <c r="M18" s="153"/>
      <c r="N18" s="153">
        <v>8</v>
      </c>
      <c r="O18" s="153">
        <v>8</v>
      </c>
      <c r="P18" s="153">
        <v>8</v>
      </c>
      <c r="Q18" s="153">
        <v>8</v>
      </c>
      <c r="R18" s="153">
        <v>8</v>
      </c>
      <c r="S18" s="153">
        <v>8</v>
      </c>
      <c r="T18" s="153"/>
      <c r="U18" s="153">
        <v>8</v>
      </c>
      <c r="V18" s="153">
        <v>8</v>
      </c>
      <c r="W18" s="153">
        <v>8</v>
      </c>
      <c r="X18" s="153">
        <v>8</v>
      </c>
      <c r="Y18" s="153">
        <v>8</v>
      </c>
      <c r="Z18" s="153">
        <v>8</v>
      </c>
      <c r="AA18" s="153"/>
      <c r="AB18" s="153">
        <v>8</v>
      </c>
      <c r="AC18" s="153">
        <v>8</v>
      </c>
      <c r="AD18" s="153"/>
      <c r="AE18" s="153"/>
      <c r="AF18" s="153"/>
      <c r="AG18" s="153"/>
      <c r="AH18" s="153"/>
      <c r="AI18" s="153"/>
      <c r="AJ18" s="153"/>
      <c r="AK18" s="453">
        <f>((SUM(F18:AJ18))/8)-(SUMIF($F$6:$AJ$6,"C.Nhật",F18:AJ18)/8)</f>
        <v>20</v>
      </c>
      <c r="AL18" s="453">
        <f>SUM(F19:AI19)/8*1.5</f>
        <v>0</v>
      </c>
      <c r="AM18" s="462">
        <f>SUMIF($F$6:$AI$6,"C.Nhật",$F18:$AI19)/8*2</f>
        <v>0</v>
      </c>
      <c r="AN18" s="442">
        <f>SUM(AK18:AM19)</f>
        <v>20</v>
      </c>
      <c r="AO18" s="484">
        <v>0</v>
      </c>
      <c r="AP18" s="442"/>
      <c r="AQ18" s="442"/>
      <c r="AR18" s="442"/>
      <c r="AS18" s="472"/>
      <c r="AT18" s="284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57" customFormat="1" ht="18" customHeight="1">
      <c r="A19" s="480"/>
      <c r="B19" s="480"/>
      <c r="C19" s="481"/>
      <c r="D19" s="483"/>
      <c r="E19" s="59" t="s">
        <v>31</v>
      </c>
      <c r="F19" s="154"/>
      <c r="G19" s="154"/>
      <c r="H19" s="154"/>
      <c r="I19" s="154"/>
      <c r="J19" s="154"/>
      <c r="K19" s="154"/>
      <c r="L19" s="154"/>
      <c r="M19" s="154"/>
      <c r="N19" s="154"/>
      <c r="O19" s="154"/>
      <c r="P19" s="154"/>
      <c r="Q19" s="154"/>
      <c r="R19" s="154"/>
      <c r="S19" s="154"/>
      <c r="T19" s="154"/>
      <c r="U19" s="154"/>
      <c r="V19" s="154"/>
      <c r="W19" s="154"/>
      <c r="X19" s="154"/>
      <c r="Y19" s="154"/>
      <c r="Z19" s="154"/>
      <c r="AA19" s="154"/>
      <c r="AB19" s="154"/>
      <c r="AC19" s="154"/>
      <c r="AD19" s="154"/>
      <c r="AE19" s="154"/>
      <c r="AF19" s="154"/>
      <c r="AG19" s="154"/>
      <c r="AH19" s="154"/>
      <c r="AI19" s="154"/>
      <c r="AJ19" s="154"/>
      <c r="AK19" s="454"/>
      <c r="AL19" s="454"/>
      <c r="AM19" s="463"/>
      <c r="AN19" s="443"/>
      <c r="AO19" s="485"/>
      <c r="AP19" s="443"/>
      <c r="AQ19" s="443"/>
      <c r="AR19" s="443"/>
      <c r="AS19" s="473"/>
      <c r="AT19" s="284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57" customFormat="1" ht="18" customHeight="1">
      <c r="A20" s="480">
        <f>A18+1</f>
        <v>6</v>
      </c>
      <c r="B20" s="480" t="s">
        <v>91</v>
      </c>
      <c r="C20" s="481" t="str">
        <f>VLOOKUP(B20,DS,2,0)</f>
        <v>Nguyễn Thị Lựu</v>
      </c>
      <c r="D20" s="482" t="str">
        <f>VLOOKUP(B20,DS,3,0)</f>
        <v>Công nhân</v>
      </c>
      <c r="E20" s="58" t="s">
        <v>32</v>
      </c>
      <c r="F20" s="153"/>
      <c r="G20" s="153">
        <v>8</v>
      </c>
      <c r="H20" s="153">
        <v>8</v>
      </c>
      <c r="I20" s="153">
        <v>8</v>
      </c>
      <c r="J20" s="153">
        <v>8</v>
      </c>
      <c r="K20" s="153">
        <v>8</v>
      </c>
      <c r="L20" s="153">
        <v>8</v>
      </c>
      <c r="M20" s="153"/>
      <c r="N20" s="153">
        <v>8</v>
      </c>
      <c r="O20" s="153">
        <v>8</v>
      </c>
      <c r="P20" s="153">
        <v>8</v>
      </c>
      <c r="Q20" s="153">
        <v>8</v>
      </c>
      <c r="R20" s="153">
        <v>8</v>
      </c>
      <c r="S20" s="153">
        <v>8</v>
      </c>
      <c r="T20" s="153"/>
      <c r="U20" s="153">
        <v>8</v>
      </c>
      <c r="V20" s="153">
        <v>8</v>
      </c>
      <c r="W20" s="153">
        <v>8</v>
      </c>
      <c r="X20" s="153">
        <v>8</v>
      </c>
      <c r="Y20" s="153">
        <v>8</v>
      </c>
      <c r="Z20" s="153">
        <v>8</v>
      </c>
      <c r="AA20" s="153"/>
      <c r="AB20" s="153">
        <v>8</v>
      </c>
      <c r="AC20" s="153">
        <v>8</v>
      </c>
      <c r="AD20" s="153"/>
      <c r="AE20" s="153"/>
      <c r="AF20" s="153"/>
      <c r="AG20" s="153"/>
      <c r="AH20" s="153"/>
      <c r="AI20" s="153"/>
      <c r="AJ20" s="153"/>
      <c r="AK20" s="453">
        <f>((SUM(F20:AJ20))/8)-(SUMIF($F$6:$AJ$6,"C.Nhật",F20:AJ20)/8)</f>
        <v>20</v>
      </c>
      <c r="AL20" s="453">
        <f>SUM(F21:AI21)/8*1.5</f>
        <v>0</v>
      </c>
      <c r="AM20" s="462">
        <f>SUMIF($F$6:$AI$6,"C.Nhật",$F20:$AI21)/8*2</f>
        <v>0</v>
      </c>
      <c r="AN20" s="442">
        <f>SUM(AK20:AM21)</f>
        <v>20</v>
      </c>
      <c r="AO20" s="484">
        <v>0</v>
      </c>
      <c r="AP20" s="442"/>
      <c r="AQ20" s="442"/>
      <c r="AR20" s="442"/>
      <c r="AS20" s="472"/>
      <c r="AT20" s="284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57" customFormat="1" ht="18" customHeight="1">
      <c r="A21" s="480"/>
      <c r="B21" s="480"/>
      <c r="C21" s="481"/>
      <c r="D21" s="483"/>
      <c r="E21" s="59" t="s">
        <v>31</v>
      </c>
      <c r="F21" s="154"/>
      <c r="G21" s="154"/>
      <c r="H21" s="154"/>
      <c r="I21" s="154"/>
      <c r="J21" s="154"/>
      <c r="K21" s="154"/>
      <c r="L21" s="154"/>
      <c r="M21" s="154"/>
      <c r="N21" s="154"/>
      <c r="O21" s="154"/>
      <c r="P21" s="154"/>
      <c r="Q21" s="154"/>
      <c r="R21" s="154"/>
      <c r="S21" s="154"/>
      <c r="T21" s="154"/>
      <c r="U21" s="154"/>
      <c r="V21" s="154"/>
      <c r="W21" s="154"/>
      <c r="X21" s="154"/>
      <c r="Y21" s="154"/>
      <c r="Z21" s="154"/>
      <c r="AA21" s="154"/>
      <c r="AB21" s="154"/>
      <c r="AC21" s="154"/>
      <c r="AD21" s="154"/>
      <c r="AE21" s="154"/>
      <c r="AF21" s="154"/>
      <c r="AG21" s="154"/>
      <c r="AH21" s="154"/>
      <c r="AI21" s="154"/>
      <c r="AJ21" s="154"/>
      <c r="AK21" s="454"/>
      <c r="AL21" s="454"/>
      <c r="AM21" s="463"/>
      <c r="AN21" s="443"/>
      <c r="AO21" s="485"/>
      <c r="AP21" s="443"/>
      <c r="AQ21" s="443"/>
      <c r="AR21" s="443"/>
      <c r="AS21" s="473"/>
      <c r="AT21" s="284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57" customFormat="1" ht="18" customHeight="1">
      <c r="A22" s="480">
        <v>7</v>
      </c>
      <c r="B22" s="480" t="s">
        <v>94</v>
      </c>
      <c r="C22" s="481" t="str">
        <f>VLOOKUP(B22,DS,2,0)</f>
        <v>Trà Thị Soi</v>
      </c>
      <c r="D22" s="482" t="str">
        <f>VLOOKUP(B22,DS,3,0)</f>
        <v>Công nhân</v>
      </c>
      <c r="E22" s="58" t="s">
        <v>32</v>
      </c>
      <c r="F22" s="153"/>
      <c r="G22" s="153">
        <v>8</v>
      </c>
      <c r="H22" s="153">
        <v>8</v>
      </c>
      <c r="I22" s="153">
        <v>8</v>
      </c>
      <c r="J22" s="153">
        <v>8</v>
      </c>
      <c r="K22" s="153">
        <v>8</v>
      </c>
      <c r="L22" s="153">
        <v>8</v>
      </c>
      <c r="M22" s="153"/>
      <c r="N22" s="153">
        <v>8</v>
      </c>
      <c r="O22" s="153">
        <v>8</v>
      </c>
      <c r="P22" s="153">
        <v>8</v>
      </c>
      <c r="Q22" s="153">
        <v>8</v>
      </c>
      <c r="R22" s="153">
        <v>8</v>
      </c>
      <c r="S22" s="153">
        <v>8</v>
      </c>
      <c r="T22" s="153"/>
      <c r="U22" s="153">
        <v>8</v>
      </c>
      <c r="V22" s="153">
        <v>8</v>
      </c>
      <c r="W22" s="153">
        <v>8</v>
      </c>
      <c r="X22" s="153">
        <v>8</v>
      </c>
      <c r="Y22" s="153">
        <v>8</v>
      </c>
      <c r="Z22" s="153">
        <v>8</v>
      </c>
      <c r="AA22" s="153"/>
      <c r="AB22" s="153">
        <v>8</v>
      </c>
      <c r="AC22" s="153">
        <v>8</v>
      </c>
      <c r="AD22" s="153"/>
      <c r="AE22" s="153"/>
      <c r="AF22" s="153"/>
      <c r="AG22" s="153"/>
      <c r="AH22" s="153"/>
      <c r="AI22" s="153"/>
      <c r="AJ22" s="153"/>
      <c r="AK22" s="453">
        <f>((SUM(F22:AJ22))/8)-(SUMIF($F$6:$AJ$6,"C.Nhật",F22:AJ22)/8)</f>
        <v>20</v>
      </c>
      <c r="AL22" s="453">
        <f>SUM(F23:AI23)/8*1.5</f>
        <v>0</v>
      </c>
      <c r="AM22" s="462">
        <f>SUMIF($F$6:$AI$6,"C.Nhật",$F22:$AI23)/8*2</f>
        <v>0</v>
      </c>
      <c r="AN22" s="442">
        <f>SUM(AK22:AM23)</f>
        <v>20</v>
      </c>
      <c r="AO22" s="484">
        <v>0</v>
      </c>
      <c r="AP22" s="442"/>
      <c r="AQ22" s="442"/>
      <c r="AR22" s="442"/>
      <c r="AS22" s="472"/>
      <c r="AT22" s="284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57" customFormat="1" ht="18" customHeight="1">
      <c r="A23" s="480"/>
      <c r="B23" s="480"/>
      <c r="C23" s="481"/>
      <c r="D23" s="483"/>
      <c r="E23" s="59" t="s">
        <v>31</v>
      </c>
      <c r="F23" s="154"/>
      <c r="G23" s="154"/>
      <c r="H23" s="154"/>
      <c r="I23" s="154"/>
      <c r="J23" s="154"/>
      <c r="K23" s="154"/>
      <c r="L23" s="154"/>
      <c r="M23" s="154"/>
      <c r="N23" s="154"/>
      <c r="O23" s="154"/>
      <c r="P23" s="154"/>
      <c r="Q23" s="154"/>
      <c r="R23" s="154"/>
      <c r="S23" s="154"/>
      <c r="T23" s="154"/>
      <c r="U23" s="154"/>
      <c r="V23" s="154"/>
      <c r="W23" s="154"/>
      <c r="X23" s="154"/>
      <c r="Y23" s="154"/>
      <c r="Z23" s="154"/>
      <c r="AA23" s="154"/>
      <c r="AB23" s="154"/>
      <c r="AC23" s="154"/>
      <c r="AD23" s="154"/>
      <c r="AE23" s="154"/>
      <c r="AF23" s="154"/>
      <c r="AG23" s="154"/>
      <c r="AH23" s="154"/>
      <c r="AI23" s="154"/>
      <c r="AJ23" s="154"/>
      <c r="AK23" s="454"/>
      <c r="AL23" s="454"/>
      <c r="AM23" s="463"/>
      <c r="AN23" s="443"/>
      <c r="AO23" s="485"/>
      <c r="AP23" s="443"/>
      <c r="AQ23" s="443"/>
      <c r="AR23" s="443"/>
      <c r="AS23" s="473"/>
      <c r="AT23" s="284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57" customFormat="1" ht="18" customHeight="1">
      <c r="A24" s="480">
        <f t="shared" ref="A24" si="3">A22+1</f>
        <v>8</v>
      </c>
      <c r="B24" s="480" t="s">
        <v>101</v>
      </c>
      <c r="C24" s="481" t="str">
        <f>VLOOKUP(B24,DS,2,0)</f>
        <v>Trần Thị Bích Phượng</v>
      </c>
      <c r="D24" s="482" t="str">
        <f>VLOOKUP(B24,DS,3,0)</f>
        <v>Công nhân</v>
      </c>
      <c r="E24" s="58" t="s">
        <v>32</v>
      </c>
      <c r="F24" s="153"/>
      <c r="G24" s="153">
        <v>8</v>
      </c>
      <c r="H24" s="153">
        <v>8</v>
      </c>
      <c r="I24" s="153">
        <v>8</v>
      </c>
      <c r="J24" s="153">
        <v>8</v>
      </c>
      <c r="K24" s="153">
        <v>8</v>
      </c>
      <c r="L24" s="153">
        <v>8</v>
      </c>
      <c r="M24" s="153"/>
      <c r="N24" s="153">
        <v>8</v>
      </c>
      <c r="O24" s="153">
        <v>8</v>
      </c>
      <c r="P24" s="153">
        <v>8</v>
      </c>
      <c r="Q24" s="153">
        <v>8</v>
      </c>
      <c r="R24" s="153">
        <v>8</v>
      </c>
      <c r="S24" s="153">
        <v>8</v>
      </c>
      <c r="T24" s="153"/>
      <c r="U24" s="153">
        <v>8</v>
      </c>
      <c r="V24" s="153">
        <v>8</v>
      </c>
      <c r="W24" s="153">
        <v>8</v>
      </c>
      <c r="X24" s="153">
        <v>8</v>
      </c>
      <c r="Y24" s="153">
        <v>8</v>
      </c>
      <c r="Z24" s="153">
        <v>8</v>
      </c>
      <c r="AA24" s="153"/>
      <c r="AB24" s="153">
        <v>8</v>
      </c>
      <c r="AC24" s="153">
        <v>8</v>
      </c>
      <c r="AD24" s="153"/>
      <c r="AE24" s="153"/>
      <c r="AF24" s="153"/>
      <c r="AG24" s="153"/>
      <c r="AH24" s="153"/>
      <c r="AI24" s="153"/>
      <c r="AJ24" s="153"/>
      <c r="AK24" s="453">
        <f>((SUM(F24:AJ24))/8)-(SUMIF($F$6:$AJ$6,"C.Nhật",F24:AJ24)/8)</f>
        <v>20</v>
      </c>
      <c r="AL24" s="453">
        <f>SUM(F25:AI25)/8*1.5</f>
        <v>0</v>
      </c>
      <c r="AM24" s="462">
        <f>SUMIF($F$6:$AI$6,"C.Nhật",$F24:$AI25)/8*2</f>
        <v>0</v>
      </c>
      <c r="AN24" s="442">
        <f>SUM(AK24:AM25)</f>
        <v>20</v>
      </c>
      <c r="AO24" s="484">
        <v>0</v>
      </c>
      <c r="AP24" s="442"/>
      <c r="AQ24" s="442"/>
      <c r="AR24" s="442"/>
      <c r="AS24" s="472"/>
      <c r="AT24" s="284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57" customFormat="1" ht="18" customHeight="1">
      <c r="A25" s="480"/>
      <c r="B25" s="480"/>
      <c r="C25" s="481"/>
      <c r="D25" s="483"/>
      <c r="E25" s="59" t="s">
        <v>31</v>
      </c>
      <c r="F25" s="154"/>
      <c r="G25" s="154"/>
      <c r="H25" s="154"/>
      <c r="I25" s="154"/>
      <c r="J25" s="154"/>
      <c r="K25" s="154"/>
      <c r="L25" s="154"/>
      <c r="M25" s="154"/>
      <c r="N25" s="154"/>
      <c r="O25" s="154"/>
      <c r="P25" s="154"/>
      <c r="Q25" s="154"/>
      <c r="R25" s="154"/>
      <c r="S25" s="154"/>
      <c r="T25" s="154"/>
      <c r="U25" s="154"/>
      <c r="V25" s="154"/>
      <c r="W25" s="154"/>
      <c r="X25" s="154"/>
      <c r="Y25" s="154"/>
      <c r="Z25" s="154"/>
      <c r="AA25" s="154"/>
      <c r="AB25" s="154"/>
      <c r="AC25" s="154"/>
      <c r="AD25" s="154"/>
      <c r="AE25" s="154"/>
      <c r="AF25" s="154"/>
      <c r="AG25" s="154"/>
      <c r="AH25" s="154"/>
      <c r="AI25" s="154"/>
      <c r="AJ25" s="154"/>
      <c r="AK25" s="454"/>
      <c r="AL25" s="454"/>
      <c r="AM25" s="463"/>
      <c r="AN25" s="443"/>
      <c r="AO25" s="485"/>
      <c r="AP25" s="443"/>
      <c r="AQ25" s="443"/>
      <c r="AR25" s="443"/>
      <c r="AS25" s="473"/>
      <c r="AT25" s="284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57" customFormat="1" ht="18" customHeight="1">
      <c r="A26" s="480">
        <v>9</v>
      </c>
      <c r="B26" s="480" t="s">
        <v>102</v>
      </c>
      <c r="C26" s="481" t="str">
        <f>VLOOKUP(B26,DS,2,0)</f>
        <v>Sơn Thị Trường Sa</v>
      </c>
      <c r="D26" s="482" t="str">
        <f>VLOOKUP(B26,DS,3,0)</f>
        <v>Công nhân</v>
      </c>
      <c r="E26" s="58" t="s">
        <v>32</v>
      </c>
      <c r="F26" s="153"/>
      <c r="G26" s="153">
        <v>8</v>
      </c>
      <c r="H26" s="153">
        <v>8</v>
      </c>
      <c r="I26" s="153">
        <v>8</v>
      </c>
      <c r="J26" s="153">
        <v>8</v>
      </c>
      <c r="K26" s="153">
        <v>8</v>
      </c>
      <c r="L26" s="153">
        <v>8</v>
      </c>
      <c r="M26" s="153"/>
      <c r="N26" s="153">
        <v>8</v>
      </c>
      <c r="O26" s="153">
        <v>8</v>
      </c>
      <c r="P26" s="153">
        <v>8</v>
      </c>
      <c r="Q26" s="153">
        <v>8</v>
      </c>
      <c r="R26" s="153">
        <v>8</v>
      </c>
      <c r="S26" s="153">
        <v>8</v>
      </c>
      <c r="T26" s="153"/>
      <c r="U26" s="153">
        <v>8</v>
      </c>
      <c r="V26" s="153">
        <v>8</v>
      </c>
      <c r="W26" s="153">
        <v>8</v>
      </c>
      <c r="X26" s="153">
        <v>8</v>
      </c>
      <c r="Y26" s="153">
        <v>8</v>
      </c>
      <c r="Z26" s="153">
        <v>8</v>
      </c>
      <c r="AA26" s="153"/>
      <c r="AB26" s="153">
        <v>8</v>
      </c>
      <c r="AC26" s="153">
        <v>8</v>
      </c>
      <c r="AD26" s="153"/>
      <c r="AE26" s="153"/>
      <c r="AF26" s="153"/>
      <c r="AG26" s="153"/>
      <c r="AH26" s="153"/>
      <c r="AI26" s="153"/>
      <c r="AJ26" s="153"/>
      <c r="AK26" s="453">
        <f>((SUM(F26:AJ26))/8)-(SUMIF($F$6:$AJ$6,"C.Nhật",F26:AJ26)/8)</f>
        <v>20</v>
      </c>
      <c r="AL26" s="453">
        <f>SUM(F27:AI27)/8*1.5</f>
        <v>0</v>
      </c>
      <c r="AM26" s="462">
        <f>SUMIF($F$6:$AI$6,"C.Nhật",$F26:$AI27)/8*2</f>
        <v>0</v>
      </c>
      <c r="AN26" s="442">
        <f>SUM(AK26:AM27)</f>
        <v>20</v>
      </c>
      <c r="AO26" s="484">
        <v>0</v>
      </c>
      <c r="AP26" s="442"/>
      <c r="AQ26" s="442"/>
      <c r="AR26" s="442"/>
      <c r="AS26" s="472"/>
      <c r="AT26" s="284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57" customFormat="1" ht="18" customHeight="1">
      <c r="A27" s="480"/>
      <c r="B27" s="480"/>
      <c r="C27" s="481"/>
      <c r="D27" s="483"/>
      <c r="E27" s="59" t="s">
        <v>31</v>
      </c>
      <c r="F27" s="154"/>
      <c r="G27" s="154"/>
      <c r="H27" s="154"/>
      <c r="I27" s="154"/>
      <c r="J27" s="154"/>
      <c r="K27" s="154"/>
      <c r="L27" s="154"/>
      <c r="M27" s="154"/>
      <c r="N27" s="154"/>
      <c r="O27" s="154"/>
      <c r="P27" s="154"/>
      <c r="Q27" s="154"/>
      <c r="R27" s="154"/>
      <c r="S27" s="154"/>
      <c r="T27" s="154"/>
      <c r="U27" s="154"/>
      <c r="V27" s="154"/>
      <c r="W27" s="154"/>
      <c r="X27" s="154"/>
      <c r="Y27" s="154"/>
      <c r="Z27" s="154"/>
      <c r="AA27" s="154"/>
      <c r="AB27" s="154"/>
      <c r="AC27" s="154"/>
      <c r="AD27" s="154"/>
      <c r="AE27" s="154"/>
      <c r="AF27" s="154"/>
      <c r="AG27" s="154"/>
      <c r="AH27" s="154"/>
      <c r="AI27" s="154"/>
      <c r="AJ27" s="154"/>
      <c r="AK27" s="454"/>
      <c r="AL27" s="454"/>
      <c r="AM27" s="463"/>
      <c r="AN27" s="443"/>
      <c r="AO27" s="485"/>
      <c r="AP27" s="443"/>
      <c r="AQ27" s="443"/>
      <c r="AR27" s="443"/>
      <c r="AS27" s="473"/>
      <c r="AT27" s="284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57" customFormat="1" ht="18" customHeight="1">
      <c r="A28" s="480">
        <v>10</v>
      </c>
      <c r="B28" s="480" t="s">
        <v>103</v>
      </c>
      <c r="C28" s="481" t="str">
        <f>VLOOKUP(B28,DS,2,0)</f>
        <v>Lý Thị Sà Kha</v>
      </c>
      <c r="D28" s="482" t="str">
        <f>VLOOKUP(B28,DS,3,0)</f>
        <v>Công nhân</v>
      </c>
      <c r="E28" s="58" t="s">
        <v>32</v>
      </c>
      <c r="F28" s="153"/>
      <c r="G28" s="153">
        <v>8</v>
      </c>
      <c r="H28" s="153">
        <v>8</v>
      </c>
      <c r="I28" s="153">
        <v>8</v>
      </c>
      <c r="J28" s="153">
        <v>8</v>
      </c>
      <c r="K28" s="153">
        <v>8</v>
      </c>
      <c r="L28" s="153">
        <v>8</v>
      </c>
      <c r="M28" s="153"/>
      <c r="N28" s="153">
        <v>8</v>
      </c>
      <c r="O28" s="153">
        <v>8</v>
      </c>
      <c r="P28" s="153">
        <v>8</v>
      </c>
      <c r="Q28" s="153">
        <v>8</v>
      </c>
      <c r="R28" s="153">
        <v>8</v>
      </c>
      <c r="S28" s="153">
        <v>8</v>
      </c>
      <c r="T28" s="153"/>
      <c r="U28" s="153">
        <v>8</v>
      </c>
      <c r="V28" s="153">
        <v>8</v>
      </c>
      <c r="W28" s="153">
        <v>8</v>
      </c>
      <c r="X28" s="153">
        <v>8</v>
      </c>
      <c r="Y28" s="153">
        <v>8</v>
      </c>
      <c r="Z28" s="153">
        <v>8</v>
      </c>
      <c r="AA28" s="153"/>
      <c r="AB28" s="153">
        <v>8</v>
      </c>
      <c r="AC28" s="153">
        <v>8</v>
      </c>
      <c r="AD28" s="153"/>
      <c r="AE28" s="153"/>
      <c r="AF28" s="153"/>
      <c r="AG28" s="153"/>
      <c r="AH28" s="153"/>
      <c r="AI28" s="153"/>
      <c r="AJ28" s="153"/>
      <c r="AK28" s="453">
        <f>((SUM(F28:AJ28))/8)-(SUMIF($F$6:$AJ$6,"C.Nhật",F28:AJ28)/8)</f>
        <v>20</v>
      </c>
      <c r="AL28" s="453">
        <f>SUM(F29:AI29)/8*1.5</f>
        <v>0</v>
      </c>
      <c r="AM28" s="462">
        <f>SUMIF($F$6:$AI$6,"C.Nhật",$F28:$AI29)/8*2</f>
        <v>0</v>
      </c>
      <c r="AN28" s="442">
        <f>SUM(AK28:AM29)</f>
        <v>20</v>
      </c>
      <c r="AO28" s="484">
        <v>0</v>
      </c>
      <c r="AP28" s="442"/>
      <c r="AQ28" s="442"/>
      <c r="AR28" s="442"/>
      <c r="AS28" s="472"/>
      <c r="AT28" s="284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57" customFormat="1" ht="18" customHeight="1">
      <c r="A29" s="480"/>
      <c r="B29" s="480"/>
      <c r="C29" s="481"/>
      <c r="D29" s="483"/>
      <c r="E29" s="59" t="s">
        <v>31</v>
      </c>
      <c r="F29" s="154"/>
      <c r="G29" s="154"/>
      <c r="H29" s="154"/>
      <c r="I29" s="154"/>
      <c r="J29" s="154"/>
      <c r="K29" s="154"/>
      <c r="L29" s="154"/>
      <c r="M29" s="154"/>
      <c r="N29" s="154"/>
      <c r="O29" s="154"/>
      <c r="P29" s="154"/>
      <c r="Q29" s="154"/>
      <c r="R29" s="154"/>
      <c r="S29" s="154"/>
      <c r="T29" s="154"/>
      <c r="U29" s="154"/>
      <c r="V29" s="154"/>
      <c r="W29" s="154"/>
      <c r="X29" s="154"/>
      <c r="Y29" s="154"/>
      <c r="Z29" s="154"/>
      <c r="AA29" s="154"/>
      <c r="AB29" s="154"/>
      <c r="AC29" s="154"/>
      <c r="AD29" s="154"/>
      <c r="AE29" s="154"/>
      <c r="AF29" s="154"/>
      <c r="AG29" s="154"/>
      <c r="AH29" s="154"/>
      <c r="AI29" s="154"/>
      <c r="AJ29" s="154"/>
      <c r="AK29" s="454"/>
      <c r="AL29" s="454"/>
      <c r="AM29" s="463"/>
      <c r="AN29" s="443"/>
      <c r="AO29" s="485"/>
      <c r="AP29" s="443"/>
      <c r="AQ29" s="443"/>
      <c r="AR29" s="443"/>
      <c r="AS29" s="473"/>
      <c r="AT29" s="284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57" customFormat="1" ht="18" customHeight="1">
      <c r="A30" s="480">
        <v>11</v>
      </c>
      <c r="B30" s="480" t="s">
        <v>104</v>
      </c>
      <c r="C30" s="481" t="str">
        <f>VLOOKUP(B30,DS,2,0)</f>
        <v xml:space="preserve"> Lâm Thị Mộng Thường</v>
      </c>
      <c r="D30" s="482" t="str">
        <f>VLOOKUP(B30,DS,3,0)</f>
        <v>Công nhân</v>
      </c>
      <c r="E30" s="58" t="s">
        <v>32</v>
      </c>
      <c r="F30" s="153"/>
      <c r="G30" s="153">
        <v>8</v>
      </c>
      <c r="H30" s="153">
        <v>8</v>
      </c>
      <c r="I30" s="153">
        <v>8</v>
      </c>
      <c r="J30" s="153">
        <v>8</v>
      </c>
      <c r="K30" s="153">
        <v>8</v>
      </c>
      <c r="L30" s="153">
        <v>8</v>
      </c>
      <c r="M30" s="153"/>
      <c r="N30" s="153">
        <v>8</v>
      </c>
      <c r="O30" s="153">
        <v>8</v>
      </c>
      <c r="P30" s="153">
        <v>8</v>
      </c>
      <c r="Q30" s="153">
        <v>8</v>
      </c>
      <c r="R30" s="153">
        <v>8</v>
      </c>
      <c r="S30" s="153">
        <v>8</v>
      </c>
      <c r="T30" s="153"/>
      <c r="U30" s="153">
        <v>8</v>
      </c>
      <c r="V30" s="153">
        <v>8</v>
      </c>
      <c r="W30" s="153">
        <v>8</v>
      </c>
      <c r="X30" s="153">
        <v>8</v>
      </c>
      <c r="Y30" s="153">
        <v>8</v>
      </c>
      <c r="Z30" s="153">
        <v>8</v>
      </c>
      <c r="AA30" s="153"/>
      <c r="AB30" s="153">
        <v>8</v>
      </c>
      <c r="AC30" s="153">
        <v>8</v>
      </c>
      <c r="AD30" s="153"/>
      <c r="AE30" s="153"/>
      <c r="AF30" s="153"/>
      <c r="AG30" s="153"/>
      <c r="AH30" s="153"/>
      <c r="AI30" s="153"/>
      <c r="AJ30" s="153"/>
      <c r="AK30" s="453">
        <f>((SUM(F30:AJ30))/8)-(SUMIF($F$6:$AJ$6,"C.Nhật",F30:AJ30)/8)</f>
        <v>20</v>
      </c>
      <c r="AL30" s="453">
        <f>SUM(F31:AI31)/8*1.5</f>
        <v>0</v>
      </c>
      <c r="AM30" s="462">
        <f>SUMIF($F$6:$AI$6,"C.Nhật",$F30:$AI31)/8*2</f>
        <v>0</v>
      </c>
      <c r="AN30" s="442">
        <f>SUM(AK30:AM31)</f>
        <v>20</v>
      </c>
      <c r="AO30" s="484">
        <v>0</v>
      </c>
      <c r="AP30" s="442"/>
      <c r="AQ30" s="442"/>
      <c r="AR30" s="442"/>
      <c r="AS30" s="472"/>
      <c r="AT30" s="284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57" customFormat="1" ht="18" customHeight="1">
      <c r="A31" s="480"/>
      <c r="B31" s="480"/>
      <c r="C31" s="481"/>
      <c r="D31" s="483"/>
      <c r="E31" s="59" t="s">
        <v>31</v>
      </c>
      <c r="F31" s="154"/>
      <c r="G31" s="154"/>
      <c r="H31" s="154"/>
      <c r="I31" s="154"/>
      <c r="J31" s="154"/>
      <c r="K31" s="154"/>
      <c r="L31" s="154"/>
      <c r="M31" s="154"/>
      <c r="N31" s="154"/>
      <c r="O31" s="154"/>
      <c r="P31" s="154"/>
      <c r="Q31" s="154"/>
      <c r="R31" s="154"/>
      <c r="S31" s="154"/>
      <c r="T31" s="154"/>
      <c r="U31" s="154"/>
      <c r="V31" s="154"/>
      <c r="W31" s="154"/>
      <c r="X31" s="154"/>
      <c r="Y31" s="154"/>
      <c r="Z31" s="154"/>
      <c r="AA31" s="154"/>
      <c r="AB31" s="154"/>
      <c r="AC31" s="154"/>
      <c r="AD31" s="154"/>
      <c r="AE31" s="154"/>
      <c r="AF31" s="154"/>
      <c r="AG31" s="154"/>
      <c r="AH31" s="154"/>
      <c r="AI31" s="154"/>
      <c r="AJ31" s="154"/>
      <c r="AK31" s="454"/>
      <c r="AL31" s="454"/>
      <c r="AM31" s="463"/>
      <c r="AN31" s="443"/>
      <c r="AO31" s="485"/>
      <c r="AP31" s="443"/>
      <c r="AQ31" s="443"/>
      <c r="AR31" s="443"/>
      <c r="AS31" s="473"/>
      <c r="AT31" s="284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57" customFormat="1" ht="18" customHeight="1">
      <c r="A32" s="480">
        <v>12</v>
      </c>
      <c r="B32" s="498" t="s">
        <v>88</v>
      </c>
      <c r="C32" s="499" t="s">
        <v>145</v>
      </c>
      <c r="D32" s="482" t="str">
        <f>VLOOKUP(B32,DS,3,0)</f>
        <v>Công nhân</v>
      </c>
      <c r="E32" s="58" t="s">
        <v>32</v>
      </c>
      <c r="F32" s="153"/>
      <c r="G32" s="153"/>
      <c r="H32" s="153"/>
      <c r="I32" s="153"/>
      <c r="J32" s="153"/>
      <c r="K32" s="153"/>
      <c r="L32" s="153">
        <v>8</v>
      </c>
      <c r="M32" s="153"/>
      <c r="N32" s="153">
        <v>8</v>
      </c>
      <c r="O32" s="153">
        <v>8</v>
      </c>
      <c r="P32" s="153">
        <v>8</v>
      </c>
      <c r="Q32" s="153">
        <v>8</v>
      </c>
      <c r="R32" s="153">
        <v>8</v>
      </c>
      <c r="S32" s="153">
        <v>8</v>
      </c>
      <c r="T32" s="153"/>
      <c r="U32" s="153">
        <v>8</v>
      </c>
      <c r="V32" s="153">
        <v>8</v>
      </c>
      <c r="W32" s="153">
        <v>8</v>
      </c>
      <c r="X32" s="153">
        <v>8</v>
      </c>
      <c r="Y32" s="153">
        <v>8</v>
      </c>
      <c r="Z32" s="153">
        <v>8</v>
      </c>
      <c r="AA32" s="153"/>
      <c r="AB32" s="153">
        <v>8</v>
      </c>
      <c r="AC32" s="153">
        <v>8</v>
      </c>
      <c r="AD32" s="153"/>
      <c r="AE32" s="153"/>
      <c r="AF32" s="153"/>
      <c r="AG32" s="153"/>
      <c r="AH32" s="153"/>
      <c r="AI32" s="153"/>
      <c r="AJ32" s="153"/>
      <c r="AK32" s="453">
        <f>((SUM(F32:AJ32))/8)-(SUMIF($F$6:$AJ$6,"C.Nhật",F32:AJ32)/8)</f>
        <v>15</v>
      </c>
      <c r="AL32" s="453">
        <f>SUM(F33:AI33)/8*1.5</f>
        <v>0</v>
      </c>
      <c r="AM32" s="462">
        <f>SUMIF($F$6:$AI$6,"C.Nhật",$F32:$AI33)/8*2</f>
        <v>0</v>
      </c>
      <c r="AN32" s="442">
        <f>SUM(AK32:AM33)</f>
        <v>15</v>
      </c>
      <c r="AO32" s="484">
        <v>1</v>
      </c>
      <c r="AP32" s="442"/>
      <c r="AQ32" s="442"/>
      <c r="AR32" s="442"/>
      <c r="AS32" s="472"/>
      <c r="AT32" s="299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57" customFormat="1" ht="18" customHeight="1">
      <c r="A33" s="480"/>
      <c r="B33" s="498"/>
      <c r="C33" s="499"/>
      <c r="D33" s="483"/>
      <c r="E33" s="59" t="s">
        <v>31</v>
      </c>
      <c r="F33" s="154"/>
      <c r="G33" s="154"/>
      <c r="H33" s="154"/>
      <c r="I33" s="154"/>
      <c r="J33" s="154"/>
      <c r="K33" s="154"/>
      <c r="L33" s="154"/>
      <c r="M33" s="154"/>
      <c r="N33" s="154"/>
      <c r="O33" s="154"/>
      <c r="P33" s="154"/>
      <c r="Q33" s="154"/>
      <c r="R33" s="154"/>
      <c r="S33" s="154"/>
      <c r="T33" s="154"/>
      <c r="U33" s="154"/>
      <c r="V33" s="154"/>
      <c r="W33" s="154"/>
      <c r="X33" s="154"/>
      <c r="Y33" s="154"/>
      <c r="Z33" s="154"/>
      <c r="AA33" s="154"/>
      <c r="AB33" s="154"/>
      <c r="AC33" s="154"/>
      <c r="AD33" s="154"/>
      <c r="AE33" s="154"/>
      <c r="AF33" s="154"/>
      <c r="AG33" s="154"/>
      <c r="AH33" s="154"/>
      <c r="AI33" s="154"/>
      <c r="AJ33" s="154"/>
      <c r="AK33" s="454"/>
      <c r="AL33" s="454"/>
      <c r="AM33" s="463"/>
      <c r="AN33" s="443"/>
      <c r="AO33" s="485"/>
      <c r="AP33" s="443"/>
      <c r="AQ33" s="443"/>
      <c r="AR33" s="443"/>
      <c r="AS33" s="473"/>
      <c r="AT33" s="299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269" customFormat="1" ht="24" customHeight="1">
      <c r="A34" s="267" t="s">
        <v>187</v>
      </c>
      <c r="B34" s="324" t="s">
        <v>188</v>
      </c>
      <c r="C34" s="267"/>
      <c r="D34" s="271"/>
      <c r="E34" s="271"/>
      <c r="F34" s="271"/>
      <c r="G34" s="271"/>
      <c r="H34" s="271"/>
      <c r="I34" s="271"/>
      <c r="J34" s="271"/>
      <c r="K34" s="271"/>
      <c r="L34" s="271"/>
      <c r="M34" s="271"/>
      <c r="N34" s="271"/>
      <c r="O34" s="271"/>
      <c r="P34" s="271"/>
      <c r="Q34" s="271"/>
      <c r="R34" s="271"/>
      <c r="S34" s="271"/>
      <c r="T34" s="271"/>
      <c r="U34" s="271"/>
      <c r="V34" s="271"/>
      <c r="W34" s="271"/>
      <c r="X34" s="271"/>
      <c r="Y34" s="271"/>
      <c r="Z34" s="271"/>
      <c r="AA34" s="271"/>
      <c r="AB34" s="271"/>
      <c r="AC34" s="271"/>
      <c r="AD34" s="271"/>
      <c r="AE34" s="271"/>
      <c r="AF34" s="271"/>
      <c r="AG34" s="271"/>
      <c r="AH34" s="271"/>
      <c r="AI34" s="271"/>
      <c r="AJ34" s="271"/>
      <c r="AK34" s="271"/>
      <c r="AL34" s="271"/>
      <c r="AM34" s="271"/>
      <c r="AN34" s="271"/>
      <c r="AO34" s="271"/>
      <c r="AP34" s="271"/>
      <c r="AQ34" s="271"/>
      <c r="AR34" s="271"/>
      <c r="AS34" s="272"/>
      <c r="AT34" s="268"/>
    </row>
    <row r="35" spans="1:90" s="57" customFormat="1" ht="18" customHeight="1">
      <c r="A35" s="480">
        <v>13</v>
      </c>
      <c r="B35" s="480" t="s">
        <v>113</v>
      </c>
      <c r="C35" s="481" t="str">
        <f>VLOOKUP(B35,DS,2,0)</f>
        <v>Nguyễn Văn Bé Hai</v>
      </c>
      <c r="D35" s="482" t="str">
        <f>VLOOKUP(B35,DS,3,0)</f>
        <v>Công nhân</v>
      </c>
      <c r="E35" s="58" t="s">
        <v>32</v>
      </c>
      <c r="F35" s="153"/>
      <c r="G35" s="153">
        <v>8</v>
      </c>
      <c r="H35" s="153">
        <v>8</v>
      </c>
      <c r="I35" s="153">
        <v>8</v>
      </c>
      <c r="J35" s="153">
        <v>8</v>
      </c>
      <c r="K35" s="153">
        <v>8</v>
      </c>
      <c r="L35" s="153">
        <v>8</v>
      </c>
      <c r="M35" s="153"/>
      <c r="N35" s="153">
        <v>8</v>
      </c>
      <c r="O35" s="153">
        <v>8</v>
      </c>
      <c r="P35" s="153">
        <v>8</v>
      </c>
      <c r="Q35" s="153">
        <v>8</v>
      </c>
      <c r="R35" s="153">
        <v>8</v>
      </c>
      <c r="S35" s="153">
        <v>8</v>
      </c>
      <c r="T35" s="153"/>
      <c r="U35" s="153">
        <v>8</v>
      </c>
      <c r="V35" s="153">
        <v>8</v>
      </c>
      <c r="W35" s="153">
        <v>8</v>
      </c>
      <c r="X35" s="153">
        <v>8</v>
      </c>
      <c r="Y35" s="153">
        <v>8</v>
      </c>
      <c r="Z35" s="153">
        <v>8</v>
      </c>
      <c r="AA35" s="153"/>
      <c r="AB35" s="153">
        <v>8</v>
      </c>
      <c r="AC35" s="153">
        <v>8</v>
      </c>
      <c r="AD35" s="153"/>
      <c r="AE35" s="153"/>
      <c r="AF35" s="153"/>
      <c r="AG35" s="153"/>
      <c r="AH35" s="153"/>
      <c r="AI35" s="153"/>
      <c r="AJ35" s="153"/>
      <c r="AK35" s="453">
        <f>((SUM(F35:AJ35))/8)-(SUMIF($F$6:$AJ$6,"C.Nhật",F35:AJ35)/8)</f>
        <v>20</v>
      </c>
      <c r="AL35" s="453">
        <f>SUM(F36:AI36)/8*1.5</f>
        <v>0</v>
      </c>
      <c r="AM35" s="462">
        <f>SUMIF($F$6:$AI$6,"C.Nhật",$F35:$AI36)/8*2</f>
        <v>0</v>
      </c>
      <c r="AN35" s="442">
        <f>SUM(AK35:AM36)</f>
        <v>20</v>
      </c>
      <c r="AO35" s="484">
        <v>0</v>
      </c>
      <c r="AP35" s="442"/>
      <c r="AQ35" s="442"/>
      <c r="AR35" s="442"/>
      <c r="AS35" s="472"/>
      <c r="AT35" s="284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57" customFormat="1" ht="18" customHeight="1">
      <c r="A36" s="480"/>
      <c r="B36" s="480"/>
      <c r="C36" s="481"/>
      <c r="D36" s="483"/>
      <c r="E36" s="59" t="s">
        <v>31</v>
      </c>
      <c r="F36" s="154"/>
      <c r="G36" s="154"/>
      <c r="H36" s="154"/>
      <c r="I36" s="154"/>
      <c r="J36" s="154"/>
      <c r="K36" s="154"/>
      <c r="L36" s="154"/>
      <c r="M36" s="154"/>
      <c r="N36" s="154"/>
      <c r="O36" s="154"/>
      <c r="P36" s="154"/>
      <c r="Q36" s="154"/>
      <c r="R36" s="154"/>
      <c r="S36" s="154"/>
      <c r="T36" s="154"/>
      <c r="U36" s="154"/>
      <c r="V36" s="154"/>
      <c r="W36" s="154"/>
      <c r="X36" s="154"/>
      <c r="Y36" s="154"/>
      <c r="Z36" s="154"/>
      <c r="AA36" s="154"/>
      <c r="AB36" s="154"/>
      <c r="AC36" s="154"/>
      <c r="AD36" s="154"/>
      <c r="AE36" s="154"/>
      <c r="AF36" s="154"/>
      <c r="AG36" s="154"/>
      <c r="AH36" s="154"/>
      <c r="AI36" s="154"/>
      <c r="AJ36" s="154"/>
      <c r="AK36" s="454"/>
      <c r="AL36" s="454"/>
      <c r="AM36" s="463"/>
      <c r="AN36" s="443"/>
      <c r="AO36" s="485"/>
      <c r="AP36" s="443"/>
      <c r="AQ36" s="443"/>
      <c r="AR36" s="443"/>
      <c r="AS36" s="473"/>
      <c r="AT36" s="284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s="57" customFormat="1" ht="18" customHeight="1">
      <c r="A37" s="480">
        <v>14</v>
      </c>
      <c r="B37" s="480" t="s">
        <v>118</v>
      </c>
      <c r="C37" s="481" t="str">
        <f>VLOOKUP(B37,DS,2,0)</f>
        <v>Trần Nhiên</v>
      </c>
      <c r="D37" s="482" t="str">
        <f>VLOOKUP(B37,DS,3,0)</f>
        <v>Công nhân</v>
      </c>
      <c r="E37" s="58" t="s">
        <v>32</v>
      </c>
      <c r="F37" s="153"/>
      <c r="G37" s="153">
        <v>8</v>
      </c>
      <c r="H37" s="153">
        <v>8</v>
      </c>
      <c r="I37" s="153">
        <v>8</v>
      </c>
      <c r="J37" s="153">
        <v>8</v>
      </c>
      <c r="K37" s="153">
        <v>8</v>
      </c>
      <c r="L37" s="153">
        <v>8</v>
      </c>
      <c r="M37" s="153"/>
      <c r="N37" s="153">
        <v>8</v>
      </c>
      <c r="O37" s="153">
        <v>8</v>
      </c>
      <c r="P37" s="153">
        <v>8</v>
      </c>
      <c r="Q37" s="153">
        <v>8</v>
      </c>
      <c r="R37" s="153">
        <v>8</v>
      </c>
      <c r="S37" s="153">
        <v>8</v>
      </c>
      <c r="T37" s="153"/>
      <c r="U37" s="153">
        <v>8</v>
      </c>
      <c r="V37" s="153">
        <v>8</v>
      </c>
      <c r="W37" s="153">
        <v>8</v>
      </c>
      <c r="X37" s="153">
        <v>8</v>
      </c>
      <c r="Y37" s="153">
        <v>8</v>
      </c>
      <c r="Z37" s="153">
        <v>8</v>
      </c>
      <c r="AA37" s="153"/>
      <c r="AB37" s="153">
        <v>8</v>
      </c>
      <c r="AC37" s="153">
        <v>8</v>
      </c>
      <c r="AD37" s="153"/>
      <c r="AE37" s="153"/>
      <c r="AF37" s="153"/>
      <c r="AG37" s="153"/>
      <c r="AH37" s="153"/>
      <c r="AI37" s="153"/>
      <c r="AJ37" s="153"/>
      <c r="AK37" s="453">
        <f>((SUM(F37:AJ37))/8)-(SUMIF($F$6:$AJ$6,"C.Nhật",F37:AJ37)/8)</f>
        <v>20</v>
      </c>
      <c r="AL37" s="453">
        <f>SUM(F38:AI38)/8*1.5</f>
        <v>0</v>
      </c>
      <c r="AM37" s="462">
        <f>SUMIF($F$6:$AI$6,"C.Nhật",$F37:$AI38)/8*2</f>
        <v>0</v>
      </c>
      <c r="AN37" s="442">
        <f>SUM(AK37:AM38)</f>
        <v>20</v>
      </c>
      <c r="AO37" s="484">
        <v>0</v>
      </c>
      <c r="AP37" s="442"/>
      <c r="AQ37" s="442"/>
      <c r="AR37" s="442"/>
      <c r="AS37" s="472"/>
      <c r="AT37" s="284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57" customFormat="1" ht="18" customHeight="1">
      <c r="A38" s="480"/>
      <c r="B38" s="480"/>
      <c r="C38" s="481"/>
      <c r="D38" s="483"/>
      <c r="E38" s="59" t="s">
        <v>31</v>
      </c>
      <c r="F38" s="154"/>
      <c r="G38" s="154"/>
      <c r="H38" s="154"/>
      <c r="I38" s="154"/>
      <c r="J38" s="154"/>
      <c r="K38" s="154"/>
      <c r="L38" s="154"/>
      <c r="M38" s="154"/>
      <c r="N38" s="154"/>
      <c r="O38" s="154"/>
      <c r="P38" s="154"/>
      <c r="Q38" s="154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4"/>
      <c r="AF38" s="154"/>
      <c r="AG38" s="154"/>
      <c r="AH38" s="154"/>
      <c r="AI38" s="154"/>
      <c r="AJ38" s="154"/>
      <c r="AK38" s="454"/>
      <c r="AL38" s="454"/>
      <c r="AM38" s="463"/>
      <c r="AN38" s="443"/>
      <c r="AO38" s="485"/>
      <c r="AP38" s="443"/>
      <c r="AQ38" s="443"/>
      <c r="AR38" s="443"/>
      <c r="AS38" s="473"/>
      <c r="AT38" s="284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0" s="57" customFormat="1" ht="18" customHeight="1">
      <c r="A39" s="480">
        <v>15</v>
      </c>
      <c r="B39" s="480" t="s">
        <v>119</v>
      </c>
      <c r="C39" s="481" t="str">
        <f>VLOOKUP(B39,DS,2,0)</f>
        <v>Thạch Giang</v>
      </c>
      <c r="D39" s="482" t="str">
        <f>VLOOKUP(B39,DS,3,0)</f>
        <v>Công nhân</v>
      </c>
      <c r="E39" s="58" t="s">
        <v>32</v>
      </c>
      <c r="F39" s="153"/>
      <c r="G39" s="153">
        <v>8</v>
      </c>
      <c r="H39" s="153">
        <v>8</v>
      </c>
      <c r="I39" s="153">
        <v>8</v>
      </c>
      <c r="J39" s="153">
        <v>8</v>
      </c>
      <c r="K39" s="153">
        <v>8</v>
      </c>
      <c r="L39" s="153">
        <v>8</v>
      </c>
      <c r="M39" s="153"/>
      <c r="N39" s="153">
        <v>8</v>
      </c>
      <c r="O39" s="153">
        <v>8</v>
      </c>
      <c r="P39" s="153">
        <v>8</v>
      </c>
      <c r="Q39" s="153">
        <v>8</v>
      </c>
      <c r="R39" s="153">
        <v>8</v>
      </c>
      <c r="S39" s="153">
        <v>8</v>
      </c>
      <c r="T39" s="153"/>
      <c r="U39" s="153">
        <v>8</v>
      </c>
      <c r="V39" s="153">
        <v>8</v>
      </c>
      <c r="W39" s="153">
        <v>8</v>
      </c>
      <c r="X39" s="153">
        <v>8</v>
      </c>
      <c r="Y39" s="153">
        <v>8</v>
      </c>
      <c r="Z39" s="153">
        <v>8</v>
      </c>
      <c r="AA39" s="153"/>
      <c r="AB39" s="153">
        <v>8</v>
      </c>
      <c r="AC39" s="153">
        <v>8</v>
      </c>
      <c r="AD39" s="153"/>
      <c r="AE39" s="153"/>
      <c r="AF39" s="153"/>
      <c r="AG39" s="153"/>
      <c r="AH39" s="153"/>
      <c r="AI39" s="153"/>
      <c r="AJ39" s="153"/>
      <c r="AK39" s="453">
        <f>((SUM(F39:AJ39))/8)-(SUMIF($F$6:$AJ$6,"C.Nhật",F39:AJ39)/8)</f>
        <v>20</v>
      </c>
      <c r="AL39" s="453">
        <f>SUM(F40:AI40)/8*1.5</f>
        <v>0</v>
      </c>
      <c r="AM39" s="462">
        <f>SUMIF($F$6:$AI$6,"C.Nhật",$F39:$AI40)/8*2</f>
        <v>0</v>
      </c>
      <c r="AN39" s="442">
        <f>SUM(AK39:AM40)</f>
        <v>20</v>
      </c>
      <c r="AO39" s="484">
        <v>0</v>
      </c>
      <c r="AP39" s="442"/>
      <c r="AQ39" s="442"/>
      <c r="AR39" s="442"/>
      <c r="AS39" s="472"/>
      <c r="AT39" s="284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57" customFormat="1" ht="18" customHeight="1">
      <c r="A40" s="480"/>
      <c r="B40" s="480"/>
      <c r="C40" s="481"/>
      <c r="D40" s="483"/>
      <c r="E40" s="59" t="s">
        <v>31</v>
      </c>
      <c r="F40" s="154"/>
      <c r="G40" s="154"/>
      <c r="H40" s="154"/>
      <c r="I40" s="154"/>
      <c r="J40" s="154"/>
      <c r="K40" s="154"/>
      <c r="L40" s="154"/>
      <c r="M40" s="154"/>
      <c r="N40" s="154"/>
      <c r="O40" s="154"/>
      <c r="P40" s="154"/>
      <c r="Q40" s="154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4"/>
      <c r="AF40" s="154"/>
      <c r="AG40" s="154"/>
      <c r="AH40" s="154"/>
      <c r="AI40" s="154"/>
      <c r="AJ40" s="154"/>
      <c r="AK40" s="454"/>
      <c r="AL40" s="454"/>
      <c r="AM40" s="463"/>
      <c r="AN40" s="443"/>
      <c r="AO40" s="485"/>
      <c r="AP40" s="443"/>
      <c r="AQ40" s="443"/>
      <c r="AR40" s="443"/>
      <c r="AS40" s="473"/>
      <c r="AT40" s="284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57" customFormat="1" ht="18" customHeight="1">
      <c r="A41" s="480">
        <v>16</v>
      </c>
      <c r="B41" s="480" t="s">
        <v>122</v>
      </c>
      <c r="C41" s="481" t="str">
        <f>VLOOKUP(B41,DS,2,0)</f>
        <v>Lâm Chanh Đa Ra</v>
      </c>
      <c r="D41" s="482" t="str">
        <f>VLOOKUP(B41,DS,3,0)</f>
        <v>Công nhân</v>
      </c>
      <c r="E41" s="58" t="s">
        <v>32</v>
      </c>
      <c r="F41" s="153"/>
      <c r="G41" s="153">
        <v>8</v>
      </c>
      <c r="H41" s="153">
        <v>8</v>
      </c>
      <c r="I41" s="153">
        <v>8</v>
      </c>
      <c r="J41" s="153">
        <v>8</v>
      </c>
      <c r="K41" s="153">
        <v>8</v>
      </c>
      <c r="L41" s="153">
        <v>8</v>
      </c>
      <c r="M41" s="153"/>
      <c r="N41" s="153">
        <v>8</v>
      </c>
      <c r="O41" s="153">
        <v>8</v>
      </c>
      <c r="P41" s="153">
        <v>8</v>
      </c>
      <c r="Q41" s="153">
        <v>8</v>
      </c>
      <c r="R41" s="153">
        <v>8</v>
      </c>
      <c r="S41" s="153">
        <v>8</v>
      </c>
      <c r="T41" s="153"/>
      <c r="U41" s="153">
        <v>8</v>
      </c>
      <c r="V41" s="153">
        <v>8</v>
      </c>
      <c r="W41" s="153">
        <v>8</v>
      </c>
      <c r="X41" s="153">
        <v>8</v>
      </c>
      <c r="Y41" s="153">
        <v>8</v>
      </c>
      <c r="Z41" s="153">
        <v>8</v>
      </c>
      <c r="AA41" s="153"/>
      <c r="AB41" s="153">
        <v>8</v>
      </c>
      <c r="AC41" s="153">
        <v>8</v>
      </c>
      <c r="AD41" s="153"/>
      <c r="AE41" s="153"/>
      <c r="AF41" s="153"/>
      <c r="AG41" s="153"/>
      <c r="AH41" s="153"/>
      <c r="AI41" s="153"/>
      <c r="AJ41" s="153"/>
      <c r="AK41" s="453">
        <f>((SUM(F41:AJ41))/8)-(SUMIF($F$6:$AJ$6,"C.Nhật",F41:AJ41)/8)</f>
        <v>20</v>
      </c>
      <c r="AL41" s="453">
        <f>SUM(F42:AI42)/8*1.5</f>
        <v>0</v>
      </c>
      <c r="AM41" s="462">
        <f>SUMIF($F$6:$AI$6,"C.Nhật",$F41:$AI42)/8*2</f>
        <v>0</v>
      </c>
      <c r="AN41" s="442">
        <f>SUM(AK41:AM42)</f>
        <v>20</v>
      </c>
      <c r="AO41" s="484">
        <v>0</v>
      </c>
      <c r="AP41" s="442"/>
      <c r="AQ41" s="442"/>
      <c r="AR41" s="442"/>
      <c r="AS41" s="472"/>
      <c r="AT41" s="284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s="57" customFormat="1" ht="18" customHeight="1">
      <c r="A42" s="480"/>
      <c r="B42" s="480"/>
      <c r="C42" s="481"/>
      <c r="D42" s="483"/>
      <c r="E42" s="59" t="s">
        <v>31</v>
      </c>
      <c r="F42" s="154"/>
      <c r="G42" s="154"/>
      <c r="H42" s="154"/>
      <c r="I42" s="154"/>
      <c r="J42" s="154"/>
      <c r="K42" s="154"/>
      <c r="L42" s="154"/>
      <c r="M42" s="154"/>
      <c r="N42" s="154"/>
      <c r="O42" s="154"/>
      <c r="P42" s="154"/>
      <c r="Q42" s="154"/>
      <c r="R42" s="154"/>
      <c r="S42" s="154"/>
      <c r="T42" s="154"/>
      <c r="U42" s="154"/>
      <c r="V42" s="154"/>
      <c r="W42" s="154"/>
      <c r="X42" s="154"/>
      <c r="Y42" s="154"/>
      <c r="Z42" s="154"/>
      <c r="AA42" s="154"/>
      <c r="AB42" s="154"/>
      <c r="AC42" s="154"/>
      <c r="AD42" s="154"/>
      <c r="AE42" s="154"/>
      <c r="AF42" s="154"/>
      <c r="AG42" s="154"/>
      <c r="AH42" s="154"/>
      <c r="AI42" s="154"/>
      <c r="AJ42" s="154"/>
      <c r="AK42" s="454"/>
      <c r="AL42" s="454"/>
      <c r="AM42" s="463"/>
      <c r="AN42" s="443"/>
      <c r="AO42" s="485"/>
      <c r="AP42" s="443"/>
      <c r="AQ42" s="443"/>
      <c r="AR42" s="443"/>
      <c r="AS42" s="473"/>
      <c r="AT42" s="284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s="63" customFormat="1" ht="81.75" customHeight="1">
      <c r="A43" s="11"/>
      <c r="B43" s="11"/>
      <c r="C43" s="3"/>
      <c r="D43" s="101"/>
      <c r="E43" s="3" t="s">
        <v>202</v>
      </c>
      <c r="F43" s="318"/>
      <c r="G43" s="318"/>
      <c r="H43" s="319"/>
      <c r="I43" s="319"/>
      <c r="J43" s="319"/>
      <c r="K43" s="318"/>
      <c r="L43" s="319"/>
      <c r="M43" s="318"/>
      <c r="N43" s="318"/>
      <c r="O43" s="318"/>
      <c r="P43" s="318"/>
      <c r="Q43" s="318"/>
      <c r="R43" s="318"/>
      <c r="S43" s="318"/>
      <c r="T43" s="318"/>
      <c r="U43" s="318"/>
      <c r="V43" s="318"/>
      <c r="W43" s="318"/>
      <c r="X43" s="318"/>
      <c r="Y43" s="318"/>
      <c r="Z43" s="318"/>
      <c r="AA43" s="318"/>
      <c r="AB43" s="318"/>
      <c r="AC43" s="318"/>
      <c r="AD43" s="319"/>
      <c r="AE43" s="318"/>
      <c r="AF43" s="318"/>
      <c r="AG43" s="318"/>
      <c r="AH43" s="65"/>
      <c r="AI43" s="65"/>
      <c r="AJ43" s="65"/>
      <c r="AK43" s="3"/>
      <c r="AL43" s="3"/>
      <c r="AM43" s="88"/>
      <c r="AN43" s="66"/>
      <c r="AO43" s="66"/>
      <c r="AP43" s="66"/>
      <c r="AQ43" s="66"/>
      <c r="AR43" s="66"/>
      <c r="AS43" s="3"/>
      <c r="AT43" s="3"/>
    </row>
    <row r="44" spans="1:90" s="63" customFormat="1" ht="18" customHeight="1">
      <c r="A44" s="9"/>
      <c r="B44" s="9"/>
      <c r="C44" s="13"/>
      <c r="D44" s="102"/>
      <c r="E44" s="67"/>
      <c r="F44" s="107"/>
      <c r="G44" s="109"/>
      <c r="H44" s="62"/>
      <c r="I44" s="62"/>
      <c r="J44" s="62"/>
      <c r="K44" s="109"/>
      <c r="L44" s="62"/>
      <c r="M44" s="109"/>
      <c r="N44" s="109"/>
      <c r="O44" s="109"/>
      <c r="P44" s="109"/>
      <c r="Q44" s="62"/>
      <c r="R44" s="107"/>
      <c r="S44" s="109"/>
      <c r="T44" s="109"/>
      <c r="U44" s="62"/>
      <c r="V44" s="109"/>
      <c r="W44" s="109"/>
      <c r="X44" s="62"/>
      <c r="Y44" s="109"/>
      <c r="Z44" s="109"/>
      <c r="AA44" s="109"/>
      <c r="AB44" s="109"/>
      <c r="AC44" s="109"/>
      <c r="AD44" s="62"/>
      <c r="AE44" s="109"/>
      <c r="AF44" s="109"/>
      <c r="AG44" s="109"/>
      <c r="AH44" s="109"/>
      <c r="AI44" s="109"/>
      <c r="AJ44" s="109"/>
      <c r="AK44" s="67"/>
      <c r="AM44" s="89"/>
      <c r="AN44" s="9"/>
      <c r="AO44" s="9"/>
      <c r="AP44" s="9"/>
      <c r="AQ44" s="9"/>
      <c r="AR44" s="9"/>
      <c r="AS44" s="13"/>
      <c r="AT44" s="3"/>
    </row>
    <row r="45" spans="1:90" s="63" customFormat="1" ht="18" customHeight="1">
      <c r="A45" s="2"/>
      <c r="B45" s="2" t="s">
        <v>0</v>
      </c>
      <c r="C45" s="2"/>
      <c r="D45" s="282"/>
      <c r="E45" s="2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  <c r="AH45" s="111"/>
      <c r="AI45" s="111"/>
      <c r="AJ45" s="111"/>
      <c r="AK45" s="2"/>
      <c r="AL45" s="2"/>
      <c r="AM45" s="90"/>
      <c r="AN45" s="2"/>
      <c r="AO45" s="2"/>
      <c r="AP45" s="2"/>
      <c r="AQ45" s="2"/>
      <c r="AR45" s="2"/>
      <c r="AS45" s="2"/>
      <c r="AT45" s="3"/>
    </row>
    <row r="46" spans="1:90" s="63" customFormat="1" ht="18" customHeight="1">
      <c r="A46" s="2"/>
      <c r="B46" s="2"/>
      <c r="C46" s="2" t="s">
        <v>46</v>
      </c>
      <c r="D46" s="282"/>
      <c r="E46" s="2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1"/>
      <c r="AI46" s="111"/>
      <c r="AJ46" s="111"/>
      <c r="AK46" s="2"/>
      <c r="AL46" s="2"/>
      <c r="AM46" s="90"/>
      <c r="AN46" s="2"/>
      <c r="AO46" s="2"/>
      <c r="AP46" s="2"/>
      <c r="AQ46" s="2"/>
      <c r="AR46" s="2"/>
      <c r="AS46" s="2"/>
      <c r="AT46" s="13"/>
    </row>
    <row r="47" spans="1:90" ht="18" customHeight="1">
      <c r="C47" s="2" t="s">
        <v>47</v>
      </c>
    </row>
    <row r="48" spans="1:90" ht="18" customHeight="1">
      <c r="C48" s="2" t="s">
        <v>48</v>
      </c>
    </row>
    <row r="49" spans="3:3" ht="18" customHeight="1">
      <c r="C49" s="2" t="s">
        <v>49</v>
      </c>
    </row>
    <row r="50" spans="3:3" ht="18" customHeight="1">
      <c r="C50" s="2" t="s">
        <v>50</v>
      </c>
    </row>
    <row r="51" spans="3:3" ht="18" customHeight="1">
      <c r="C51" s="2" t="s">
        <v>51</v>
      </c>
    </row>
    <row r="52" spans="3:3" ht="18" customHeight="1">
      <c r="C52" s="2" t="s">
        <v>52</v>
      </c>
    </row>
    <row r="53" spans="3:3" ht="18" customHeight="1">
      <c r="C53" s="2" t="s">
        <v>53</v>
      </c>
    </row>
    <row r="54" spans="3:3" ht="15" customHeight="1">
      <c r="C54" s="2" t="s">
        <v>54</v>
      </c>
    </row>
    <row r="65" spans="1:91" s="133" customFormat="1" ht="20.25">
      <c r="A65" s="124"/>
      <c r="B65" s="127"/>
      <c r="C65" s="127"/>
      <c r="D65" s="128"/>
      <c r="E65" s="127"/>
      <c r="F65" s="128"/>
      <c r="G65" s="128"/>
      <c r="H65" s="128"/>
      <c r="I65" s="128"/>
      <c r="J65" s="128"/>
      <c r="K65" s="129"/>
      <c r="L65" s="129"/>
      <c r="M65" s="129"/>
      <c r="N65" s="129"/>
      <c r="O65" s="129"/>
      <c r="P65" s="129"/>
      <c r="Q65" s="129"/>
      <c r="R65" s="129"/>
      <c r="S65" s="130" t="str">
        <f>S1</f>
        <v>BẢNG CHẤM CÔNG THÁNG 01 NĂM 2017</v>
      </c>
      <c r="T65" s="129"/>
      <c r="U65" s="129"/>
      <c r="V65" s="129"/>
      <c r="W65" s="129"/>
      <c r="X65" s="129"/>
      <c r="Y65" s="129"/>
      <c r="Z65" s="129"/>
      <c r="AA65" s="129"/>
      <c r="AB65" s="129"/>
      <c r="AC65" s="129"/>
      <c r="AD65" s="129"/>
      <c r="AE65" s="129"/>
      <c r="AF65" s="129"/>
      <c r="AG65" s="129"/>
      <c r="AH65" s="129"/>
      <c r="AI65" s="129"/>
      <c r="AJ65" s="129"/>
      <c r="AK65" s="131"/>
      <c r="AL65" s="131"/>
      <c r="AM65" s="474" t="s">
        <v>112</v>
      </c>
      <c r="AN65" s="475"/>
      <c r="AO65" s="475"/>
      <c r="AP65" s="475"/>
      <c r="AQ65" s="475"/>
      <c r="AR65" s="475"/>
      <c r="AS65" s="476"/>
      <c r="AT65" s="132"/>
    </row>
    <row r="66" spans="1:91" s="133" customFormat="1" ht="20.25">
      <c r="A66" s="124" t="str">
        <f>$A$2</f>
        <v>Công ty TNHH Hải sản An Lạc</v>
      </c>
      <c r="B66" s="128"/>
      <c r="C66" s="128"/>
      <c r="D66" s="128"/>
      <c r="E66" s="128"/>
      <c r="F66" s="128"/>
      <c r="G66" s="128"/>
      <c r="H66" s="128"/>
      <c r="I66" s="128"/>
      <c r="J66" s="128"/>
      <c r="K66" s="129"/>
      <c r="L66" s="129"/>
      <c r="M66" s="129"/>
      <c r="N66" s="129"/>
      <c r="O66" s="129"/>
      <c r="P66" s="129"/>
      <c r="Q66" s="129"/>
      <c r="R66" s="129"/>
      <c r="S66" s="129"/>
      <c r="T66" s="129"/>
      <c r="U66" s="129"/>
      <c r="V66" s="129"/>
      <c r="W66" s="129"/>
      <c r="X66" s="129"/>
      <c r="Y66" s="129"/>
      <c r="Z66" s="129"/>
      <c r="AA66" s="129"/>
      <c r="AB66" s="129"/>
      <c r="AC66" s="129"/>
      <c r="AD66" s="129"/>
      <c r="AE66" s="129"/>
      <c r="AF66" s="129"/>
      <c r="AG66" s="129"/>
      <c r="AH66" s="129"/>
      <c r="AI66" s="129"/>
      <c r="AJ66" s="129"/>
      <c r="AK66" s="131"/>
      <c r="AL66" s="131"/>
      <c r="AM66" s="134"/>
      <c r="AN66" s="135"/>
      <c r="AO66" s="135"/>
      <c r="AP66" s="135"/>
      <c r="AQ66" s="135"/>
      <c r="AR66" s="135"/>
      <c r="AS66" s="136"/>
      <c r="AT66" s="136"/>
    </row>
    <row r="67" spans="1:91" s="133" customFormat="1" ht="21" customHeight="1">
      <c r="A67" s="124" t="str">
        <f>$A$3</f>
        <v>Địa chỉ: Lô A14, đường 4A, KCN Hải Sơn, Đức Hòa, Long An</v>
      </c>
      <c r="B67" s="137"/>
      <c r="C67" s="137"/>
      <c r="D67" s="138"/>
      <c r="E67" s="138"/>
      <c r="F67" s="129"/>
      <c r="G67" s="129"/>
      <c r="H67" s="129"/>
      <c r="I67" s="129"/>
      <c r="J67" s="129"/>
      <c r="K67" s="129"/>
      <c r="L67" s="129"/>
      <c r="M67" s="129"/>
      <c r="N67" s="129"/>
      <c r="O67" s="129"/>
      <c r="P67" s="129"/>
      <c r="Q67" s="129"/>
      <c r="R67" s="129"/>
      <c r="S67" s="129"/>
      <c r="T67" s="129"/>
      <c r="U67" s="129"/>
      <c r="V67" s="129"/>
      <c r="W67" s="129"/>
      <c r="X67" s="129"/>
      <c r="Y67" s="129"/>
      <c r="Z67" s="129"/>
      <c r="AA67" s="129"/>
      <c r="AB67" s="129"/>
      <c r="AC67" s="129"/>
      <c r="AD67" s="129"/>
      <c r="AE67" s="129"/>
      <c r="AF67" s="129"/>
      <c r="AG67" s="129"/>
      <c r="AH67" s="129"/>
      <c r="AI67" s="129"/>
      <c r="AJ67" s="129"/>
      <c r="AK67" s="131"/>
      <c r="AL67" s="131"/>
      <c r="AM67" s="134"/>
      <c r="AN67" s="132"/>
      <c r="AO67" s="132"/>
      <c r="AP67" s="132"/>
      <c r="AQ67" s="132"/>
      <c r="AR67" s="132"/>
      <c r="AS67" s="139"/>
      <c r="AT67" s="139"/>
    </row>
    <row r="68" spans="1:91" s="133" customFormat="1" ht="14.25" customHeight="1">
      <c r="A68" s="140"/>
      <c r="B68" s="140"/>
      <c r="C68" s="141"/>
      <c r="D68" s="142"/>
      <c r="E68" s="143">
        <f>$E$4</f>
        <v>42736</v>
      </c>
      <c r="F68" s="144"/>
      <c r="G68" s="144"/>
      <c r="H68" s="144"/>
      <c r="I68" s="144"/>
      <c r="J68" s="144"/>
      <c r="K68" s="144"/>
      <c r="L68" s="144"/>
      <c r="M68" s="144"/>
      <c r="N68" s="144"/>
      <c r="O68" s="144"/>
      <c r="P68" s="144"/>
      <c r="Q68" s="144"/>
      <c r="R68" s="144"/>
      <c r="S68" s="144"/>
      <c r="T68" s="144"/>
      <c r="U68" s="144"/>
      <c r="V68" s="144"/>
      <c r="W68" s="144"/>
      <c r="X68" s="144"/>
      <c r="Y68" s="144"/>
      <c r="Z68" s="144"/>
      <c r="AA68" s="144"/>
      <c r="AB68" s="144"/>
      <c r="AC68" s="144"/>
      <c r="AD68" s="144"/>
      <c r="AE68" s="144"/>
      <c r="AF68" s="144"/>
      <c r="AG68" s="144"/>
      <c r="AH68" s="145"/>
      <c r="AI68" s="145"/>
      <c r="AJ68" s="145"/>
      <c r="AK68" s="140"/>
      <c r="AL68" s="140"/>
      <c r="AM68" s="146"/>
      <c r="AN68" s="140"/>
      <c r="AO68" s="140"/>
      <c r="AP68" s="140"/>
      <c r="AQ68" s="140"/>
      <c r="AR68" s="140"/>
      <c r="AS68" s="140"/>
      <c r="AT68" s="147"/>
    </row>
    <row r="69" spans="1:91" s="149" customFormat="1" ht="18.75" customHeight="1">
      <c r="A69" s="477" t="s">
        <v>28</v>
      </c>
      <c r="B69" s="477" t="s">
        <v>3</v>
      </c>
      <c r="C69" s="477" t="s">
        <v>1</v>
      </c>
      <c r="D69" s="479" t="s">
        <v>29</v>
      </c>
      <c r="E69" s="477" t="s">
        <v>30</v>
      </c>
      <c r="F69" s="148">
        <f>+E68</f>
        <v>42736</v>
      </c>
      <c r="G69" s="148">
        <f t="shared" ref="G69:AG69" si="4">F69+1</f>
        <v>42737</v>
      </c>
      <c r="H69" s="148">
        <f t="shared" si="4"/>
        <v>42738</v>
      </c>
      <c r="I69" s="148">
        <f t="shared" si="4"/>
        <v>42739</v>
      </c>
      <c r="J69" s="148">
        <f t="shared" si="4"/>
        <v>42740</v>
      </c>
      <c r="K69" s="148">
        <f t="shared" si="4"/>
        <v>42741</v>
      </c>
      <c r="L69" s="148">
        <f t="shared" si="4"/>
        <v>42742</v>
      </c>
      <c r="M69" s="148">
        <f t="shared" si="4"/>
        <v>42743</v>
      </c>
      <c r="N69" s="148">
        <f t="shared" si="4"/>
        <v>42744</v>
      </c>
      <c r="O69" s="148">
        <f t="shared" si="4"/>
        <v>42745</v>
      </c>
      <c r="P69" s="148">
        <f t="shared" si="4"/>
        <v>42746</v>
      </c>
      <c r="Q69" s="148">
        <f t="shared" si="4"/>
        <v>42747</v>
      </c>
      <c r="R69" s="148">
        <f t="shared" si="4"/>
        <v>42748</v>
      </c>
      <c r="S69" s="148">
        <f t="shared" si="4"/>
        <v>42749</v>
      </c>
      <c r="T69" s="148">
        <f t="shared" si="4"/>
        <v>42750</v>
      </c>
      <c r="U69" s="148">
        <f t="shared" si="4"/>
        <v>42751</v>
      </c>
      <c r="V69" s="148">
        <f t="shared" si="4"/>
        <v>42752</v>
      </c>
      <c r="W69" s="148">
        <f t="shared" si="4"/>
        <v>42753</v>
      </c>
      <c r="X69" s="148">
        <f t="shared" si="4"/>
        <v>42754</v>
      </c>
      <c r="Y69" s="148">
        <f t="shared" si="4"/>
        <v>42755</v>
      </c>
      <c r="Z69" s="148">
        <f t="shared" si="4"/>
        <v>42756</v>
      </c>
      <c r="AA69" s="148">
        <f t="shared" si="4"/>
        <v>42757</v>
      </c>
      <c r="AB69" s="148">
        <f t="shared" si="4"/>
        <v>42758</v>
      </c>
      <c r="AC69" s="148">
        <f t="shared" si="4"/>
        <v>42759</v>
      </c>
      <c r="AD69" s="148">
        <f t="shared" si="4"/>
        <v>42760</v>
      </c>
      <c r="AE69" s="148">
        <f t="shared" si="4"/>
        <v>42761</v>
      </c>
      <c r="AF69" s="148">
        <f t="shared" si="4"/>
        <v>42762</v>
      </c>
      <c r="AG69" s="148">
        <f t="shared" si="4"/>
        <v>42763</v>
      </c>
      <c r="AH69" s="148">
        <f>AG69+1</f>
        <v>42764</v>
      </c>
      <c r="AI69" s="148">
        <f>AH69+1</f>
        <v>42765</v>
      </c>
      <c r="AJ69" s="148"/>
      <c r="AK69" s="467" t="s">
        <v>15</v>
      </c>
      <c r="AL69" s="468"/>
      <c r="AM69" s="469"/>
      <c r="AN69" s="470" t="s">
        <v>45</v>
      </c>
      <c r="AO69" s="470" t="s">
        <v>41</v>
      </c>
      <c r="AP69" s="470" t="s">
        <v>42</v>
      </c>
      <c r="AQ69" s="470" t="s">
        <v>43</v>
      </c>
      <c r="AR69" s="470" t="s">
        <v>44</v>
      </c>
      <c r="AS69" s="479" t="s">
        <v>0</v>
      </c>
      <c r="AT69" s="466"/>
      <c r="AV69" s="133"/>
      <c r="AW69" s="133"/>
      <c r="AX69" s="133"/>
      <c r="AY69" s="133"/>
      <c r="AZ69" s="133"/>
      <c r="BA69" s="133"/>
      <c r="BB69" s="133"/>
      <c r="BC69" s="133"/>
      <c r="BD69" s="133"/>
      <c r="BE69" s="133"/>
      <c r="BF69" s="133"/>
      <c r="BG69" s="133"/>
      <c r="BH69" s="133"/>
      <c r="BI69" s="133"/>
      <c r="BJ69" s="133"/>
      <c r="BK69" s="133"/>
      <c r="BL69" s="133"/>
      <c r="BM69" s="133"/>
      <c r="BN69" s="133"/>
      <c r="BO69" s="133"/>
      <c r="BP69" s="133"/>
      <c r="BQ69" s="133"/>
      <c r="BR69" s="133"/>
      <c r="BS69" s="133"/>
      <c r="BT69" s="133"/>
      <c r="BU69" s="133"/>
      <c r="BV69" s="133"/>
      <c r="BW69" s="133"/>
      <c r="BX69" s="133"/>
      <c r="BY69" s="133"/>
      <c r="BZ69" s="133"/>
      <c r="CA69" s="133"/>
      <c r="CB69" s="133"/>
      <c r="CC69" s="133"/>
      <c r="CD69" s="133"/>
      <c r="CE69" s="133"/>
      <c r="CF69" s="133"/>
      <c r="CG69" s="133"/>
      <c r="CH69" s="133"/>
      <c r="CI69" s="133"/>
      <c r="CJ69" s="133"/>
      <c r="CK69" s="133"/>
      <c r="CL69" s="133"/>
      <c r="CM69" s="133"/>
    </row>
    <row r="70" spans="1:91" s="149" customFormat="1" ht="43.5" customHeight="1">
      <c r="A70" s="478"/>
      <c r="B70" s="478"/>
      <c r="C70" s="478"/>
      <c r="D70" s="478"/>
      <c r="E70" s="478"/>
      <c r="F70" s="278" t="str">
        <f>CHOOSE(WEEKDAY(F69),"C.Nhật","T.Hai","T.Ba","T.Tư","T.Năm","T.Sáu","T.Bảy")</f>
        <v>C.Nhật</v>
      </c>
      <c r="G70" s="278" t="str">
        <f t="shared" ref="G70:AI70" si="5">CHOOSE(WEEKDAY(G69),"C.Nhật","T.Hai","T.Ba","T.Tư","T.Năm","T.Sáu","T.Bảy")</f>
        <v>T.Hai</v>
      </c>
      <c r="H70" s="278" t="str">
        <f t="shared" si="5"/>
        <v>T.Ba</v>
      </c>
      <c r="I70" s="278" t="str">
        <f t="shared" si="5"/>
        <v>T.Tư</v>
      </c>
      <c r="J70" s="278" t="str">
        <f t="shared" si="5"/>
        <v>T.Năm</v>
      </c>
      <c r="K70" s="150" t="str">
        <f t="shared" si="5"/>
        <v>T.Sáu</v>
      </c>
      <c r="L70" s="150" t="str">
        <f t="shared" si="5"/>
        <v>T.Bảy</v>
      </c>
      <c r="M70" s="150" t="str">
        <f t="shared" si="5"/>
        <v>C.Nhật</v>
      </c>
      <c r="N70" s="150" t="str">
        <f t="shared" si="5"/>
        <v>T.Hai</v>
      </c>
      <c r="O70" s="150" t="str">
        <f t="shared" si="5"/>
        <v>T.Ba</v>
      </c>
      <c r="P70" s="150" t="str">
        <f t="shared" si="5"/>
        <v>T.Tư</v>
      </c>
      <c r="Q70" s="150" t="str">
        <f t="shared" si="5"/>
        <v>T.Năm</v>
      </c>
      <c r="R70" s="150" t="str">
        <f t="shared" si="5"/>
        <v>T.Sáu</v>
      </c>
      <c r="S70" s="150" t="str">
        <f t="shared" si="5"/>
        <v>T.Bảy</v>
      </c>
      <c r="T70" s="150" t="str">
        <f t="shared" si="5"/>
        <v>C.Nhật</v>
      </c>
      <c r="U70" s="150" t="str">
        <f t="shared" si="5"/>
        <v>T.Hai</v>
      </c>
      <c r="V70" s="150" t="str">
        <f t="shared" si="5"/>
        <v>T.Ba</v>
      </c>
      <c r="W70" s="150" t="str">
        <f t="shared" si="5"/>
        <v>T.Tư</v>
      </c>
      <c r="X70" s="150" t="str">
        <f t="shared" si="5"/>
        <v>T.Năm</v>
      </c>
      <c r="Y70" s="150" t="str">
        <f t="shared" si="5"/>
        <v>T.Sáu</v>
      </c>
      <c r="Z70" s="150" t="str">
        <f t="shared" si="5"/>
        <v>T.Bảy</v>
      </c>
      <c r="AA70" s="150" t="str">
        <f t="shared" si="5"/>
        <v>C.Nhật</v>
      </c>
      <c r="AB70" s="150" t="str">
        <f t="shared" si="5"/>
        <v>T.Hai</v>
      </c>
      <c r="AC70" s="150" t="str">
        <f t="shared" si="5"/>
        <v>T.Ba</v>
      </c>
      <c r="AD70" s="150" t="str">
        <f t="shared" si="5"/>
        <v>T.Tư</v>
      </c>
      <c r="AE70" s="150" t="str">
        <f t="shared" si="5"/>
        <v>T.Năm</v>
      </c>
      <c r="AF70" s="150" t="str">
        <f t="shared" si="5"/>
        <v>T.Sáu</v>
      </c>
      <c r="AG70" s="150" t="str">
        <f t="shared" si="5"/>
        <v>T.Bảy</v>
      </c>
      <c r="AH70" s="150" t="str">
        <f t="shared" si="5"/>
        <v>C.Nhật</v>
      </c>
      <c r="AI70" s="150" t="str">
        <f t="shared" si="5"/>
        <v>T.Hai</v>
      </c>
      <c r="AJ70" s="150"/>
      <c r="AK70" s="151" t="s">
        <v>16</v>
      </c>
      <c r="AL70" s="151" t="s">
        <v>31</v>
      </c>
      <c r="AM70" s="152" t="s">
        <v>17</v>
      </c>
      <c r="AN70" s="471"/>
      <c r="AO70" s="471"/>
      <c r="AP70" s="471"/>
      <c r="AQ70" s="471"/>
      <c r="AR70" s="471"/>
      <c r="AS70" s="478"/>
      <c r="AT70" s="466"/>
      <c r="AV70" s="133"/>
      <c r="AW70" s="133"/>
      <c r="AX70" s="133"/>
      <c r="AY70" s="133"/>
      <c r="AZ70" s="133"/>
      <c r="BA70" s="133"/>
      <c r="BB70" s="133"/>
      <c r="BC70" s="133"/>
      <c r="BD70" s="133"/>
      <c r="BE70" s="133"/>
      <c r="BF70" s="133"/>
      <c r="BG70" s="133"/>
      <c r="BH70" s="133"/>
      <c r="BI70" s="133"/>
      <c r="BJ70" s="133"/>
      <c r="BK70" s="133"/>
      <c r="BL70" s="133"/>
      <c r="BM70" s="133"/>
      <c r="BN70" s="133"/>
      <c r="BO70" s="133"/>
      <c r="BP70" s="133"/>
      <c r="BQ70" s="133"/>
      <c r="BR70" s="133"/>
      <c r="BS70" s="133"/>
      <c r="BT70" s="133"/>
      <c r="BU70" s="133"/>
      <c r="BV70" s="133"/>
      <c r="BW70" s="133"/>
      <c r="BX70" s="133"/>
      <c r="BY70" s="133"/>
      <c r="BZ70" s="133"/>
      <c r="CA70" s="133"/>
      <c r="CB70" s="133"/>
      <c r="CC70" s="133"/>
      <c r="CD70" s="133"/>
      <c r="CE70" s="133"/>
      <c r="CF70" s="133"/>
      <c r="CG70" s="133"/>
      <c r="CH70" s="133"/>
      <c r="CI70" s="133"/>
      <c r="CJ70" s="133"/>
      <c r="CK70" s="133"/>
      <c r="CL70" s="133"/>
      <c r="CM70" s="133"/>
    </row>
    <row r="71" spans="1:91" s="149" customFormat="1" ht="12.75" customHeight="1">
      <c r="A71" s="279">
        <v>1</v>
      </c>
      <c r="B71" s="279">
        <v>2</v>
      </c>
      <c r="C71" s="279">
        <v>3</v>
      </c>
      <c r="D71" s="279">
        <v>4</v>
      </c>
      <c r="E71" s="279">
        <v>5</v>
      </c>
      <c r="F71" s="279">
        <v>6</v>
      </c>
      <c r="G71" s="279">
        <v>7</v>
      </c>
      <c r="H71" s="279">
        <v>8</v>
      </c>
      <c r="I71" s="279">
        <v>9</v>
      </c>
      <c r="J71" s="279">
        <v>10</v>
      </c>
      <c r="K71" s="279">
        <v>11</v>
      </c>
      <c r="L71" s="279">
        <v>12</v>
      </c>
      <c r="M71" s="279">
        <v>13</v>
      </c>
      <c r="N71" s="279">
        <v>14</v>
      </c>
      <c r="O71" s="279">
        <v>15</v>
      </c>
      <c r="P71" s="279">
        <v>16</v>
      </c>
      <c r="Q71" s="279">
        <v>17</v>
      </c>
      <c r="R71" s="279">
        <v>18</v>
      </c>
      <c r="S71" s="279">
        <v>19</v>
      </c>
      <c r="T71" s="279">
        <v>20</v>
      </c>
      <c r="U71" s="279">
        <v>21</v>
      </c>
      <c r="V71" s="279">
        <v>22</v>
      </c>
      <c r="W71" s="279">
        <v>23</v>
      </c>
      <c r="X71" s="279">
        <v>24</v>
      </c>
      <c r="Y71" s="279">
        <v>25</v>
      </c>
      <c r="Z71" s="279">
        <v>26</v>
      </c>
      <c r="AA71" s="279">
        <v>27</v>
      </c>
      <c r="AB71" s="279">
        <v>28</v>
      </c>
      <c r="AC71" s="279">
        <v>29</v>
      </c>
      <c r="AD71" s="279">
        <v>30</v>
      </c>
      <c r="AE71" s="279">
        <v>31</v>
      </c>
      <c r="AF71" s="279">
        <v>32</v>
      </c>
      <c r="AG71" s="279">
        <v>33</v>
      </c>
      <c r="AH71" s="279">
        <v>34</v>
      </c>
      <c r="AI71" s="279">
        <v>35</v>
      </c>
      <c r="AJ71" s="279">
        <v>36</v>
      </c>
      <c r="AK71" s="279">
        <v>37</v>
      </c>
      <c r="AL71" s="279">
        <v>38</v>
      </c>
      <c r="AM71" s="279">
        <v>39</v>
      </c>
      <c r="AN71" s="279">
        <v>40</v>
      </c>
      <c r="AO71" s="279">
        <v>41</v>
      </c>
      <c r="AP71" s="279">
        <v>42</v>
      </c>
      <c r="AQ71" s="279">
        <v>43</v>
      </c>
      <c r="AR71" s="279">
        <v>44</v>
      </c>
      <c r="AS71" s="279">
        <v>45</v>
      </c>
      <c r="AT71" s="285"/>
      <c r="AV71" s="133"/>
      <c r="AW71" s="133"/>
      <c r="AX71" s="133"/>
      <c r="AY71" s="133"/>
      <c r="AZ71" s="133"/>
      <c r="BA71" s="133"/>
      <c r="BB71" s="133"/>
      <c r="BC71" s="133"/>
      <c r="BD71" s="133"/>
      <c r="BE71" s="133"/>
      <c r="BF71" s="133"/>
      <c r="BG71" s="133"/>
      <c r="BH71" s="133"/>
      <c r="BI71" s="133"/>
      <c r="BJ71" s="133"/>
      <c r="BK71" s="133"/>
      <c r="BL71" s="133"/>
      <c r="BM71" s="133"/>
      <c r="BN71" s="133"/>
      <c r="BO71" s="133"/>
      <c r="BP71" s="133"/>
      <c r="BQ71" s="133"/>
      <c r="BR71" s="133"/>
      <c r="BS71" s="133"/>
      <c r="BT71" s="133"/>
      <c r="BU71" s="133"/>
      <c r="BV71" s="133"/>
      <c r="BW71" s="133"/>
      <c r="BX71" s="133"/>
      <c r="BY71" s="133"/>
      <c r="BZ71" s="133"/>
      <c r="CA71" s="133"/>
      <c r="CB71" s="133"/>
      <c r="CC71" s="133"/>
      <c r="CD71" s="133"/>
      <c r="CE71" s="133"/>
      <c r="CF71" s="133"/>
      <c r="CG71" s="133"/>
      <c r="CH71" s="133"/>
      <c r="CI71" s="133"/>
      <c r="CJ71" s="133"/>
      <c r="CK71" s="133"/>
      <c r="CL71" s="133"/>
      <c r="CM71" s="133"/>
    </row>
    <row r="72" spans="1:91" s="149" customFormat="1" ht="18" customHeight="1">
      <c r="A72" s="464">
        <v>1</v>
      </c>
      <c r="B72" s="464" t="s">
        <v>68</v>
      </c>
      <c r="C72" s="449" t="str">
        <f>VLOOKUP(B72,DS,2,0)</f>
        <v>Nguyễn Thiện Duy</v>
      </c>
      <c r="D72" s="451" t="str">
        <f>VLOOKUP(B72,DS,3,0)</f>
        <v>Giám đốc</v>
      </c>
      <c r="E72" s="58" t="s">
        <v>32</v>
      </c>
      <c r="F72" s="153"/>
      <c r="G72" s="153">
        <v>8</v>
      </c>
      <c r="H72" s="153">
        <v>8</v>
      </c>
      <c r="I72" s="153">
        <v>8</v>
      </c>
      <c r="J72" s="153">
        <v>8</v>
      </c>
      <c r="K72" s="153">
        <v>8</v>
      </c>
      <c r="L72" s="153"/>
      <c r="M72" s="153"/>
      <c r="N72" s="153">
        <v>8</v>
      </c>
      <c r="O72" s="153">
        <v>8</v>
      </c>
      <c r="P72" s="153">
        <v>8</v>
      </c>
      <c r="Q72" s="153">
        <v>8</v>
      </c>
      <c r="R72" s="153">
        <v>8</v>
      </c>
      <c r="S72" s="153"/>
      <c r="T72" s="153"/>
      <c r="U72" s="153">
        <v>8</v>
      </c>
      <c r="V72" s="153">
        <v>8</v>
      </c>
      <c r="W72" s="153">
        <v>8</v>
      </c>
      <c r="X72" s="153">
        <v>8</v>
      </c>
      <c r="Y72" s="153">
        <v>8</v>
      </c>
      <c r="Z72" s="153"/>
      <c r="AA72" s="153"/>
      <c r="AB72" s="153">
        <v>8</v>
      </c>
      <c r="AC72" s="153">
        <v>8</v>
      </c>
      <c r="AD72" s="153"/>
      <c r="AE72" s="153"/>
      <c r="AF72" s="153"/>
      <c r="AG72" s="153"/>
      <c r="AH72" s="153"/>
      <c r="AI72" s="153"/>
      <c r="AJ72" s="153"/>
      <c r="AK72" s="453">
        <f>((SUM(F72:AJ72))/8)-(SUMIF($F$6:$AJ$6,"C.Nhật",F72:AJ72)/8)</f>
        <v>17</v>
      </c>
      <c r="AL72" s="453">
        <f>SUM(F73:AI73)/8*1.5</f>
        <v>0</v>
      </c>
      <c r="AM72" s="462">
        <f>SUMIF($F$6:$AI$6,"C.Nhật",$F72:$AI73)/8*2</f>
        <v>0</v>
      </c>
      <c r="AN72" s="442">
        <f>SUM(AK72:AM73)</f>
        <v>17</v>
      </c>
      <c r="AO72" s="444">
        <v>0</v>
      </c>
      <c r="AP72" s="446"/>
      <c r="AQ72" s="446"/>
      <c r="AR72" s="446"/>
      <c r="AS72" s="455"/>
      <c r="AT72" s="285"/>
      <c r="AV72" s="133"/>
      <c r="AW72" s="133"/>
      <c r="AX72" s="133"/>
      <c r="AY72" s="133"/>
      <c r="AZ72" s="133"/>
      <c r="BA72" s="133"/>
      <c r="BB72" s="133"/>
      <c r="BC72" s="133"/>
      <c r="BD72" s="133"/>
      <c r="BE72" s="133"/>
      <c r="BF72" s="133"/>
      <c r="BG72" s="133"/>
      <c r="BH72" s="133"/>
      <c r="BI72" s="133"/>
      <c r="BJ72" s="133"/>
      <c r="BK72" s="133"/>
      <c r="BL72" s="133"/>
      <c r="BM72" s="133"/>
      <c r="BN72" s="133"/>
      <c r="BO72" s="133"/>
      <c r="BP72" s="133"/>
      <c r="BQ72" s="133"/>
      <c r="BR72" s="133"/>
      <c r="BS72" s="133"/>
      <c r="BT72" s="133"/>
      <c r="BU72" s="133"/>
      <c r="BV72" s="133"/>
      <c r="BW72" s="133"/>
      <c r="BX72" s="133"/>
      <c r="BY72" s="133"/>
      <c r="BZ72" s="133"/>
      <c r="CA72" s="133"/>
      <c r="CB72" s="133"/>
      <c r="CC72" s="133"/>
      <c r="CD72" s="133"/>
      <c r="CE72" s="133"/>
      <c r="CF72" s="133"/>
      <c r="CG72" s="133"/>
      <c r="CH72" s="133"/>
      <c r="CI72" s="133"/>
      <c r="CJ72" s="133"/>
      <c r="CK72" s="133"/>
      <c r="CL72" s="133"/>
      <c r="CM72" s="133"/>
    </row>
    <row r="73" spans="1:91" s="149" customFormat="1" ht="18" customHeight="1">
      <c r="A73" s="465"/>
      <c r="B73" s="465"/>
      <c r="C73" s="450"/>
      <c r="D73" s="452"/>
      <c r="E73" s="59" t="s">
        <v>31</v>
      </c>
      <c r="F73" s="154"/>
      <c r="G73" s="154"/>
      <c r="H73" s="154"/>
      <c r="I73" s="154"/>
      <c r="J73" s="154"/>
      <c r="K73" s="154"/>
      <c r="L73" s="154"/>
      <c r="M73" s="154"/>
      <c r="N73" s="154"/>
      <c r="O73" s="154"/>
      <c r="P73" s="154"/>
      <c r="Q73" s="154"/>
      <c r="R73" s="154"/>
      <c r="S73" s="154"/>
      <c r="T73" s="154"/>
      <c r="U73" s="154"/>
      <c r="V73" s="154"/>
      <c r="W73" s="154"/>
      <c r="X73" s="154"/>
      <c r="Y73" s="154"/>
      <c r="Z73" s="154"/>
      <c r="AA73" s="154"/>
      <c r="AB73" s="154"/>
      <c r="AC73" s="154"/>
      <c r="AD73" s="154"/>
      <c r="AE73" s="154"/>
      <c r="AF73" s="154"/>
      <c r="AG73" s="154"/>
      <c r="AH73" s="154"/>
      <c r="AI73" s="154"/>
      <c r="AJ73" s="154"/>
      <c r="AK73" s="454"/>
      <c r="AL73" s="454"/>
      <c r="AM73" s="463"/>
      <c r="AN73" s="443"/>
      <c r="AO73" s="445"/>
      <c r="AP73" s="447"/>
      <c r="AQ73" s="447"/>
      <c r="AR73" s="447"/>
      <c r="AS73" s="456"/>
      <c r="AT73" s="285"/>
      <c r="AV73" s="133"/>
      <c r="AW73" s="133"/>
      <c r="AX73" s="133"/>
      <c r="AY73" s="133"/>
      <c r="AZ73" s="133"/>
      <c r="BA73" s="133"/>
      <c r="BB73" s="133"/>
      <c r="BC73" s="133"/>
      <c r="BD73" s="133"/>
      <c r="BE73" s="133"/>
      <c r="BF73" s="133"/>
      <c r="BG73" s="133"/>
      <c r="BH73" s="133"/>
      <c r="BI73" s="133"/>
      <c r="BJ73" s="133"/>
      <c r="BK73" s="133"/>
      <c r="BL73" s="133"/>
      <c r="BM73" s="133"/>
      <c r="BN73" s="133"/>
      <c r="BO73" s="133"/>
      <c r="BP73" s="133"/>
      <c r="BQ73" s="133"/>
      <c r="BR73" s="133"/>
      <c r="BS73" s="133"/>
      <c r="BT73" s="133"/>
      <c r="BU73" s="133"/>
      <c r="BV73" s="133"/>
      <c r="BW73" s="133"/>
      <c r="BX73" s="133"/>
      <c r="BY73" s="133"/>
      <c r="BZ73" s="133"/>
      <c r="CA73" s="133"/>
      <c r="CB73" s="133"/>
      <c r="CC73" s="133"/>
      <c r="CD73" s="133"/>
      <c r="CE73" s="133"/>
      <c r="CF73" s="133"/>
      <c r="CG73" s="133"/>
      <c r="CH73" s="133"/>
      <c r="CI73" s="133"/>
      <c r="CJ73" s="133"/>
      <c r="CK73" s="133"/>
      <c r="CL73" s="133"/>
      <c r="CM73" s="133"/>
    </row>
    <row r="74" spans="1:91" s="149" customFormat="1" ht="18" customHeight="1">
      <c r="A74" s="464">
        <f>A72+1</f>
        <v>2</v>
      </c>
      <c r="B74" s="464" t="s">
        <v>70</v>
      </c>
      <c r="C74" s="449" t="str">
        <f>VLOOKUP(B74,DS,2,0)</f>
        <v>Nguyễn Văn Sẽ</v>
      </c>
      <c r="D74" s="451" t="str">
        <f>VLOOKUP(B74,DS,3,0)</f>
        <v>Kỹ Thuật</v>
      </c>
      <c r="E74" s="58" t="s">
        <v>32</v>
      </c>
      <c r="F74" s="153"/>
      <c r="G74" s="153">
        <v>8</v>
      </c>
      <c r="H74" s="153">
        <v>8</v>
      </c>
      <c r="I74" s="153">
        <v>8</v>
      </c>
      <c r="J74" s="153">
        <v>8</v>
      </c>
      <c r="K74" s="153">
        <v>8</v>
      </c>
      <c r="L74" s="153">
        <v>8</v>
      </c>
      <c r="M74" s="153"/>
      <c r="N74" s="153">
        <v>8</v>
      </c>
      <c r="O74" s="153">
        <v>8</v>
      </c>
      <c r="P74" s="153">
        <v>8</v>
      </c>
      <c r="Q74" s="153">
        <v>8</v>
      </c>
      <c r="R74" s="153">
        <v>8</v>
      </c>
      <c r="S74" s="153">
        <v>8</v>
      </c>
      <c r="T74" s="153"/>
      <c r="U74" s="153">
        <v>8</v>
      </c>
      <c r="V74" s="153">
        <v>8</v>
      </c>
      <c r="W74" s="153">
        <v>8</v>
      </c>
      <c r="X74" s="153">
        <v>8</v>
      </c>
      <c r="Y74" s="153">
        <v>8</v>
      </c>
      <c r="Z74" s="153">
        <v>8</v>
      </c>
      <c r="AA74" s="153"/>
      <c r="AB74" s="153">
        <v>8</v>
      </c>
      <c r="AC74" s="153">
        <v>8</v>
      </c>
      <c r="AD74" s="153"/>
      <c r="AE74" s="153"/>
      <c r="AF74" s="153"/>
      <c r="AG74" s="153"/>
      <c r="AH74" s="153"/>
      <c r="AI74" s="153"/>
      <c r="AJ74" s="153"/>
      <c r="AK74" s="453">
        <f>((SUM(F74:AJ74))/8)-(SUMIF($F$6:$AJ$6,"C.Nhật",F74:AJ74)/8)</f>
        <v>20</v>
      </c>
      <c r="AL74" s="453">
        <f>SUM(F75:AI75)/8*1.5</f>
        <v>0</v>
      </c>
      <c r="AM74" s="462">
        <f>SUMIF($F$6:$AI$6,"C.Nhật",$F74:$AI75)/8*2</f>
        <v>0</v>
      </c>
      <c r="AN74" s="442">
        <f>SUM(AK74:AM75)</f>
        <v>20</v>
      </c>
      <c r="AO74" s="444">
        <v>0</v>
      </c>
      <c r="AP74" s="446"/>
      <c r="AQ74" s="446"/>
      <c r="AR74" s="446"/>
      <c r="AS74" s="455"/>
      <c r="AT74" s="285"/>
      <c r="AV74" s="133"/>
      <c r="AW74" s="133"/>
      <c r="AX74" s="133"/>
      <c r="AY74" s="133"/>
      <c r="AZ74" s="133"/>
      <c r="BA74" s="133"/>
      <c r="BB74" s="133"/>
      <c r="BC74" s="133"/>
      <c r="BD74" s="133"/>
      <c r="BE74" s="133"/>
      <c r="BF74" s="133"/>
      <c r="BG74" s="133"/>
      <c r="BH74" s="133"/>
      <c r="BI74" s="133"/>
      <c r="BJ74" s="133"/>
      <c r="BK74" s="133"/>
      <c r="BL74" s="133"/>
      <c r="BM74" s="133"/>
      <c r="BN74" s="133"/>
      <c r="BO74" s="133"/>
      <c r="BP74" s="133"/>
      <c r="BQ74" s="133"/>
      <c r="BR74" s="133"/>
      <c r="BS74" s="133"/>
      <c r="BT74" s="133"/>
      <c r="BU74" s="133"/>
      <c r="BV74" s="133"/>
      <c r="BW74" s="133"/>
      <c r="BX74" s="133"/>
      <c r="BY74" s="133"/>
      <c r="BZ74" s="133"/>
      <c r="CA74" s="133"/>
      <c r="CB74" s="133"/>
      <c r="CC74" s="133"/>
      <c r="CD74" s="133"/>
      <c r="CE74" s="133"/>
      <c r="CF74" s="133"/>
      <c r="CG74" s="133"/>
      <c r="CH74" s="133"/>
      <c r="CI74" s="133"/>
      <c r="CJ74" s="133"/>
      <c r="CK74" s="133"/>
      <c r="CL74" s="133"/>
      <c r="CM74" s="133"/>
    </row>
    <row r="75" spans="1:91" s="149" customFormat="1" ht="18" customHeight="1">
      <c r="A75" s="465"/>
      <c r="B75" s="465"/>
      <c r="C75" s="450"/>
      <c r="D75" s="452"/>
      <c r="E75" s="59" t="s">
        <v>31</v>
      </c>
      <c r="F75" s="154"/>
      <c r="G75" s="154"/>
      <c r="H75" s="154"/>
      <c r="I75" s="154"/>
      <c r="J75" s="154"/>
      <c r="K75" s="154"/>
      <c r="L75" s="154"/>
      <c r="M75" s="154"/>
      <c r="N75" s="154"/>
      <c r="O75" s="154"/>
      <c r="P75" s="154"/>
      <c r="Q75" s="154"/>
      <c r="R75" s="154"/>
      <c r="S75" s="154"/>
      <c r="T75" s="154"/>
      <c r="U75" s="154"/>
      <c r="V75" s="154"/>
      <c r="W75" s="154"/>
      <c r="X75" s="154"/>
      <c r="Y75" s="154"/>
      <c r="Z75" s="154"/>
      <c r="AA75" s="154"/>
      <c r="AB75" s="154"/>
      <c r="AC75" s="154"/>
      <c r="AD75" s="154"/>
      <c r="AE75" s="154"/>
      <c r="AF75" s="154"/>
      <c r="AG75" s="154"/>
      <c r="AH75" s="154"/>
      <c r="AI75" s="154"/>
      <c r="AJ75" s="154"/>
      <c r="AK75" s="454"/>
      <c r="AL75" s="454"/>
      <c r="AM75" s="463"/>
      <c r="AN75" s="443"/>
      <c r="AO75" s="445"/>
      <c r="AP75" s="447"/>
      <c r="AQ75" s="447"/>
      <c r="AR75" s="447"/>
      <c r="AS75" s="456"/>
      <c r="AT75" s="285"/>
      <c r="AV75" s="133"/>
      <c r="AW75" s="133"/>
      <c r="AX75" s="133"/>
      <c r="AY75" s="133"/>
      <c r="AZ75" s="133"/>
      <c r="BA75" s="133"/>
      <c r="BB75" s="133"/>
      <c r="BC75" s="133"/>
      <c r="BD75" s="133"/>
      <c r="BE75" s="133"/>
      <c r="BF75" s="133"/>
      <c r="BG75" s="133"/>
      <c r="BH75" s="133"/>
      <c r="BI75" s="133"/>
      <c r="BJ75" s="133"/>
      <c r="BK75" s="133"/>
      <c r="BL75" s="133"/>
      <c r="BM75" s="133"/>
      <c r="BN75" s="133"/>
      <c r="BO75" s="133"/>
      <c r="BP75" s="133"/>
      <c r="BQ75" s="133"/>
      <c r="BR75" s="133"/>
      <c r="BS75" s="133"/>
      <c r="BT75" s="133"/>
      <c r="BU75" s="133"/>
      <c r="BV75" s="133"/>
      <c r="BW75" s="133"/>
      <c r="BX75" s="133"/>
      <c r="BY75" s="133"/>
      <c r="BZ75" s="133"/>
      <c r="CA75" s="133"/>
      <c r="CB75" s="133"/>
      <c r="CC75" s="133"/>
      <c r="CD75" s="133"/>
      <c r="CE75" s="133"/>
      <c r="CF75" s="133"/>
      <c r="CG75" s="133"/>
      <c r="CH75" s="133"/>
      <c r="CI75" s="133"/>
      <c r="CJ75" s="133"/>
      <c r="CK75" s="133"/>
      <c r="CL75" s="133"/>
      <c r="CM75" s="133"/>
    </row>
    <row r="76" spans="1:91" s="149" customFormat="1" ht="18" customHeight="1">
      <c r="A76" s="448">
        <f>A74+1</f>
        <v>3</v>
      </c>
      <c r="B76" s="448" t="s">
        <v>72</v>
      </c>
      <c r="C76" s="449" t="str">
        <f>VLOOKUP(B76,DS,2,0)</f>
        <v>Võ Uyên Phương</v>
      </c>
      <c r="D76" s="451" t="str">
        <f>VLOOKUP(B76,DS,3,0)</f>
        <v>Kế toán</v>
      </c>
      <c r="E76" s="58" t="s">
        <v>32</v>
      </c>
      <c r="F76" s="153"/>
      <c r="G76" s="153">
        <v>8</v>
      </c>
      <c r="H76" s="153">
        <v>8</v>
      </c>
      <c r="I76" s="153">
        <v>8</v>
      </c>
      <c r="J76" s="153">
        <v>8</v>
      </c>
      <c r="K76" s="153">
        <v>8</v>
      </c>
      <c r="L76" s="153">
        <v>8</v>
      </c>
      <c r="M76" s="153"/>
      <c r="N76" s="153">
        <v>8</v>
      </c>
      <c r="O76" s="153">
        <v>8</v>
      </c>
      <c r="P76" s="153">
        <v>8</v>
      </c>
      <c r="Q76" s="153">
        <v>8</v>
      </c>
      <c r="R76" s="153">
        <v>8</v>
      </c>
      <c r="S76" s="153">
        <v>8</v>
      </c>
      <c r="T76" s="153"/>
      <c r="U76" s="153">
        <v>8</v>
      </c>
      <c r="V76" s="153">
        <v>8</v>
      </c>
      <c r="W76" s="153">
        <v>8</v>
      </c>
      <c r="X76" s="153">
        <v>8</v>
      </c>
      <c r="Y76" s="153">
        <v>8</v>
      </c>
      <c r="Z76" s="153">
        <v>8</v>
      </c>
      <c r="AA76" s="153"/>
      <c r="AB76" s="153">
        <v>8</v>
      </c>
      <c r="AC76" s="153">
        <v>8</v>
      </c>
      <c r="AD76" s="153"/>
      <c r="AE76" s="153"/>
      <c r="AF76" s="153"/>
      <c r="AG76" s="153"/>
      <c r="AH76" s="153"/>
      <c r="AI76" s="153"/>
      <c r="AJ76" s="153"/>
      <c r="AK76" s="453">
        <f>((SUM(F76:AJ76))/8)-(SUMIF($F$6:$AJ$6,"C.Nhật",F76:AJ76)/8)</f>
        <v>20</v>
      </c>
      <c r="AL76" s="453">
        <f>SUM(F77:AI77)/8*1.5</f>
        <v>0</v>
      </c>
      <c r="AM76" s="462">
        <f>SUMIF($F$6:$AI$6,"C.Nhật",$F76:$AI77)/8*2</f>
        <v>0</v>
      </c>
      <c r="AN76" s="442">
        <f>SUM(AK76:AM77)</f>
        <v>20</v>
      </c>
      <c r="AO76" s="444">
        <v>0</v>
      </c>
      <c r="AP76" s="446"/>
      <c r="AQ76" s="446"/>
      <c r="AR76" s="446"/>
      <c r="AS76" s="455"/>
      <c r="AT76" s="285"/>
      <c r="AV76" s="133"/>
      <c r="AW76" s="133"/>
      <c r="AX76" s="133"/>
      <c r="AY76" s="133"/>
      <c r="AZ76" s="133"/>
      <c r="BA76" s="133"/>
      <c r="BB76" s="133"/>
      <c r="BC76" s="133"/>
      <c r="BD76" s="133"/>
      <c r="BE76" s="133"/>
      <c r="BF76" s="133"/>
      <c r="BG76" s="133"/>
      <c r="BH76" s="133"/>
      <c r="BI76" s="133"/>
      <c r="BJ76" s="133"/>
      <c r="BK76" s="133"/>
      <c r="BL76" s="133"/>
      <c r="BM76" s="133"/>
      <c r="BN76" s="133"/>
      <c r="BO76" s="133"/>
      <c r="BP76" s="133"/>
      <c r="BQ76" s="133"/>
      <c r="BR76" s="133"/>
      <c r="BS76" s="133"/>
      <c r="BT76" s="133"/>
      <c r="BU76" s="133"/>
      <c r="BV76" s="133"/>
      <c r="BW76" s="133"/>
      <c r="BX76" s="133"/>
      <c r="BY76" s="133"/>
      <c r="BZ76" s="133"/>
      <c r="CA76" s="133"/>
      <c r="CB76" s="133"/>
      <c r="CC76" s="133"/>
      <c r="CD76" s="133"/>
      <c r="CE76" s="133"/>
      <c r="CF76" s="133"/>
      <c r="CG76" s="133"/>
      <c r="CH76" s="133"/>
      <c r="CI76" s="133"/>
      <c r="CJ76" s="133"/>
      <c r="CK76" s="133"/>
      <c r="CL76" s="133"/>
      <c r="CM76" s="133"/>
    </row>
    <row r="77" spans="1:91" s="149" customFormat="1" ht="18" customHeight="1">
      <c r="A77" s="448"/>
      <c r="B77" s="448"/>
      <c r="C77" s="450"/>
      <c r="D77" s="452"/>
      <c r="E77" s="59" t="s">
        <v>31</v>
      </c>
      <c r="F77" s="154"/>
      <c r="G77" s="154"/>
      <c r="H77" s="154"/>
      <c r="I77" s="154"/>
      <c r="J77" s="154"/>
      <c r="K77" s="154"/>
      <c r="L77" s="154"/>
      <c r="M77" s="154"/>
      <c r="N77" s="154"/>
      <c r="O77" s="154"/>
      <c r="P77" s="154"/>
      <c r="Q77" s="154"/>
      <c r="R77" s="154"/>
      <c r="S77" s="154"/>
      <c r="T77" s="154"/>
      <c r="U77" s="154"/>
      <c r="V77" s="154"/>
      <c r="W77" s="154"/>
      <c r="X77" s="154"/>
      <c r="Y77" s="154"/>
      <c r="Z77" s="154"/>
      <c r="AA77" s="154"/>
      <c r="AB77" s="154"/>
      <c r="AC77" s="154"/>
      <c r="AD77" s="154"/>
      <c r="AE77" s="154"/>
      <c r="AF77" s="154"/>
      <c r="AG77" s="154"/>
      <c r="AH77" s="154"/>
      <c r="AI77" s="154"/>
      <c r="AJ77" s="154"/>
      <c r="AK77" s="454"/>
      <c r="AL77" s="454"/>
      <c r="AM77" s="463"/>
      <c r="AN77" s="443"/>
      <c r="AO77" s="445"/>
      <c r="AP77" s="447"/>
      <c r="AQ77" s="447"/>
      <c r="AR77" s="447"/>
      <c r="AS77" s="456"/>
      <c r="AT77" s="285"/>
      <c r="AV77" s="133"/>
      <c r="AW77" s="133"/>
      <c r="AX77" s="133"/>
      <c r="AY77" s="133"/>
      <c r="AZ77" s="133"/>
      <c r="BA77" s="133"/>
      <c r="BB77" s="133"/>
      <c r="BC77" s="133"/>
      <c r="BD77" s="133"/>
      <c r="BE77" s="133"/>
      <c r="BF77" s="133"/>
      <c r="BG77" s="133"/>
      <c r="BH77" s="133"/>
      <c r="BI77" s="133"/>
      <c r="BJ77" s="133"/>
      <c r="BK77" s="133"/>
      <c r="BL77" s="133"/>
      <c r="BM77" s="133"/>
      <c r="BN77" s="133"/>
      <c r="BO77" s="133"/>
      <c r="BP77" s="133"/>
      <c r="BQ77" s="133"/>
      <c r="BR77" s="133"/>
      <c r="BS77" s="133"/>
      <c r="BT77" s="133"/>
      <c r="BU77" s="133"/>
      <c r="BV77" s="133"/>
      <c r="BW77" s="133"/>
      <c r="BX77" s="133"/>
      <c r="BY77" s="133"/>
      <c r="BZ77" s="133"/>
      <c r="CA77" s="133"/>
      <c r="CB77" s="133"/>
      <c r="CC77" s="133"/>
      <c r="CD77" s="133"/>
      <c r="CE77" s="133"/>
      <c r="CF77" s="133"/>
      <c r="CG77" s="133"/>
      <c r="CH77" s="133"/>
      <c r="CI77" s="133"/>
      <c r="CJ77" s="133"/>
      <c r="CK77" s="133"/>
      <c r="CL77" s="133"/>
      <c r="CM77" s="133"/>
    </row>
    <row r="78" spans="1:91" s="149" customFormat="1" ht="18" customHeight="1">
      <c r="A78" s="448">
        <f>A76+1</f>
        <v>4</v>
      </c>
      <c r="B78" s="448" t="s">
        <v>75</v>
      </c>
      <c r="C78" s="449" t="str">
        <f>VLOOKUP(B78,DS,2,0)</f>
        <v>Lê Nguyễn Huy Cường</v>
      </c>
      <c r="D78" s="451" t="str">
        <f>VLOOKUP(B78,DS,3,0)</f>
        <v>XNK</v>
      </c>
      <c r="E78" s="58" t="s">
        <v>32</v>
      </c>
      <c r="F78" s="153"/>
      <c r="G78" s="153">
        <v>8</v>
      </c>
      <c r="H78" s="153">
        <v>8</v>
      </c>
      <c r="I78" s="153">
        <v>8</v>
      </c>
      <c r="J78" s="153">
        <v>8</v>
      </c>
      <c r="K78" s="153">
        <v>8</v>
      </c>
      <c r="L78" s="153">
        <v>8</v>
      </c>
      <c r="M78" s="153"/>
      <c r="N78" s="153">
        <v>8</v>
      </c>
      <c r="O78" s="153">
        <v>8</v>
      </c>
      <c r="P78" s="153">
        <v>8</v>
      </c>
      <c r="Q78" s="153">
        <v>8</v>
      </c>
      <c r="R78" s="153">
        <v>8</v>
      </c>
      <c r="S78" s="153">
        <v>8</v>
      </c>
      <c r="T78" s="153"/>
      <c r="U78" s="153">
        <v>8</v>
      </c>
      <c r="V78" s="153">
        <v>8</v>
      </c>
      <c r="W78" s="153">
        <v>8</v>
      </c>
      <c r="X78" s="153">
        <v>8</v>
      </c>
      <c r="Y78" s="153">
        <v>8</v>
      </c>
      <c r="Z78" s="153">
        <v>8</v>
      </c>
      <c r="AA78" s="153"/>
      <c r="AB78" s="153">
        <v>8</v>
      </c>
      <c r="AC78" s="153">
        <v>8</v>
      </c>
      <c r="AD78" s="153"/>
      <c r="AE78" s="153"/>
      <c r="AF78" s="153"/>
      <c r="AG78" s="153"/>
      <c r="AH78" s="153"/>
      <c r="AI78" s="153"/>
      <c r="AJ78" s="153"/>
      <c r="AK78" s="453">
        <f>((SUM(F78:AJ78))/8)-(SUMIF($F$6:$AJ$6,"C.Nhật",F78:AJ78)/8)</f>
        <v>20</v>
      </c>
      <c r="AL78" s="453">
        <f>SUM(F79:AI79)/8*1.5</f>
        <v>0</v>
      </c>
      <c r="AM78" s="462">
        <f>SUMIF($F$6:$AI$6,"C.Nhật",$F78:$AI79)/8*2</f>
        <v>0</v>
      </c>
      <c r="AN78" s="442">
        <f>SUM(AK78:AM79)</f>
        <v>20</v>
      </c>
      <c r="AO78" s="444">
        <v>0</v>
      </c>
      <c r="AP78" s="446"/>
      <c r="AQ78" s="446"/>
      <c r="AR78" s="446"/>
      <c r="AS78" s="455"/>
      <c r="AT78" s="285"/>
      <c r="AV78" s="133"/>
      <c r="AW78" s="133"/>
      <c r="AX78" s="133"/>
      <c r="AY78" s="133"/>
      <c r="AZ78" s="133"/>
      <c r="BA78" s="133"/>
      <c r="BB78" s="133"/>
      <c r="BC78" s="133"/>
      <c r="BD78" s="133"/>
      <c r="BE78" s="133"/>
      <c r="BF78" s="133"/>
      <c r="BG78" s="133"/>
      <c r="BH78" s="133"/>
      <c r="BI78" s="133"/>
      <c r="BJ78" s="133"/>
      <c r="BK78" s="133"/>
      <c r="BL78" s="133"/>
      <c r="BM78" s="133"/>
      <c r="BN78" s="133"/>
      <c r="BO78" s="133"/>
      <c r="BP78" s="133"/>
      <c r="BQ78" s="133"/>
      <c r="BR78" s="133"/>
      <c r="BS78" s="133"/>
      <c r="BT78" s="133"/>
      <c r="BU78" s="133"/>
      <c r="BV78" s="133"/>
      <c r="BW78" s="133"/>
      <c r="BX78" s="133"/>
      <c r="BY78" s="133"/>
      <c r="BZ78" s="133"/>
      <c r="CA78" s="133"/>
      <c r="CB78" s="133"/>
      <c r="CC78" s="133"/>
      <c r="CD78" s="133"/>
      <c r="CE78" s="133"/>
      <c r="CF78" s="133"/>
      <c r="CG78" s="133"/>
      <c r="CH78" s="133"/>
      <c r="CI78" s="133"/>
      <c r="CJ78" s="133"/>
      <c r="CK78" s="133"/>
      <c r="CL78" s="133"/>
      <c r="CM78" s="133"/>
    </row>
    <row r="79" spans="1:91" s="149" customFormat="1" ht="18" customHeight="1">
      <c r="A79" s="448"/>
      <c r="B79" s="448"/>
      <c r="C79" s="450"/>
      <c r="D79" s="452"/>
      <c r="E79" s="59" t="s">
        <v>31</v>
      </c>
      <c r="F79" s="154"/>
      <c r="G79" s="154"/>
      <c r="H79" s="154"/>
      <c r="I79" s="154"/>
      <c r="J79" s="154"/>
      <c r="K79" s="154"/>
      <c r="L79" s="154"/>
      <c r="M79" s="154"/>
      <c r="N79" s="154"/>
      <c r="O79" s="154"/>
      <c r="P79" s="154"/>
      <c r="Q79" s="154"/>
      <c r="R79" s="154"/>
      <c r="S79" s="154"/>
      <c r="T79" s="154"/>
      <c r="U79" s="154"/>
      <c r="V79" s="154"/>
      <c r="W79" s="154"/>
      <c r="X79" s="154"/>
      <c r="Y79" s="154"/>
      <c r="Z79" s="154"/>
      <c r="AA79" s="154"/>
      <c r="AB79" s="154"/>
      <c r="AC79" s="154"/>
      <c r="AD79" s="154"/>
      <c r="AE79" s="154"/>
      <c r="AF79" s="154"/>
      <c r="AG79" s="154"/>
      <c r="AH79" s="154"/>
      <c r="AI79" s="154"/>
      <c r="AJ79" s="154"/>
      <c r="AK79" s="454"/>
      <c r="AL79" s="454"/>
      <c r="AM79" s="463"/>
      <c r="AN79" s="443"/>
      <c r="AO79" s="445"/>
      <c r="AP79" s="447"/>
      <c r="AQ79" s="447"/>
      <c r="AR79" s="447"/>
      <c r="AS79" s="456"/>
      <c r="AT79" s="285"/>
      <c r="AV79" s="133"/>
      <c r="AW79" s="133"/>
      <c r="AX79" s="133"/>
      <c r="AY79" s="133"/>
      <c r="AZ79" s="133"/>
      <c r="BA79" s="133"/>
      <c r="BB79" s="133"/>
      <c r="BC79" s="133"/>
      <c r="BD79" s="133"/>
      <c r="BE79" s="133"/>
      <c r="BF79" s="133"/>
      <c r="BG79" s="133"/>
      <c r="BH79" s="133"/>
      <c r="BI79" s="133"/>
      <c r="BJ79" s="133"/>
      <c r="BK79" s="133"/>
      <c r="BL79" s="133"/>
      <c r="BM79" s="133"/>
      <c r="BN79" s="133"/>
      <c r="BO79" s="133"/>
      <c r="BP79" s="133"/>
      <c r="BQ79" s="133"/>
      <c r="BR79" s="133"/>
      <c r="BS79" s="133"/>
      <c r="BT79" s="133"/>
      <c r="BU79" s="133"/>
      <c r="BV79" s="133"/>
      <c r="BW79" s="133"/>
      <c r="BX79" s="133"/>
      <c r="BY79" s="133"/>
      <c r="BZ79" s="133"/>
      <c r="CA79" s="133"/>
      <c r="CB79" s="133"/>
      <c r="CC79" s="133"/>
      <c r="CD79" s="133"/>
      <c r="CE79" s="133"/>
      <c r="CF79" s="133"/>
      <c r="CG79" s="133"/>
      <c r="CH79" s="133"/>
      <c r="CI79" s="133"/>
      <c r="CJ79" s="133"/>
      <c r="CK79" s="133"/>
      <c r="CL79" s="133"/>
      <c r="CM79" s="133"/>
    </row>
    <row r="80" spans="1:91" s="149" customFormat="1" ht="18" customHeight="1">
      <c r="A80" s="448">
        <f>A78+1</f>
        <v>5</v>
      </c>
      <c r="B80" s="448" t="s">
        <v>77</v>
      </c>
      <c r="C80" s="449" t="str">
        <f>VLOOKUP(B80,DS,2,0)</f>
        <v>Nguyễn Văn Bé Tư</v>
      </c>
      <c r="D80" s="451" t="str">
        <f>VLOOKUP(B80,DS,3,0)</f>
        <v>Tài xế</v>
      </c>
      <c r="E80" s="58" t="s">
        <v>32</v>
      </c>
      <c r="F80" s="153"/>
      <c r="G80" s="153">
        <v>8</v>
      </c>
      <c r="H80" s="153">
        <v>8</v>
      </c>
      <c r="I80" s="153">
        <v>8</v>
      </c>
      <c r="J80" s="153">
        <v>8</v>
      </c>
      <c r="K80" s="153">
        <v>8</v>
      </c>
      <c r="L80" s="153">
        <v>8</v>
      </c>
      <c r="M80" s="153"/>
      <c r="N80" s="153">
        <v>8</v>
      </c>
      <c r="O80" s="153">
        <v>8</v>
      </c>
      <c r="P80" s="153">
        <v>8</v>
      </c>
      <c r="Q80" s="153">
        <v>8</v>
      </c>
      <c r="R80" s="153">
        <v>8</v>
      </c>
      <c r="S80" s="153">
        <v>8</v>
      </c>
      <c r="T80" s="153"/>
      <c r="U80" s="153">
        <v>8</v>
      </c>
      <c r="V80" s="153">
        <v>8</v>
      </c>
      <c r="W80" s="153">
        <v>8</v>
      </c>
      <c r="X80" s="153">
        <v>8</v>
      </c>
      <c r="Y80" s="153">
        <v>8</v>
      </c>
      <c r="Z80" s="153">
        <v>8</v>
      </c>
      <c r="AA80" s="153"/>
      <c r="AB80" s="153">
        <v>8</v>
      </c>
      <c r="AC80" s="153">
        <v>8</v>
      </c>
      <c r="AD80" s="153"/>
      <c r="AE80" s="153"/>
      <c r="AF80" s="153"/>
      <c r="AG80" s="153"/>
      <c r="AH80" s="153"/>
      <c r="AI80" s="153"/>
      <c r="AJ80" s="153"/>
      <c r="AK80" s="453">
        <f>((SUM(F80:AJ80))/8)-(SUMIF($F$6:$AJ$6,"C.Nhật",F80:AJ80)/8)</f>
        <v>20</v>
      </c>
      <c r="AL80" s="453">
        <f>SUM(F81:AI81)/8*1.5</f>
        <v>0</v>
      </c>
      <c r="AM80" s="462">
        <f>SUMIF($F$6:$AI$6,"C.Nhật",$F80:$AI81)/8*2</f>
        <v>0</v>
      </c>
      <c r="AN80" s="442">
        <f>SUM(AK80:AM81)</f>
        <v>20</v>
      </c>
      <c r="AO80" s="444">
        <v>0</v>
      </c>
      <c r="AP80" s="446"/>
      <c r="AQ80" s="446"/>
      <c r="AR80" s="446"/>
      <c r="AS80" s="455"/>
      <c r="AT80" s="285"/>
      <c r="AV80" s="133"/>
      <c r="AW80" s="133"/>
      <c r="AX80" s="133"/>
      <c r="AY80" s="133"/>
      <c r="AZ80" s="133"/>
      <c r="BA80" s="133"/>
      <c r="BB80" s="133"/>
      <c r="BC80" s="133"/>
      <c r="BD80" s="133"/>
      <c r="BE80" s="133"/>
      <c r="BF80" s="133"/>
      <c r="BG80" s="133"/>
      <c r="BH80" s="133"/>
      <c r="BI80" s="133"/>
      <c r="BJ80" s="133"/>
      <c r="BK80" s="133"/>
      <c r="BL80" s="133"/>
      <c r="BM80" s="133"/>
      <c r="BN80" s="133"/>
      <c r="BO80" s="133"/>
      <c r="BP80" s="133"/>
      <c r="BQ80" s="133"/>
      <c r="BR80" s="133"/>
      <c r="BS80" s="133"/>
      <c r="BT80" s="133"/>
      <c r="BU80" s="133"/>
      <c r="BV80" s="133"/>
      <c r="BW80" s="133"/>
      <c r="BX80" s="133"/>
      <c r="BY80" s="133"/>
      <c r="BZ80" s="133"/>
      <c r="CA80" s="133"/>
      <c r="CB80" s="133"/>
      <c r="CC80" s="133"/>
      <c r="CD80" s="133"/>
      <c r="CE80" s="133"/>
      <c r="CF80" s="133"/>
      <c r="CG80" s="133"/>
      <c r="CH80" s="133"/>
      <c r="CI80" s="133"/>
      <c r="CJ80" s="133"/>
      <c r="CK80" s="133"/>
      <c r="CL80" s="133"/>
      <c r="CM80" s="133"/>
    </row>
    <row r="81" spans="1:91" s="149" customFormat="1" ht="18" customHeight="1">
      <c r="A81" s="448"/>
      <c r="B81" s="448"/>
      <c r="C81" s="450"/>
      <c r="D81" s="452"/>
      <c r="E81" s="59" t="s">
        <v>31</v>
      </c>
      <c r="F81" s="154"/>
      <c r="G81" s="154"/>
      <c r="H81" s="154"/>
      <c r="I81" s="154"/>
      <c r="J81" s="154"/>
      <c r="K81" s="154"/>
      <c r="L81" s="154"/>
      <c r="M81" s="154"/>
      <c r="N81" s="154"/>
      <c r="O81" s="154"/>
      <c r="P81" s="154"/>
      <c r="Q81" s="154"/>
      <c r="R81" s="154"/>
      <c r="S81" s="154"/>
      <c r="T81" s="154"/>
      <c r="U81" s="154"/>
      <c r="V81" s="154"/>
      <c r="W81" s="154"/>
      <c r="X81" s="154"/>
      <c r="Y81" s="154"/>
      <c r="Z81" s="154"/>
      <c r="AA81" s="154"/>
      <c r="AB81" s="154"/>
      <c r="AC81" s="154"/>
      <c r="AD81" s="154"/>
      <c r="AE81" s="154"/>
      <c r="AF81" s="154"/>
      <c r="AG81" s="154"/>
      <c r="AH81" s="154"/>
      <c r="AI81" s="154"/>
      <c r="AJ81" s="154"/>
      <c r="AK81" s="454"/>
      <c r="AL81" s="454"/>
      <c r="AM81" s="463"/>
      <c r="AN81" s="443"/>
      <c r="AO81" s="445"/>
      <c r="AP81" s="447"/>
      <c r="AQ81" s="447"/>
      <c r="AR81" s="447"/>
      <c r="AS81" s="456"/>
      <c r="AT81" s="285"/>
      <c r="AV81" s="133"/>
      <c r="AW81" s="133"/>
      <c r="AX81" s="133"/>
      <c r="AY81" s="133"/>
      <c r="AZ81" s="133"/>
      <c r="BA81" s="133"/>
      <c r="BB81" s="133"/>
      <c r="BC81" s="133"/>
      <c r="BD81" s="133"/>
      <c r="BE81" s="133"/>
      <c r="BF81" s="133"/>
      <c r="BG81" s="133"/>
      <c r="BH81" s="133"/>
      <c r="BI81" s="133"/>
      <c r="BJ81" s="133"/>
      <c r="BK81" s="133"/>
      <c r="BL81" s="133"/>
      <c r="BM81" s="133"/>
      <c r="BN81" s="133"/>
      <c r="BO81" s="133"/>
      <c r="BP81" s="133"/>
      <c r="BQ81" s="133"/>
      <c r="BR81" s="133"/>
      <c r="BS81" s="133"/>
      <c r="BT81" s="133"/>
      <c r="BU81" s="133"/>
      <c r="BV81" s="133"/>
      <c r="BW81" s="133"/>
      <c r="BX81" s="133"/>
      <c r="BY81" s="133"/>
      <c r="BZ81" s="133"/>
      <c r="CA81" s="133"/>
      <c r="CB81" s="133"/>
      <c r="CC81" s="133"/>
      <c r="CD81" s="133"/>
      <c r="CE81" s="133"/>
      <c r="CF81" s="133"/>
      <c r="CG81" s="133"/>
      <c r="CH81" s="133"/>
      <c r="CI81" s="133"/>
      <c r="CJ81" s="133"/>
      <c r="CK81" s="133"/>
      <c r="CL81" s="133"/>
      <c r="CM81" s="133"/>
    </row>
    <row r="82" spans="1:91" s="149" customFormat="1" ht="18" customHeight="1">
      <c r="A82" s="448">
        <f>A80+1</f>
        <v>6</v>
      </c>
      <c r="B82" s="448" t="s">
        <v>78</v>
      </c>
      <c r="C82" s="449" t="str">
        <f>VLOOKUP(B82,DS,2,0)</f>
        <v>Dương Thanh Tuấn</v>
      </c>
      <c r="D82" s="451" t="str">
        <f>VLOOKUP(B82,DS,3,0)</f>
        <v>Nhân sự</v>
      </c>
      <c r="E82" s="58" t="s">
        <v>32</v>
      </c>
      <c r="F82" s="153"/>
      <c r="G82" s="153">
        <v>8</v>
      </c>
      <c r="H82" s="153">
        <v>8</v>
      </c>
      <c r="I82" s="153">
        <v>8</v>
      </c>
      <c r="J82" s="153">
        <v>8</v>
      </c>
      <c r="K82" s="153">
        <v>8</v>
      </c>
      <c r="L82" s="153">
        <v>8</v>
      </c>
      <c r="M82" s="153"/>
      <c r="N82" s="153">
        <v>8</v>
      </c>
      <c r="O82" s="153">
        <v>8</v>
      </c>
      <c r="P82" s="153">
        <v>8</v>
      </c>
      <c r="Q82" s="153">
        <v>8</v>
      </c>
      <c r="R82" s="153">
        <v>8</v>
      </c>
      <c r="S82" s="153">
        <v>8</v>
      </c>
      <c r="T82" s="153"/>
      <c r="U82" s="153">
        <v>8</v>
      </c>
      <c r="V82" s="153">
        <v>8</v>
      </c>
      <c r="W82" s="153">
        <v>8</v>
      </c>
      <c r="X82" s="153"/>
      <c r="Y82" s="153">
        <v>8</v>
      </c>
      <c r="Z82" s="153">
        <v>8</v>
      </c>
      <c r="AA82" s="153"/>
      <c r="AB82" s="153">
        <v>8</v>
      </c>
      <c r="AC82" s="153">
        <v>8</v>
      </c>
      <c r="AD82" s="153"/>
      <c r="AE82" s="153"/>
      <c r="AF82" s="153"/>
      <c r="AG82" s="153"/>
      <c r="AH82" s="153"/>
      <c r="AI82" s="153"/>
      <c r="AJ82" s="153"/>
      <c r="AK82" s="453">
        <f>((SUM(F82:AJ82))/8)-(SUMIF($F$6:$AJ$6,"C.Nhật",F82:AJ82)/8)</f>
        <v>19</v>
      </c>
      <c r="AL82" s="453">
        <f>SUM(F83:AI83)/8*1.5</f>
        <v>0</v>
      </c>
      <c r="AM82" s="462">
        <f>SUMIF($F$6:$AI$6,"C.Nhật",$F82:$AI83)/8*2</f>
        <v>0</v>
      </c>
      <c r="AN82" s="442">
        <f>SUM(AK82:AM83)</f>
        <v>19</v>
      </c>
      <c r="AO82" s="444">
        <v>0</v>
      </c>
      <c r="AP82" s="446"/>
      <c r="AQ82" s="446"/>
      <c r="AR82" s="446"/>
      <c r="AS82" s="455"/>
      <c r="AT82" s="285"/>
      <c r="AV82" s="133"/>
      <c r="AW82" s="133"/>
      <c r="AX82" s="133"/>
      <c r="AY82" s="133"/>
      <c r="AZ82" s="133"/>
      <c r="BA82" s="133"/>
      <c r="BB82" s="133"/>
      <c r="BC82" s="133"/>
      <c r="BD82" s="133"/>
      <c r="BE82" s="133"/>
      <c r="BF82" s="133"/>
      <c r="BG82" s="133"/>
      <c r="BH82" s="133"/>
      <c r="BI82" s="133"/>
      <c r="BJ82" s="133"/>
      <c r="BK82" s="133"/>
      <c r="BL82" s="133"/>
      <c r="BM82" s="133"/>
      <c r="BN82" s="133"/>
      <c r="BO82" s="133"/>
      <c r="BP82" s="133"/>
      <c r="BQ82" s="133"/>
      <c r="BR82" s="133"/>
      <c r="BS82" s="133"/>
      <c r="BT82" s="133"/>
      <c r="BU82" s="133"/>
      <c r="BV82" s="133"/>
      <c r="BW82" s="133"/>
      <c r="BX82" s="133"/>
      <c r="BY82" s="133"/>
      <c r="BZ82" s="133"/>
      <c r="CA82" s="133"/>
      <c r="CB82" s="133"/>
      <c r="CC82" s="133"/>
      <c r="CD82" s="133"/>
      <c r="CE82" s="133"/>
      <c r="CF82" s="133"/>
      <c r="CG82" s="133"/>
      <c r="CH82" s="133"/>
      <c r="CI82" s="133"/>
      <c r="CJ82" s="133"/>
      <c r="CK82" s="133"/>
      <c r="CL82" s="133"/>
      <c r="CM82" s="133"/>
    </row>
    <row r="83" spans="1:91" s="149" customFormat="1" ht="18" customHeight="1">
      <c r="A83" s="448"/>
      <c r="B83" s="448"/>
      <c r="C83" s="450"/>
      <c r="D83" s="452"/>
      <c r="E83" s="59" t="s">
        <v>31</v>
      </c>
      <c r="F83" s="154"/>
      <c r="G83" s="154"/>
      <c r="H83" s="154"/>
      <c r="I83" s="154"/>
      <c r="J83" s="154"/>
      <c r="K83" s="154"/>
      <c r="L83" s="154"/>
      <c r="M83" s="154"/>
      <c r="N83" s="154"/>
      <c r="O83" s="154"/>
      <c r="P83" s="154"/>
      <c r="Q83" s="154"/>
      <c r="R83" s="154"/>
      <c r="S83" s="154"/>
      <c r="T83" s="154"/>
      <c r="U83" s="154"/>
      <c r="V83" s="154"/>
      <c r="W83" s="154"/>
      <c r="X83" s="154"/>
      <c r="Y83" s="154"/>
      <c r="Z83" s="154"/>
      <c r="AA83" s="154"/>
      <c r="AB83" s="154"/>
      <c r="AC83" s="154"/>
      <c r="AD83" s="154"/>
      <c r="AE83" s="154"/>
      <c r="AF83" s="154"/>
      <c r="AG83" s="154"/>
      <c r="AH83" s="154"/>
      <c r="AI83" s="154"/>
      <c r="AJ83" s="154"/>
      <c r="AK83" s="454"/>
      <c r="AL83" s="454"/>
      <c r="AM83" s="463"/>
      <c r="AN83" s="443"/>
      <c r="AO83" s="445"/>
      <c r="AP83" s="447"/>
      <c r="AQ83" s="447"/>
      <c r="AR83" s="447"/>
      <c r="AS83" s="456"/>
      <c r="AT83" s="285"/>
      <c r="AV83" s="133"/>
      <c r="AW83" s="133"/>
      <c r="AX83" s="133"/>
      <c r="AY83" s="133"/>
      <c r="AZ83" s="133"/>
      <c r="BA83" s="133"/>
      <c r="BB83" s="133"/>
      <c r="BC83" s="133"/>
      <c r="BD83" s="133"/>
      <c r="BE83" s="133"/>
      <c r="BF83" s="133"/>
      <c r="BG83" s="133"/>
      <c r="BH83" s="133"/>
      <c r="BI83" s="133"/>
      <c r="BJ83" s="133"/>
      <c r="BK83" s="133"/>
      <c r="BL83" s="133"/>
      <c r="BM83" s="133"/>
      <c r="BN83" s="133"/>
      <c r="BO83" s="133"/>
      <c r="BP83" s="133"/>
      <c r="BQ83" s="133"/>
      <c r="BR83" s="133"/>
      <c r="BS83" s="133"/>
      <c r="BT83" s="133"/>
      <c r="BU83" s="133"/>
      <c r="BV83" s="133"/>
      <c r="BW83" s="133"/>
      <c r="BX83" s="133"/>
      <c r="BY83" s="133"/>
      <c r="BZ83" s="133"/>
      <c r="CA83" s="133"/>
      <c r="CB83" s="133"/>
      <c r="CC83" s="133"/>
      <c r="CD83" s="133"/>
      <c r="CE83" s="133"/>
      <c r="CF83" s="133"/>
      <c r="CG83" s="133"/>
      <c r="CH83" s="133"/>
      <c r="CI83" s="133"/>
      <c r="CJ83" s="133"/>
      <c r="CK83" s="133"/>
      <c r="CL83" s="133"/>
      <c r="CM83" s="133"/>
    </row>
    <row r="84" spans="1:91" s="149" customFormat="1" ht="18" customHeight="1">
      <c r="A84" s="457">
        <v>7</v>
      </c>
      <c r="B84" s="448" t="s">
        <v>192</v>
      </c>
      <c r="C84" s="458" t="str">
        <f t="shared" ref="C84" si="6">VLOOKUP(B84,DS,2,0)</f>
        <v>Trần Đình Thái</v>
      </c>
      <c r="D84" s="460" t="str">
        <f t="shared" ref="D84" si="7">VLOOKUP(B84,DS,3,0)</f>
        <v>Cơ Điện</v>
      </c>
      <c r="E84" s="58" t="s">
        <v>32</v>
      </c>
      <c r="F84" s="153"/>
      <c r="G84" s="153">
        <v>8</v>
      </c>
      <c r="H84" s="153">
        <v>8</v>
      </c>
      <c r="I84" s="153">
        <v>8</v>
      </c>
      <c r="J84" s="153">
        <v>8</v>
      </c>
      <c r="K84" s="153">
        <v>8</v>
      </c>
      <c r="L84" s="153">
        <v>8</v>
      </c>
      <c r="M84" s="153"/>
      <c r="N84" s="153">
        <v>8</v>
      </c>
      <c r="O84" s="153">
        <v>8</v>
      </c>
      <c r="P84" s="153">
        <v>8</v>
      </c>
      <c r="Q84" s="153">
        <v>8</v>
      </c>
      <c r="R84" s="153">
        <v>8</v>
      </c>
      <c r="S84" s="153">
        <v>8</v>
      </c>
      <c r="T84" s="153"/>
      <c r="U84" s="153">
        <v>8</v>
      </c>
      <c r="V84" s="153">
        <v>8</v>
      </c>
      <c r="W84" s="153">
        <v>8</v>
      </c>
      <c r="X84" s="153">
        <v>8</v>
      </c>
      <c r="Y84" s="153">
        <v>8</v>
      </c>
      <c r="Z84" s="153">
        <v>8</v>
      </c>
      <c r="AA84" s="153"/>
      <c r="AB84" s="153">
        <v>8</v>
      </c>
      <c r="AC84" s="153">
        <v>8</v>
      </c>
      <c r="AD84" s="153"/>
      <c r="AE84" s="153"/>
      <c r="AF84" s="153"/>
      <c r="AG84" s="153"/>
      <c r="AH84" s="153"/>
      <c r="AI84" s="153"/>
      <c r="AJ84" s="153"/>
      <c r="AK84" s="453">
        <f>((SUM(F84:AJ84))/8)-(SUMIF($F$6:$AJ$6,"C.Nhật",F84:AJ84)/8)</f>
        <v>20</v>
      </c>
      <c r="AL84" s="453">
        <f>SUM(F85:AI85)/8*1.5</f>
        <v>0</v>
      </c>
      <c r="AM84" s="462">
        <f>SUMIF($F$6:$AI$6,"C.Nhật",$F84:$AI85)/8*2</f>
        <v>0</v>
      </c>
      <c r="AN84" s="442">
        <f>SUM(AK84:AM85)</f>
        <v>20</v>
      </c>
      <c r="AO84" s="444">
        <v>0</v>
      </c>
      <c r="AP84" s="446"/>
      <c r="AQ84" s="446"/>
      <c r="AR84" s="446"/>
      <c r="AS84" s="298"/>
      <c r="AT84" s="285"/>
      <c r="AV84" s="133"/>
      <c r="AW84" s="133"/>
      <c r="AX84" s="133"/>
      <c r="AY84" s="133"/>
      <c r="AZ84" s="133"/>
      <c r="BA84" s="133"/>
      <c r="BB84" s="133"/>
      <c r="BC84" s="133"/>
      <c r="BD84" s="133"/>
      <c r="BE84" s="133"/>
      <c r="BF84" s="133"/>
      <c r="BG84" s="133"/>
      <c r="BH84" s="133"/>
      <c r="BI84" s="133"/>
      <c r="BJ84" s="133"/>
      <c r="BK84" s="133"/>
      <c r="BL84" s="133"/>
      <c r="BM84" s="133"/>
      <c r="BN84" s="133"/>
      <c r="BO84" s="133"/>
      <c r="BP84" s="133"/>
      <c r="BQ84" s="133"/>
      <c r="BR84" s="133"/>
      <c r="BS84" s="133"/>
      <c r="BT84" s="133"/>
      <c r="BU84" s="133"/>
      <c r="BV84" s="133"/>
      <c r="BW84" s="133"/>
      <c r="BX84" s="133"/>
      <c r="BY84" s="133"/>
      <c r="BZ84" s="133"/>
      <c r="CA84" s="133"/>
      <c r="CB84" s="133"/>
      <c r="CC84" s="133"/>
      <c r="CD84" s="133"/>
      <c r="CE84" s="133"/>
      <c r="CF84" s="133"/>
      <c r="CG84" s="133"/>
      <c r="CH84" s="133"/>
      <c r="CI84" s="133"/>
      <c r="CJ84" s="133"/>
      <c r="CK84" s="133"/>
      <c r="CL84" s="133"/>
      <c r="CM84" s="133"/>
    </row>
    <row r="85" spans="1:91" s="149" customFormat="1" ht="18" customHeight="1">
      <c r="A85" s="457"/>
      <c r="B85" s="448"/>
      <c r="C85" s="459"/>
      <c r="D85" s="461"/>
      <c r="E85" s="59" t="s">
        <v>31</v>
      </c>
      <c r="F85" s="154"/>
      <c r="G85" s="154"/>
      <c r="H85" s="154"/>
      <c r="I85" s="154"/>
      <c r="J85" s="154"/>
      <c r="K85" s="154"/>
      <c r="L85" s="154"/>
      <c r="M85" s="154"/>
      <c r="N85" s="154"/>
      <c r="O85" s="154"/>
      <c r="P85" s="154"/>
      <c r="Q85" s="154"/>
      <c r="R85" s="154"/>
      <c r="S85" s="154"/>
      <c r="T85" s="154"/>
      <c r="U85" s="154"/>
      <c r="V85" s="154"/>
      <c r="W85" s="154"/>
      <c r="X85" s="154"/>
      <c r="Y85" s="154"/>
      <c r="Z85" s="154"/>
      <c r="AA85" s="154"/>
      <c r="AB85" s="154"/>
      <c r="AC85" s="154"/>
      <c r="AD85" s="154"/>
      <c r="AE85" s="154"/>
      <c r="AF85" s="154"/>
      <c r="AG85" s="154"/>
      <c r="AH85" s="154"/>
      <c r="AI85" s="154"/>
      <c r="AJ85" s="154"/>
      <c r="AK85" s="454"/>
      <c r="AL85" s="454"/>
      <c r="AM85" s="463"/>
      <c r="AN85" s="443"/>
      <c r="AO85" s="445"/>
      <c r="AP85" s="447"/>
      <c r="AQ85" s="447"/>
      <c r="AR85" s="447"/>
      <c r="AS85" s="298"/>
      <c r="AT85" s="285"/>
      <c r="AV85" s="133"/>
      <c r="AW85" s="133"/>
      <c r="AX85" s="133"/>
      <c r="AY85" s="133"/>
      <c r="AZ85" s="133"/>
      <c r="BA85" s="133"/>
      <c r="BB85" s="133"/>
      <c r="BC85" s="133"/>
      <c r="BD85" s="133"/>
      <c r="BE85" s="133"/>
      <c r="BF85" s="133"/>
      <c r="BG85" s="133"/>
      <c r="BH85" s="133"/>
      <c r="BI85" s="133"/>
      <c r="BJ85" s="133"/>
      <c r="BK85" s="133"/>
      <c r="BL85" s="133"/>
      <c r="BM85" s="133"/>
      <c r="BN85" s="133"/>
      <c r="BO85" s="133"/>
      <c r="BP85" s="133"/>
      <c r="BQ85" s="133"/>
      <c r="BR85" s="133"/>
      <c r="BS85" s="133"/>
      <c r="BT85" s="133"/>
      <c r="BU85" s="133"/>
      <c r="BV85" s="133"/>
      <c r="BW85" s="133"/>
      <c r="BX85" s="133"/>
      <c r="BY85" s="133"/>
      <c r="BZ85" s="133"/>
      <c r="CA85" s="133"/>
      <c r="CB85" s="133"/>
      <c r="CC85" s="133"/>
      <c r="CD85" s="133"/>
      <c r="CE85" s="133"/>
      <c r="CF85" s="133"/>
      <c r="CG85" s="133"/>
      <c r="CH85" s="133"/>
      <c r="CI85" s="133"/>
      <c r="CJ85" s="133"/>
      <c r="CK85" s="133"/>
      <c r="CL85" s="133"/>
      <c r="CM85" s="133"/>
    </row>
    <row r="86" spans="1:91" s="149" customFormat="1" ht="18" customHeight="1">
      <c r="A86" s="448">
        <v>8</v>
      </c>
      <c r="B86" s="448" t="s">
        <v>81</v>
      </c>
      <c r="C86" s="449" t="str">
        <f>VLOOKUP(B86,DS,2,0)</f>
        <v>Nguyễn Thiện Duyệt</v>
      </c>
      <c r="D86" s="451" t="str">
        <f>VLOOKUP(B86,DS,3,0)</f>
        <v>XNK</v>
      </c>
      <c r="E86" s="58" t="s">
        <v>32</v>
      </c>
      <c r="F86" s="153"/>
      <c r="G86" s="153">
        <v>8</v>
      </c>
      <c r="H86" s="153">
        <v>8</v>
      </c>
      <c r="I86" s="153">
        <v>8</v>
      </c>
      <c r="J86" s="153">
        <v>8</v>
      </c>
      <c r="K86" s="153">
        <v>8</v>
      </c>
      <c r="L86" s="153">
        <v>8</v>
      </c>
      <c r="M86" s="153"/>
      <c r="N86" s="153">
        <v>8</v>
      </c>
      <c r="O86" s="153">
        <v>8</v>
      </c>
      <c r="P86" s="153">
        <v>8</v>
      </c>
      <c r="Q86" s="153">
        <v>8</v>
      </c>
      <c r="R86" s="153">
        <v>8</v>
      </c>
      <c r="S86" s="153">
        <v>8</v>
      </c>
      <c r="T86" s="153"/>
      <c r="U86" s="153">
        <v>8</v>
      </c>
      <c r="V86" s="153">
        <v>8</v>
      </c>
      <c r="W86" s="153">
        <v>8</v>
      </c>
      <c r="X86" s="153">
        <v>8</v>
      </c>
      <c r="Y86" s="153">
        <v>8</v>
      </c>
      <c r="Z86" s="153">
        <v>8</v>
      </c>
      <c r="AA86" s="153"/>
      <c r="AB86" s="153">
        <v>8</v>
      </c>
      <c r="AC86" s="153">
        <v>8</v>
      </c>
      <c r="AD86" s="153"/>
      <c r="AE86" s="153"/>
      <c r="AF86" s="153"/>
      <c r="AG86" s="153"/>
      <c r="AH86" s="153"/>
      <c r="AI86" s="153"/>
      <c r="AJ86" s="153"/>
      <c r="AK86" s="453">
        <f>((SUM(F86:AJ86))/8)-(SUMIF($F$6:$AJ$6,"C.Nhật",F86:AJ86)/8)</f>
        <v>20</v>
      </c>
      <c r="AL86" s="453">
        <f>SUM(F87:AI87)/8*1.5</f>
        <v>0</v>
      </c>
      <c r="AM86" s="462">
        <f>SUMIF($F$6:$AI$6,"C.Nhật",$F86:$AI87)/8*2</f>
        <v>0</v>
      </c>
      <c r="AN86" s="442">
        <f>SUM(AK86:AM87)</f>
        <v>20</v>
      </c>
      <c r="AO86" s="444">
        <v>0</v>
      </c>
      <c r="AP86" s="446"/>
      <c r="AQ86" s="446"/>
      <c r="AR86" s="446"/>
      <c r="AS86" s="455"/>
      <c r="AT86" s="285"/>
      <c r="AV86" s="133"/>
      <c r="AW86" s="133"/>
      <c r="AX86" s="133"/>
      <c r="AY86" s="133"/>
      <c r="AZ86" s="133"/>
      <c r="BA86" s="133"/>
      <c r="BB86" s="133"/>
      <c r="BC86" s="133"/>
      <c r="BD86" s="133"/>
      <c r="BE86" s="133"/>
      <c r="BF86" s="133"/>
      <c r="BG86" s="133"/>
      <c r="BH86" s="133"/>
      <c r="BI86" s="133"/>
      <c r="BJ86" s="133"/>
      <c r="BK86" s="133"/>
      <c r="BL86" s="133"/>
      <c r="BM86" s="133"/>
      <c r="BN86" s="133"/>
      <c r="BO86" s="133"/>
      <c r="BP86" s="133"/>
      <c r="BQ86" s="133"/>
      <c r="BR86" s="133"/>
      <c r="BS86" s="133"/>
      <c r="BT86" s="133"/>
      <c r="BU86" s="133"/>
      <c r="BV86" s="133"/>
      <c r="BW86" s="133"/>
      <c r="BX86" s="133"/>
      <c r="BY86" s="133"/>
      <c r="BZ86" s="133"/>
      <c r="CA86" s="133"/>
      <c r="CB86" s="133"/>
      <c r="CC86" s="133"/>
      <c r="CD86" s="133"/>
      <c r="CE86" s="133"/>
      <c r="CF86" s="133"/>
      <c r="CG86" s="133"/>
      <c r="CH86" s="133"/>
      <c r="CI86" s="133"/>
      <c r="CJ86" s="133"/>
      <c r="CK86" s="133"/>
      <c r="CL86" s="133"/>
      <c r="CM86" s="133"/>
    </row>
    <row r="87" spans="1:91" s="149" customFormat="1" ht="18" customHeight="1">
      <c r="A87" s="448"/>
      <c r="B87" s="448"/>
      <c r="C87" s="450"/>
      <c r="D87" s="452"/>
      <c r="E87" s="59" t="s">
        <v>31</v>
      </c>
      <c r="F87" s="154"/>
      <c r="G87" s="154"/>
      <c r="H87" s="154"/>
      <c r="I87" s="154"/>
      <c r="J87" s="154"/>
      <c r="K87" s="154"/>
      <c r="L87" s="154"/>
      <c r="M87" s="154"/>
      <c r="N87" s="154"/>
      <c r="O87" s="154"/>
      <c r="P87" s="154"/>
      <c r="Q87" s="154"/>
      <c r="R87" s="154"/>
      <c r="S87" s="154"/>
      <c r="T87" s="154"/>
      <c r="U87" s="154"/>
      <c r="V87" s="154"/>
      <c r="W87" s="154"/>
      <c r="X87" s="154"/>
      <c r="Y87" s="154"/>
      <c r="Z87" s="154"/>
      <c r="AA87" s="154"/>
      <c r="AB87" s="154"/>
      <c r="AC87" s="154"/>
      <c r="AD87" s="154"/>
      <c r="AE87" s="154"/>
      <c r="AF87" s="154"/>
      <c r="AG87" s="154"/>
      <c r="AH87" s="154"/>
      <c r="AI87" s="154"/>
      <c r="AJ87" s="154"/>
      <c r="AK87" s="454"/>
      <c r="AL87" s="454"/>
      <c r="AM87" s="463"/>
      <c r="AN87" s="443"/>
      <c r="AO87" s="445"/>
      <c r="AP87" s="447"/>
      <c r="AQ87" s="447"/>
      <c r="AR87" s="447"/>
      <c r="AS87" s="456"/>
      <c r="AT87" s="285"/>
      <c r="AV87" s="133"/>
      <c r="AW87" s="133"/>
      <c r="AX87" s="133"/>
      <c r="AY87" s="133"/>
      <c r="AZ87" s="133"/>
      <c r="BA87" s="133"/>
      <c r="BB87" s="133"/>
      <c r="BC87" s="133"/>
      <c r="BD87" s="133"/>
      <c r="BE87" s="133"/>
      <c r="BF87" s="133"/>
      <c r="BG87" s="133"/>
      <c r="BH87" s="133"/>
      <c r="BI87" s="133"/>
      <c r="BJ87" s="133"/>
      <c r="BK87" s="133"/>
      <c r="BL87" s="133"/>
      <c r="BM87" s="133"/>
      <c r="BN87" s="133"/>
      <c r="BO87" s="133"/>
      <c r="BP87" s="133"/>
      <c r="BQ87" s="133"/>
      <c r="BR87" s="133"/>
      <c r="BS87" s="133"/>
      <c r="BT87" s="133"/>
      <c r="BU87" s="133"/>
      <c r="BV87" s="133"/>
      <c r="BW87" s="133"/>
      <c r="BX87" s="133"/>
      <c r="BY87" s="133"/>
      <c r="BZ87" s="133"/>
      <c r="CA87" s="133"/>
      <c r="CB87" s="133"/>
      <c r="CC87" s="133"/>
      <c r="CD87" s="133"/>
      <c r="CE87" s="133"/>
      <c r="CF87" s="133"/>
      <c r="CG87" s="133"/>
      <c r="CH87" s="133"/>
      <c r="CI87" s="133"/>
      <c r="CJ87" s="133"/>
      <c r="CK87" s="133"/>
      <c r="CL87" s="133"/>
      <c r="CM87" s="133"/>
    </row>
    <row r="88" spans="1:91" s="165" customFormat="1" ht="12.75">
      <c r="A88" s="155"/>
      <c r="B88" s="156"/>
      <c r="C88" s="157"/>
      <c r="D88" s="158"/>
      <c r="E88" s="157"/>
      <c r="F88" s="159"/>
      <c r="G88" s="159"/>
      <c r="H88" s="160"/>
      <c r="I88" s="160"/>
      <c r="J88" s="161"/>
      <c r="K88" s="159"/>
      <c r="L88" s="160"/>
      <c r="M88" s="159"/>
      <c r="N88" s="159"/>
      <c r="O88" s="159"/>
      <c r="P88" s="159"/>
      <c r="Q88" s="160"/>
      <c r="R88" s="159"/>
      <c r="S88" s="159"/>
      <c r="T88" s="161"/>
      <c r="U88" s="159"/>
      <c r="V88" s="159"/>
      <c r="W88" s="159"/>
      <c r="X88" s="156"/>
      <c r="Y88" s="159"/>
      <c r="Z88" s="159"/>
      <c r="AA88" s="159"/>
      <c r="AB88" s="159"/>
      <c r="AC88" s="159"/>
      <c r="AD88" s="160"/>
      <c r="AE88" s="159"/>
      <c r="AF88" s="159"/>
      <c r="AG88" s="159"/>
      <c r="AH88" s="159"/>
      <c r="AI88" s="159"/>
      <c r="AJ88" s="159"/>
      <c r="AK88" s="157"/>
      <c r="AL88" s="157"/>
      <c r="AM88" s="162"/>
      <c r="AN88" s="163"/>
      <c r="AO88" s="163"/>
      <c r="AP88" s="163"/>
      <c r="AQ88" s="163"/>
      <c r="AR88" s="163"/>
      <c r="AS88" s="157"/>
      <c r="AT88" s="164"/>
    </row>
    <row r="89" spans="1:91" s="165" customFormat="1" ht="12.75">
      <c r="A89" s="155"/>
      <c r="B89" s="156"/>
      <c r="C89" s="166" t="s">
        <v>14</v>
      </c>
      <c r="D89" s="158"/>
      <c r="E89" s="157"/>
      <c r="F89" s="159"/>
      <c r="G89" s="159"/>
      <c r="H89" s="160"/>
      <c r="I89" s="160"/>
      <c r="J89" s="161"/>
      <c r="K89" s="159"/>
      <c r="L89" s="160"/>
      <c r="M89" s="159"/>
      <c r="N89" s="159"/>
      <c r="O89" s="159"/>
      <c r="P89" s="159"/>
      <c r="Q89" s="160"/>
      <c r="R89" s="159"/>
      <c r="S89" s="159"/>
      <c r="T89" s="161"/>
      <c r="U89" s="159"/>
      <c r="V89" s="159"/>
      <c r="W89" s="159"/>
      <c r="X89" s="156"/>
      <c r="Y89" s="159"/>
      <c r="Z89" s="159"/>
      <c r="AA89" s="159"/>
      <c r="AB89" s="159"/>
      <c r="AC89" s="159"/>
      <c r="AD89" s="160"/>
      <c r="AE89" s="159"/>
      <c r="AF89" s="159"/>
      <c r="AG89" s="159"/>
      <c r="AH89" s="159"/>
      <c r="AI89" s="159"/>
      <c r="AJ89" s="159"/>
      <c r="AK89" s="157"/>
      <c r="AL89" s="157"/>
      <c r="AM89" s="162"/>
      <c r="AN89" s="163"/>
      <c r="AO89" s="163"/>
      <c r="AP89" s="163"/>
      <c r="AQ89" s="163"/>
      <c r="AR89" s="163"/>
      <c r="AS89" s="157"/>
      <c r="AT89" s="164"/>
    </row>
    <row r="90" spans="1:91" s="165" customFormat="1" ht="12.75">
      <c r="A90" s="167"/>
      <c r="B90" s="167"/>
      <c r="C90" s="157"/>
      <c r="D90" s="158"/>
      <c r="E90" s="157"/>
      <c r="F90" s="159"/>
      <c r="G90" s="159"/>
      <c r="H90" s="168"/>
      <c r="I90" s="168"/>
      <c r="J90" s="168"/>
      <c r="K90" s="159"/>
      <c r="L90" s="168"/>
      <c r="M90" s="159"/>
      <c r="N90" s="159"/>
      <c r="O90" s="159"/>
      <c r="P90" s="159"/>
      <c r="Q90" s="159"/>
      <c r="R90" s="159"/>
      <c r="S90" s="159"/>
      <c r="T90" s="159"/>
      <c r="U90" s="159"/>
      <c r="V90" s="159"/>
      <c r="W90" s="159"/>
      <c r="X90" s="159"/>
      <c r="Y90" s="159"/>
      <c r="Z90" s="159"/>
      <c r="AA90" s="159"/>
      <c r="AB90" s="159"/>
      <c r="AC90" s="159"/>
      <c r="AD90" s="168"/>
      <c r="AE90" s="159"/>
      <c r="AF90" s="159"/>
      <c r="AG90" s="159"/>
      <c r="AH90" s="159"/>
      <c r="AI90" s="159"/>
      <c r="AJ90" s="159"/>
      <c r="AK90" s="157"/>
      <c r="AL90" s="157"/>
      <c r="AM90" s="162"/>
      <c r="AN90" s="169"/>
      <c r="AO90" s="169"/>
      <c r="AP90" s="169"/>
      <c r="AQ90" s="169"/>
      <c r="AR90" s="169"/>
      <c r="AS90" s="157"/>
      <c r="AT90" s="164"/>
    </row>
    <row r="91" spans="1:91" s="170" customFormat="1" ht="15" customHeight="1">
      <c r="A91" s="167"/>
      <c r="B91" s="167"/>
      <c r="C91" s="157"/>
      <c r="D91" s="158"/>
      <c r="E91" s="157"/>
      <c r="F91" s="159"/>
      <c r="G91" s="159"/>
      <c r="H91" s="168"/>
      <c r="I91" s="168"/>
      <c r="J91" s="168"/>
      <c r="K91" s="159"/>
      <c r="L91" s="168"/>
      <c r="M91" s="159"/>
      <c r="N91" s="159"/>
      <c r="O91" s="159"/>
      <c r="P91" s="159"/>
      <c r="Q91" s="159"/>
      <c r="R91" s="159"/>
      <c r="S91" s="159"/>
      <c r="T91" s="159"/>
      <c r="U91" s="159"/>
      <c r="V91" s="159"/>
      <c r="W91" s="159"/>
      <c r="X91" s="159"/>
      <c r="Y91" s="159"/>
      <c r="Z91" s="159"/>
      <c r="AA91" s="159"/>
      <c r="AB91" s="159"/>
      <c r="AC91" s="159"/>
      <c r="AD91" s="168"/>
      <c r="AE91" s="159"/>
      <c r="AF91" s="159"/>
      <c r="AG91" s="159"/>
      <c r="AH91" s="159"/>
      <c r="AI91" s="159"/>
      <c r="AJ91" s="159"/>
      <c r="AK91" s="157"/>
      <c r="AL91" s="157"/>
      <c r="AM91" s="162"/>
      <c r="AN91" s="169"/>
      <c r="AO91" s="169"/>
      <c r="AP91" s="169"/>
      <c r="AQ91" s="169"/>
      <c r="AR91" s="169"/>
      <c r="AS91" s="157"/>
      <c r="AT91" s="157"/>
    </row>
    <row r="92" spans="1:91" s="170" customFormat="1" ht="11.25">
      <c r="A92" s="167"/>
      <c r="B92" s="167"/>
      <c r="C92" s="157"/>
      <c r="D92" s="158"/>
      <c r="E92" s="157"/>
      <c r="F92" s="159"/>
      <c r="G92" s="159"/>
      <c r="H92" s="168"/>
      <c r="I92" s="168"/>
      <c r="J92" s="168"/>
      <c r="K92" s="159"/>
      <c r="L92" s="168"/>
      <c r="M92" s="159"/>
      <c r="N92" s="159"/>
      <c r="O92" s="159"/>
      <c r="P92" s="159"/>
      <c r="Q92" s="159"/>
      <c r="R92" s="159"/>
      <c r="S92" s="159"/>
      <c r="T92" s="159"/>
      <c r="U92" s="159"/>
      <c r="V92" s="159"/>
      <c r="W92" s="159"/>
      <c r="X92" s="159"/>
      <c r="Y92" s="159"/>
      <c r="Z92" s="159"/>
      <c r="AA92" s="159"/>
      <c r="AB92" s="159"/>
      <c r="AC92" s="159"/>
      <c r="AD92" s="168"/>
      <c r="AE92" s="159"/>
      <c r="AF92" s="159"/>
      <c r="AG92" s="159"/>
      <c r="AH92" s="159"/>
      <c r="AI92" s="159"/>
      <c r="AJ92" s="159"/>
      <c r="AK92" s="157"/>
      <c r="AL92" s="157"/>
      <c r="AM92" s="162"/>
      <c r="AN92" s="169"/>
      <c r="AO92" s="169"/>
      <c r="AP92" s="169"/>
      <c r="AQ92" s="169"/>
      <c r="AR92" s="169"/>
      <c r="AS92" s="157"/>
      <c r="AT92" s="157"/>
    </row>
    <row r="93" spans="1:91" s="170" customFormat="1" ht="12.75">
      <c r="A93" s="167"/>
      <c r="B93" s="194"/>
      <c r="C93" s="195"/>
      <c r="D93" s="196"/>
      <c r="E93" s="157"/>
      <c r="F93" s="159"/>
      <c r="G93" s="159"/>
      <c r="H93" s="168"/>
      <c r="I93" s="168"/>
      <c r="J93" s="168"/>
      <c r="K93" s="159"/>
      <c r="L93" s="168"/>
      <c r="M93" s="159"/>
      <c r="N93" s="159"/>
      <c r="O93" s="159"/>
      <c r="P93" s="159"/>
      <c r="Q93" s="159"/>
      <c r="R93" s="159"/>
      <c r="S93" s="159"/>
      <c r="T93" s="159"/>
      <c r="U93" s="159"/>
      <c r="V93" s="159"/>
      <c r="W93" s="159"/>
      <c r="X93" s="159"/>
      <c r="Y93" s="159"/>
      <c r="Z93" s="159"/>
      <c r="AA93" s="159"/>
      <c r="AB93" s="159"/>
      <c r="AC93" s="159"/>
      <c r="AD93" s="168"/>
      <c r="AE93" s="159"/>
      <c r="AF93" s="159"/>
      <c r="AG93" s="159"/>
      <c r="AH93" s="159"/>
      <c r="AI93" s="159"/>
      <c r="AJ93" s="159"/>
      <c r="AK93" s="157"/>
      <c r="AL93" s="157"/>
      <c r="AM93" s="162"/>
      <c r="AN93" s="169"/>
      <c r="AO93" s="169"/>
      <c r="AP93" s="169"/>
      <c r="AQ93" s="169"/>
      <c r="AR93" s="169"/>
      <c r="AS93" s="157"/>
      <c r="AT93" s="157"/>
    </row>
    <row r="94" spans="1:91" s="170" customFormat="1" ht="11.25">
      <c r="A94" s="166"/>
      <c r="B94" s="166"/>
      <c r="C94" s="155"/>
      <c r="D94" s="171"/>
      <c r="E94" s="172"/>
      <c r="F94" s="161"/>
      <c r="G94" s="173"/>
      <c r="H94" s="160"/>
      <c r="I94" s="160"/>
      <c r="J94" s="160"/>
      <c r="K94" s="173"/>
      <c r="L94" s="160"/>
      <c r="M94" s="173"/>
      <c r="N94" s="173"/>
      <c r="O94" s="173"/>
      <c r="P94" s="173"/>
      <c r="Q94" s="160"/>
      <c r="R94" s="161"/>
      <c r="S94" s="173"/>
      <c r="T94" s="173"/>
      <c r="U94" s="160"/>
      <c r="V94" s="173"/>
      <c r="W94" s="173"/>
      <c r="X94" s="160"/>
      <c r="Y94" s="173"/>
      <c r="Z94" s="173"/>
      <c r="AA94" s="173"/>
      <c r="AB94" s="173"/>
      <c r="AC94" s="173"/>
      <c r="AD94" s="160"/>
      <c r="AE94" s="173"/>
      <c r="AF94" s="173"/>
      <c r="AG94" s="173"/>
      <c r="AH94" s="173"/>
      <c r="AI94" s="173"/>
      <c r="AJ94" s="173"/>
      <c r="AK94" s="172"/>
      <c r="AM94" s="174"/>
      <c r="AN94" s="166"/>
      <c r="AO94" s="166"/>
      <c r="AP94" s="166"/>
      <c r="AQ94" s="166"/>
      <c r="AR94" s="166"/>
      <c r="AS94" s="155"/>
      <c r="AT94" s="157"/>
    </row>
    <row r="95" spans="1:91" s="170" customFormat="1" ht="12.75">
      <c r="A95" s="133"/>
      <c r="B95" s="133" t="s">
        <v>0</v>
      </c>
      <c r="C95" s="133"/>
      <c r="D95" s="175"/>
      <c r="E95" s="133"/>
      <c r="F95" s="176"/>
      <c r="G95" s="176"/>
      <c r="H95" s="176"/>
      <c r="I95" s="176"/>
      <c r="J95" s="176"/>
      <c r="K95" s="176"/>
      <c r="L95" s="176"/>
      <c r="M95" s="176"/>
      <c r="N95" s="176"/>
      <c r="O95" s="176"/>
      <c r="P95" s="176"/>
      <c r="Q95" s="176"/>
      <c r="R95" s="176"/>
      <c r="S95" s="176"/>
      <c r="T95" s="176"/>
      <c r="U95" s="176"/>
      <c r="V95" s="176"/>
      <c r="W95" s="176"/>
      <c r="X95" s="176"/>
      <c r="Y95" s="176"/>
      <c r="Z95" s="176"/>
      <c r="AA95" s="176"/>
      <c r="AB95" s="176"/>
      <c r="AC95" s="176"/>
      <c r="AD95" s="176"/>
      <c r="AE95" s="176"/>
      <c r="AF95" s="176"/>
      <c r="AG95" s="176"/>
      <c r="AH95" s="177"/>
      <c r="AI95" s="177"/>
      <c r="AJ95" s="177"/>
      <c r="AK95" s="133"/>
      <c r="AL95" s="133"/>
      <c r="AM95" s="178"/>
      <c r="AN95" s="133"/>
      <c r="AO95" s="133"/>
      <c r="AP95" s="133"/>
      <c r="AQ95" s="133"/>
      <c r="AR95" s="133"/>
      <c r="AS95" s="133"/>
      <c r="AT95" s="157"/>
    </row>
    <row r="96" spans="1:91" s="170" customFormat="1" ht="12.75">
      <c r="A96" s="133"/>
      <c r="B96" s="133"/>
      <c r="C96" s="133" t="s">
        <v>46</v>
      </c>
      <c r="D96" s="175"/>
      <c r="E96" s="133"/>
      <c r="F96" s="176"/>
      <c r="G96" s="176"/>
      <c r="H96" s="176"/>
      <c r="I96" s="176"/>
      <c r="J96" s="176"/>
      <c r="K96" s="176"/>
      <c r="L96" s="176"/>
      <c r="M96" s="176"/>
      <c r="N96" s="176"/>
      <c r="O96" s="176"/>
      <c r="P96" s="176"/>
      <c r="Q96" s="176"/>
      <c r="R96" s="176"/>
      <c r="S96" s="176"/>
      <c r="T96" s="176"/>
      <c r="U96" s="176"/>
      <c r="V96" s="176"/>
      <c r="W96" s="176"/>
      <c r="X96" s="176"/>
      <c r="Y96" s="176"/>
      <c r="Z96" s="176"/>
      <c r="AA96" s="176"/>
      <c r="AB96" s="176"/>
      <c r="AC96" s="176"/>
      <c r="AD96" s="176"/>
      <c r="AE96" s="176"/>
      <c r="AF96" s="176"/>
      <c r="AG96" s="176"/>
      <c r="AH96" s="177"/>
      <c r="AI96" s="177"/>
      <c r="AJ96" s="177"/>
      <c r="AK96" s="133"/>
      <c r="AL96" s="133"/>
      <c r="AM96" s="178"/>
      <c r="AN96" s="133"/>
      <c r="AO96" s="133"/>
      <c r="AP96" s="133"/>
      <c r="AQ96" s="133"/>
      <c r="AR96" s="133"/>
      <c r="AS96" s="133"/>
      <c r="AT96" s="155"/>
    </row>
    <row r="97" spans="3:39" s="133" customFormat="1" ht="15" customHeight="1">
      <c r="C97" s="133" t="s">
        <v>47</v>
      </c>
      <c r="D97" s="175"/>
      <c r="F97" s="176"/>
      <c r="G97" s="176"/>
      <c r="H97" s="176"/>
      <c r="I97" s="176"/>
      <c r="J97" s="176"/>
      <c r="K97" s="176"/>
      <c r="L97" s="176"/>
      <c r="M97" s="176"/>
      <c r="N97" s="176"/>
      <c r="O97" s="176"/>
      <c r="P97" s="176"/>
      <c r="Q97" s="176"/>
      <c r="R97" s="176"/>
      <c r="S97" s="176"/>
      <c r="T97" s="176"/>
      <c r="U97" s="176"/>
      <c r="V97" s="176"/>
      <c r="W97" s="176"/>
      <c r="X97" s="176"/>
      <c r="Y97" s="176"/>
      <c r="Z97" s="176"/>
      <c r="AA97" s="176"/>
      <c r="AB97" s="176"/>
      <c r="AC97" s="176"/>
      <c r="AD97" s="176"/>
      <c r="AE97" s="176"/>
      <c r="AF97" s="176"/>
      <c r="AG97" s="176"/>
      <c r="AH97" s="177"/>
      <c r="AI97" s="177"/>
      <c r="AJ97" s="177"/>
      <c r="AM97" s="178"/>
    </row>
    <row r="98" spans="3:39" s="133" customFormat="1" ht="15" customHeight="1">
      <c r="C98" s="133" t="s">
        <v>48</v>
      </c>
      <c r="D98" s="175"/>
      <c r="F98" s="176"/>
      <c r="G98" s="176"/>
      <c r="H98" s="176"/>
      <c r="I98" s="176"/>
      <c r="J98" s="176"/>
      <c r="K98" s="176"/>
      <c r="L98" s="176"/>
      <c r="M98" s="176"/>
      <c r="N98" s="176"/>
      <c r="O98" s="176"/>
      <c r="P98" s="176"/>
      <c r="Q98" s="176"/>
      <c r="R98" s="176"/>
      <c r="S98" s="176"/>
      <c r="T98" s="176"/>
      <c r="U98" s="176"/>
      <c r="V98" s="176"/>
      <c r="W98" s="176"/>
      <c r="X98" s="176"/>
      <c r="Y98" s="176"/>
      <c r="Z98" s="176"/>
      <c r="AA98" s="176"/>
      <c r="AB98" s="176"/>
      <c r="AC98" s="176"/>
      <c r="AD98" s="176"/>
      <c r="AE98" s="176"/>
      <c r="AF98" s="176"/>
      <c r="AG98" s="176"/>
      <c r="AH98" s="177"/>
      <c r="AI98" s="177"/>
      <c r="AJ98" s="177"/>
      <c r="AM98" s="178"/>
    </row>
    <row r="99" spans="3:39" s="133" customFormat="1" ht="15" customHeight="1">
      <c r="C99" s="133" t="s">
        <v>49</v>
      </c>
      <c r="D99" s="175"/>
      <c r="F99" s="176"/>
      <c r="G99" s="176"/>
      <c r="H99" s="176"/>
      <c r="I99" s="176"/>
      <c r="J99" s="176"/>
      <c r="K99" s="176"/>
      <c r="L99" s="176"/>
      <c r="M99" s="176"/>
      <c r="N99" s="176"/>
      <c r="O99" s="176"/>
      <c r="P99" s="176"/>
      <c r="Q99" s="176"/>
      <c r="R99" s="176"/>
      <c r="S99" s="176"/>
      <c r="T99" s="176"/>
      <c r="U99" s="176"/>
      <c r="V99" s="176"/>
      <c r="W99" s="176"/>
      <c r="X99" s="176"/>
      <c r="Y99" s="176"/>
      <c r="Z99" s="176"/>
      <c r="AA99" s="176"/>
      <c r="AB99" s="176"/>
      <c r="AC99" s="176"/>
      <c r="AD99" s="176"/>
      <c r="AE99" s="176"/>
      <c r="AF99" s="176"/>
      <c r="AG99" s="176"/>
      <c r="AH99" s="177"/>
      <c r="AI99" s="177"/>
      <c r="AJ99" s="177"/>
      <c r="AM99" s="178"/>
    </row>
    <row r="100" spans="3:39" s="133" customFormat="1" ht="15" customHeight="1">
      <c r="C100" s="133" t="s">
        <v>50</v>
      </c>
      <c r="D100" s="175"/>
      <c r="F100" s="176"/>
      <c r="G100" s="176"/>
      <c r="H100" s="176"/>
      <c r="I100" s="176"/>
      <c r="J100" s="176"/>
      <c r="K100" s="176"/>
      <c r="L100" s="176"/>
      <c r="M100" s="176"/>
      <c r="N100" s="176"/>
      <c r="O100" s="176"/>
      <c r="P100" s="176"/>
      <c r="Q100" s="176"/>
      <c r="R100" s="176"/>
      <c r="S100" s="176"/>
      <c r="T100" s="176"/>
      <c r="U100" s="176"/>
      <c r="V100" s="176"/>
      <c r="W100" s="176"/>
      <c r="X100" s="176"/>
      <c r="Y100" s="176"/>
      <c r="Z100" s="176"/>
      <c r="AA100" s="176"/>
      <c r="AB100" s="176"/>
      <c r="AC100" s="176"/>
      <c r="AD100" s="176"/>
      <c r="AE100" s="176"/>
      <c r="AF100" s="176"/>
      <c r="AG100" s="176"/>
      <c r="AH100" s="177"/>
      <c r="AI100" s="177"/>
      <c r="AJ100" s="177"/>
      <c r="AM100" s="178"/>
    </row>
    <row r="101" spans="3:39" s="133" customFormat="1" ht="15" customHeight="1">
      <c r="C101" s="133" t="s">
        <v>51</v>
      </c>
      <c r="D101" s="175"/>
      <c r="F101" s="176"/>
      <c r="G101" s="176"/>
      <c r="H101" s="176"/>
      <c r="I101" s="176"/>
      <c r="J101" s="176"/>
      <c r="K101" s="176"/>
      <c r="L101" s="176"/>
      <c r="M101" s="176"/>
      <c r="N101" s="176"/>
      <c r="O101" s="176"/>
      <c r="P101" s="176"/>
      <c r="Q101" s="176"/>
      <c r="R101" s="176"/>
      <c r="S101" s="176"/>
      <c r="T101" s="176"/>
      <c r="U101" s="176"/>
      <c r="V101" s="176"/>
      <c r="W101" s="176"/>
      <c r="X101" s="176"/>
      <c r="Y101" s="176"/>
      <c r="Z101" s="176"/>
      <c r="AA101" s="176"/>
      <c r="AB101" s="176"/>
      <c r="AC101" s="176"/>
      <c r="AD101" s="176"/>
      <c r="AE101" s="176"/>
      <c r="AF101" s="176"/>
      <c r="AG101" s="176"/>
      <c r="AH101" s="177"/>
      <c r="AI101" s="177"/>
      <c r="AJ101" s="177"/>
      <c r="AM101" s="178"/>
    </row>
    <row r="102" spans="3:39" s="133" customFormat="1" ht="15" customHeight="1">
      <c r="C102" s="133" t="s">
        <v>52</v>
      </c>
      <c r="D102" s="175"/>
      <c r="F102" s="176"/>
      <c r="G102" s="176"/>
      <c r="H102" s="176"/>
      <c r="I102" s="176"/>
      <c r="J102" s="176"/>
      <c r="K102" s="176"/>
      <c r="L102" s="176"/>
      <c r="M102" s="176"/>
      <c r="N102" s="176"/>
      <c r="O102" s="176"/>
      <c r="P102" s="176"/>
      <c r="Q102" s="176"/>
      <c r="R102" s="176"/>
      <c r="S102" s="176"/>
      <c r="T102" s="176"/>
      <c r="U102" s="176"/>
      <c r="V102" s="176"/>
      <c r="W102" s="176"/>
      <c r="X102" s="176"/>
      <c r="Y102" s="176"/>
      <c r="Z102" s="176"/>
      <c r="AA102" s="176"/>
      <c r="AB102" s="176"/>
      <c r="AC102" s="176"/>
      <c r="AD102" s="176"/>
      <c r="AE102" s="176"/>
      <c r="AF102" s="176"/>
      <c r="AG102" s="176"/>
      <c r="AH102" s="177"/>
      <c r="AI102" s="177"/>
      <c r="AJ102" s="177"/>
      <c r="AM102" s="178"/>
    </row>
    <row r="103" spans="3:39" s="133" customFormat="1" ht="15" customHeight="1">
      <c r="C103" s="133" t="s">
        <v>53</v>
      </c>
      <c r="D103" s="175"/>
      <c r="F103" s="176"/>
      <c r="G103" s="176"/>
      <c r="H103" s="176"/>
      <c r="I103" s="176"/>
      <c r="J103" s="176"/>
      <c r="K103" s="176"/>
      <c r="L103" s="176"/>
      <c r="M103" s="176"/>
      <c r="N103" s="176"/>
      <c r="O103" s="176"/>
      <c r="P103" s="176"/>
      <c r="Q103" s="176"/>
      <c r="R103" s="176"/>
      <c r="S103" s="176"/>
      <c r="T103" s="176"/>
      <c r="U103" s="176"/>
      <c r="V103" s="176"/>
      <c r="W103" s="176"/>
      <c r="X103" s="176"/>
      <c r="Y103" s="176"/>
      <c r="Z103" s="176"/>
      <c r="AA103" s="176"/>
      <c r="AB103" s="176"/>
      <c r="AC103" s="176"/>
      <c r="AD103" s="176"/>
      <c r="AE103" s="176"/>
      <c r="AF103" s="176"/>
      <c r="AG103" s="176"/>
      <c r="AH103" s="177"/>
      <c r="AI103" s="177"/>
      <c r="AJ103" s="177"/>
      <c r="AM103" s="178"/>
    </row>
    <row r="104" spans="3:39" s="133" customFormat="1" ht="15" customHeight="1">
      <c r="C104" s="133" t="s">
        <v>54</v>
      </c>
      <c r="D104" s="175"/>
      <c r="F104" s="176"/>
      <c r="G104" s="176"/>
      <c r="H104" s="176"/>
      <c r="I104" s="176"/>
      <c r="J104" s="176"/>
      <c r="K104" s="176"/>
      <c r="L104" s="176"/>
      <c r="M104" s="176"/>
      <c r="N104" s="176"/>
      <c r="O104" s="176"/>
      <c r="P104" s="176"/>
      <c r="Q104" s="176"/>
      <c r="R104" s="176"/>
      <c r="S104" s="176"/>
      <c r="T104" s="176"/>
      <c r="U104" s="176"/>
      <c r="V104" s="176"/>
      <c r="W104" s="176"/>
      <c r="X104" s="176"/>
      <c r="Y104" s="176"/>
      <c r="Z104" s="176"/>
      <c r="AA104" s="176"/>
      <c r="AB104" s="176"/>
      <c r="AC104" s="176"/>
      <c r="AD104" s="176"/>
      <c r="AE104" s="176"/>
      <c r="AF104" s="176"/>
      <c r="AG104" s="176"/>
      <c r="AH104" s="177"/>
      <c r="AI104" s="177"/>
      <c r="AJ104" s="177"/>
      <c r="AM104" s="178"/>
    </row>
    <row r="118" ht="12.75"/>
    <row r="119" ht="12.75"/>
    <row r="120" ht="12.75"/>
  </sheetData>
  <protectedRanges>
    <protectedRange password="CC78" sqref="A1:A3" name="Range1_2_1_2"/>
    <protectedRange password="CC78" sqref="A9:A12" name="Range1_1_3"/>
    <protectedRange password="CC78" sqref="C9:E12 A9:A12" name="Range1_6_3"/>
    <protectedRange password="CC78" sqref="B9:B12" name="Range1_4_3"/>
    <protectedRange password="CC78" sqref="J43" name="Range1_1_1_1_2"/>
    <protectedRange password="CC78" sqref="J44" name="Range1_3_1_1_2"/>
    <protectedRange password="CC78" sqref="A65:A67" name="Range1_2_1_1_1"/>
    <protectedRange password="CC78" sqref="A72:A83 B85 A86:A87" name="Range1_1_1_2"/>
    <protectedRange password="CC78" sqref="A72:A83 B85 D84:D85 C72:D83 C86:D87 A86:A87 E72:E87" name="Range1_6_1_1"/>
    <protectedRange password="CC78" sqref="B72:B83 C85 B86:B87" name="Range1_4_1_1"/>
    <protectedRange password="CC78" sqref="J90:J93 Q88:Q89" name="Range1_1_1_1_1_1"/>
    <protectedRange password="CC78" sqref="J94" name="Range1_3_1_1_1_1"/>
    <protectedRange password="CC78" sqref="A14:A33 A35:A42" name="Range1_1_2_1"/>
    <protectedRange password="CC78" sqref="C33 D32:E33 C14:E31 A14:A33 C35:E42 A35:A42" name="Range1_6_2_1"/>
    <protectedRange password="CC78" sqref="B35:B36 B14:B31 B33 B37:B42" name="Range1_4_2_1"/>
    <protectedRange password="CC78" sqref="B93 B84" name="Range1"/>
    <protectedRange password="CC78" sqref="B93 B84" name="Range1_3"/>
    <protectedRange password="CC78" sqref="B32" name="Range1_1"/>
  </protectedRanges>
  <mergeCells count="339">
    <mergeCell ref="AQ32:AQ33"/>
    <mergeCell ref="AR32:AR33"/>
    <mergeCell ref="AS32:AS33"/>
    <mergeCell ref="A32:A33"/>
    <mergeCell ref="B32:B33"/>
    <mergeCell ref="C32:C33"/>
    <mergeCell ref="D32:D33"/>
    <mergeCell ref="AK32:AK33"/>
    <mergeCell ref="AL32:AL33"/>
    <mergeCell ref="AM32:AM33"/>
    <mergeCell ref="AN32:AN33"/>
    <mergeCell ref="AO32:AO33"/>
    <mergeCell ref="AP32:AP33"/>
    <mergeCell ref="AR9:AR10"/>
    <mergeCell ref="AP11:AP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Q11:AQ12"/>
    <mergeCell ref="AR11:AR12"/>
    <mergeCell ref="AS11:AS12"/>
    <mergeCell ref="A16:A17"/>
    <mergeCell ref="B16:B17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14:A15"/>
    <mergeCell ref="B14:B15"/>
    <mergeCell ref="C14:C15"/>
    <mergeCell ref="D14:D15"/>
    <mergeCell ref="AK14:AK15"/>
    <mergeCell ref="AL14:AL15"/>
    <mergeCell ref="AS14:AS15"/>
    <mergeCell ref="AM14:AM15"/>
    <mergeCell ref="AN14:AN15"/>
    <mergeCell ref="AO14:AO15"/>
    <mergeCell ref="AP14:AP15"/>
    <mergeCell ref="AQ14:AQ15"/>
    <mergeCell ref="AR14:AR15"/>
    <mergeCell ref="A18:A19"/>
    <mergeCell ref="B18:B19"/>
    <mergeCell ref="C18:C19"/>
    <mergeCell ref="D18:D19"/>
    <mergeCell ref="AK18:AK19"/>
    <mergeCell ref="AL18:AL19"/>
    <mergeCell ref="AS18:AS19"/>
    <mergeCell ref="AM18:AM19"/>
    <mergeCell ref="AN18:AN19"/>
    <mergeCell ref="AO18:AO19"/>
    <mergeCell ref="AP18:AP19"/>
    <mergeCell ref="AQ18:AQ19"/>
    <mergeCell ref="AR18:AR19"/>
    <mergeCell ref="C16:C17"/>
    <mergeCell ref="D16:D17"/>
    <mergeCell ref="AK16:AK17"/>
    <mergeCell ref="AL16:AL17"/>
    <mergeCell ref="AM16:AM17"/>
    <mergeCell ref="AP20:AP21"/>
    <mergeCell ref="AQ20:AQ21"/>
    <mergeCell ref="AR20:AR21"/>
    <mergeCell ref="AS20:AS21"/>
    <mergeCell ref="AN16:AN17"/>
    <mergeCell ref="AO16:AO17"/>
    <mergeCell ref="AP16:AP17"/>
    <mergeCell ref="AQ16:AQ17"/>
    <mergeCell ref="AR16:AR17"/>
    <mergeCell ref="AS16:AS17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L24:AL25"/>
    <mergeCell ref="AM24:AM25"/>
    <mergeCell ref="AN24:AN25"/>
    <mergeCell ref="AO24:AO25"/>
    <mergeCell ref="AP22:AP23"/>
    <mergeCell ref="AQ22:AQ23"/>
    <mergeCell ref="AR22:AR23"/>
    <mergeCell ref="AS22:AS23"/>
    <mergeCell ref="A22:A23"/>
    <mergeCell ref="B22:B23"/>
    <mergeCell ref="C22:C23"/>
    <mergeCell ref="D22:D23"/>
    <mergeCell ref="AK22:AK23"/>
    <mergeCell ref="AL22:AL23"/>
    <mergeCell ref="AM22:AM23"/>
    <mergeCell ref="AN22:AN23"/>
    <mergeCell ref="AO22:AO23"/>
    <mergeCell ref="AN28:AN29"/>
    <mergeCell ref="AO28:AO29"/>
    <mergeCell ref="AP24:AP25"/>
    <mergeCell ref="AQ24:AQ25"/>
    <mergeCell ref="AR24:AR25"/>
    <mergeCell ref="AS24:AS25"/>
    <mergeCell ref="A26:A27"/>
    <mergeCell ref="B26:B27"/>
    <mergeCell ref="C26:C27"/>
    <mergeCell ref="D26:D27"/>
    <mergeCell ref="AK26:AK27"/>
    <mergeCell ref="AL26:AL27"/>
    <mergeCell ref="AS26:AS27"/>
    <mergeCell ref="AM26:AM27"/>
    <mergeCell ref="AN26:AN27"/>
    <mergeCell ref="AO26:AO27"/>
    <mergeCell ref="AP26:AP27"/>
    <mergeCell ref="AQ26:AQ27"/>
    <mergeCell ref="AR26:AR27"/>
    <mergeCell ref="A24:A25"/>
    <mergeCell ref="B24:B25"/>
    <mergeCell ref="C24:C25"/>
    <mergeCell ref="D24:D25"/>
    <mergeCell ref="AK24:AK25"/>
    <mergeCell ref="AP28:AP29"/>
    <mergeCell ref="AQ28:AQ29"/>
    <mergeCell ref="AR28:AR29"/>
    <mergeCell ref="AS28:AS29"/>
    <mergeCell ref="A30:A31"/>
    <mergeCell ref="B30:B31"/>
    <mergeCell ref="C30:C31"/>
    <mergeCell ref="D30:D31"/>
    <mergeCell ref="AK30:AK31"/>
    <mergeCell ref="AL30:AL31"/>
    <mergeCell ref="AS30:AS31"/>
    <mergeCell ref="AM30:AM31"/>
    <mergeCell ref="AN30:AN31"/>
    <mergeCell ref="AO30:AO31"/>
    <mergeCell ref="AP30:AP31"/>
    <mergeCell ref="AQ30:AQ31"/>
    <mergeCell ref="AR30:AR31"/>
    <mergeCell ref="A28:A29"/>
    <mergeCell ref="B28:B29"/>
    <mergeCell ref="C28:C29"/>
    <mergeCell ref="D28:D29"/>
    <mergeCell ref="AK28:AK29"/>
    <mergeCell ref="AL28:AL29"/>
    <mergeCell ref="AM28:AM29"/>
    <mergeCell ref="AN37:AN38"/>
    <mergeCell ref="AO37:AO38"/>
    <mergeCell ref="AP35:AP36"/>
    <mergeCell ref="AQ35:AQ36"/>
    <mergeCell ref="AR35:AR36"/>
    <mergeCell ref="AS35:AS36"/>
    <mergeCell ref="A35:A36"/>
    <mergeCell ref="B35:B36"/>
    <mergeCell ref="C35:C36"/>
    <mergeCell ref="D35:D36"/>
    <mergeCell ref="AK35:AK36"/>
    <mergeCell ref="AL35:AL36"/>
    <mergeCell ref="AM35:AM36"/>
    <mergeCell ref="AN35:AN36"/>
    <mergeCell ref="AO35:AO36"/>
    <mergeCell ref="AP37:AP38"/>
    <mergeCell ref="AQ37:AQ38"/>
    <mergeCell ref="AR37:AR38"/>
    <mergeCell ref="AS37:AS38"/>
    <mergeCell ref="A37:A38"/>
    <mergeCell ref="B37:B38"/>
    <mergeCell ref="C37:C38"/>
    <mergeCell ref="D37:D38"/>
    <mergeCell ref="AK37:AK38"/>
    <mergeCell ref="C39:C40"/>
    <mergeCell ref="D39:D40"/>
    <mergeCell ref="AK39:AK40"/>
    <mergeCell ref="AL39:AL40"/>
    <mergeCell ref="AS39:AS40"/>
    <mergeCell ref="AM39:AM40"/>
    <mergeCell ref="AN39:AN40"/>
    <mergeCell ref="AO39:AO40"/>
    <mergeCell ref="AP39:AP40"/>
    <mergeCell ref="AQ39:AQ40"/>
    <mergeCell ref="AR39:AR40"/>
    <mergeCell ref="AL37:AL38"/>
    <mergeCell ref="AM37:AM38"/>
    <mergeCell ref="AP41:AP42"/>
    <mergeCell ref="AQ41:AQ42"/>
    <mergeCell ref="AR41:AR42"/>
    <mergeCell ref="AS41:AS42"/>
    <mergeCell ref="AM65:AS65"/>
    <mergeCell ref="A69:A70"/>
    <mergeCell ref="B69:B70"/>
    <mergeCell ref="C69:C70"/>
    <mergeCell ref="D69:D70"/>
    <mergeCell ref="E69:E70"/>
    <mergeCell ref="AS69:AS70"/>
    <mergeCell ref="A41:A42"/>
    <mergeCell ref="B41:B42"/>
    <mergeCell ref="C41:C42"/>
    <mergeCell ref="D41:D42"/>
    <mergeCell ref="AK41:AK42"/>
    <mergeCell ref="AL41:AL42"/>
    <mergeCell ref="AM41:AM42"/>
    <mergeCell ref="AN41:AN42"/>
    <mergeCell ref="AO41:AO42"/>
    <mergeCell ref="A39:A40"/>
    <mergeCell ref="B39:B40"/>
    <mergeCell ref="AT69:AT70"/>
    <mergeCell ref="A72:A73"/>
    <mergeCell ref="B72:B73"/>
    <mergeCell ref="C72:C73"/>
    <mergeCell ref="D72:D73"/>
    <mergeCell ref="AK72:AK73"/>
    <mergeCell ref="AL72:AL73"/>
    <mergeCell ref="AM72:AM73"/>
    <mergeCell ref="AN72:AN73"/>
    <mergeCell ref="AK69:AM69"/>
    <mergeCell ref="AN69:AN70"/>
    <mergeCell ref="AO69:AO70"/>
    <mergeCell ref="AP69:AP70"/>
    <mergeCell ref="AQ69:AQ70"/>
    <mergeCell ref="AR69:AR70"/>
    <mergeCell ref="AO72:AO73"/>
    <mergeCell ref="AP72:AP73"/>
    <mergeCell ref="AQ72:AQ73"/>
    <mergeCell ref="AR72:AR73"/>
    <mergeCell ref="AS72:AS73"/>
    <mergeCell ref="A74:A75"/>
    <mergeCell ref="B74:B75"/>
    <mergeCell ref="C74:C75"/>
    <mergeCell ref="D74:D75"/>
    <mergeCell ref="AK74:AK75"/>
    <mergeCell ref="AR74:AR75"/>
    <mergeCell ref="AS74:AS75"/>
    <mergeCell ref="A76:A77"/>
    <mergeCell ref="B76:B77"/>
    <mergeCell ref="C76:C77"/>
    <mergeCell ref="D76:D77"/>
    <mergeCell ref="AK76:AK77"/>
    <mergeCell ref="AL76:AL77"/>
    <mergeCell ref="AM76:AM77"/>
    <mergeCell ref="AN76:AN77"/>
    <mergeCell ref="AL74:AL75"/>
    <mergeCell ref="AM74:AM75"/>
    <mergeCell ref="AN74:AN75"/>
    <mergeCell ref="AO74:AO75"/>
    <mergeCell ref="AP74:AP75"/>
    <mergeCell ref="AQ74:AQ75"/>
    <mergeCell ref="AO76:AO77"/>
    <mergeCell ref="AP76:AP77"/>
    <mergeCell ref="AQ76:AQ77"/>
    <mergeCell ref="AL78:AL79"/>
    <mergeCell ref="AM78:AM79"/>
    <mergeCell ref="AN78:AN79"/>
    <mergeCell ref="AR76:AR77"/>
    <mergeCell ref="AS76:AS77"/>
    <mergeCell ref="A78:A79"/>
    <mergeCell ref="B78:B79"/>
    <mergeCell ref="C78:C79"/>
    <mergeCell ref="D78:D79"/>
    <mergeCell ref="AK78:AK79"/>
    <mergeCell ref="AR78:AR79"/>
    <mergeCell ref="AS78:AS79"/>
    <mergeCell ref="AO78:AO79"/>
    <mergeCell ref="AP78:AP79"/>
    <mergeCell ref="AQ78:AQ79"/>
    <mergeCell ref="AO80:AO81"/>
    <mergeCell ref="AP80:AP81"/>
    <mergeCell ref="AQ80:AQ81"/>
    <mergeCell ref="AR80:AR81"/>
    <mergeCell ref="AS80:AS81"/>
    <mergeCell ref="A82:A83"/>
    <mergeCell ref="B82:B83"/>
    <mergeCell ref="C82:C83"/>
    <mergeCell ref="D82:D83"/>
    <mergeCell ref="AK82:AK83"/>
    <mergeCell ref="A80:A81"/>
    <mergeCell ref="B80:B81"/>
    <mergeCell ref="C80:C81"/>
    <mergeCell ref="D80:D81"/>
    <mergeCell ref="AK80:AK81"/>
    <mergeCell ref="AL80:AL81"/>
    <mergeCell ref="AM80:AM81"/>
    <mergeCell ref="AN80:AN81"/>
    <mergeCell ref="A86:A87"/>
    <mergeCell ref="B86:B87"/>
    <mergeCell ref="C86:C87"/>
    <mergeCell ref="D86:D87"/>
    <mergeCell ref="AK86:AK87"/>
    <mergeCell ref="AL86:AL87"/>
    <mergeCell ref="AR82:AR83"/>
    <mergeCell ref="AS82:AS83"/>
    <mergeCell ref="A84:A85"/>
    <mergeCell ref="B84:B85"/>
    <mergeCell ref="C84:C85"/>
    <mergeCell ref="D84:D85"/>
    <mergeCell ref="AK84:AK85"/>
    <mergeCell ref="AL84:AL85"/>
    <mergeCell ref="AM84:AM85"/>
    <mergeCell ref="AN84:AN85"/>
    <mergeCell ref="AL82:AL83"/>
    <mergeCell ref="AM82:AM83"/>
    <mergeCell ref="AN82:AN83"/>
    <mergeCell ref="AO82:AO83"/>
    <mergeCell ref="AP82:AP83"/>
    <mergeCell ref="AQ82:AQ83"/>
    <mergeCell ref="AS86:AS87"/>
    <mergeCell ref="AM86:AM87"/>
    <mergeCell ref="AN86:AN87"/>
    <mergeCell ref="AO86:AO87"/>
    <mergeCell ref="AP86:AP87"/>
    <mergeCell ref="AQ86:AQ87"/>
    <mergeCell ref="AR86:AR87"/>
    <mergeCell ref="AO84:AO85"/>
    <mergeCell ref="AP84:AP85"/>
    <mergeCell ref="AQ84:AQ85"/>
    <mergeCell ref="AR84:AR85"/>
  </mergeCells>
  <conditionalFormatting sqref="F95:AJ96 F5:AJ6 F44:AJ63 F98:AJ111 F9:AJ12 F14:AJ42">
    <cfRule type="expression" dxfId="390" priority="29" stopIfTrue="1">
      <formula>IF(WEEKDAY(F$5)=1,TRUE,FALSE)</formula>
    </cfRule>
  </conditionalFormatting>
  <conditionalFormatting sqref="F5:AJ6 F69:AJ70 F9:AJ12 F72:AJ87">
    <cfRule type="expression" dxfId="389" priority="28" stopIfTrue="1">
      <formula>IF(WEEKDAY(F$5)=1,TRUE,FALSE)</formula>
    </cfRule>
  </conditionalFormatting>
  <conditionalFormatting sqref="K35:P35">
    <cfRule type="expression" dxfId="388" priority="27" stopIfTrue="1">
      <formula>IF(WEEKDAY(K$5)=1,TRUE,FALSE)</formula>
    </cfRule>
  </conditionalFormatting>
  <conditionalFormatting sqref="K37:P37">
    <cfRule type="expression" dxfId="387" priority="25" stopIfTrue="1">
      <formula>IF(WEEKDAY(K$5)=1,TRUE,FALSE)</formula>
    </cfRule>
  </conditionalFormatting>
  <conditionalFormatting sqref="K39:P39">
    <cfRule type="expression" dxfId="386" priority="24" stopIfTrue="1">
      <formula>IF(WEEKDAY(K$5)=1,TRUE,FALSE)</formula>
    </cfRule>
  </conditionalFormatting>
  <conditionalFormatting sqref="K41:P41">
    <cfRule type="expression" dxfId="385" priority="23" stopIfTrue="1">
      <formula>IF(WEEKDAY(K$5)=1,TRUE,FALSE)</formula>
    </cfRule>
  </conditionalFormatting>
  <conditionalFormatting sqref="R41:W41">
    <cfRule type="expression" dxfId="384" priority="22" stopIfTrue="1">
      <formula>IF(WEEKDAY(R$5)=1,TRUE,FALSE)</formula>
    </cfRule>
  </conditionalFormatting>
  <conditionalFormatting sqref="R39:W39">
    <cfRule type="expression" dxfId="383" priority="21" stopIfTrue="1">
      <formula>IF(WEEKDAY(R$5)=1,TRUE,FALSE)</formula>
    </cfRule>
  </conditionalFormatting>
  <conditionalFormatting sqref="R37:W37">
    <cfRule type="expression" dxfId="382" priority="20" stopIfTrue="1">
      <formula>IF(WEEKDAY(R$5)=1,TRUE,FALSE)</formula>
    </cfRule>
  </conditionalFormatting>
  <conditionalFormatting sqref="R35:W35">
    <cfRule type="expression" dxfId="381" priority="18" stopIfTrue="1">
      <formula>IF(WEEKDAY(R$5)=1,TRUE,FALSE)</formula>
    </cfRule>
  </conditionalFormatting>
  <conditionalFormatting sqref="Y35:AD35">
    <cfRule type="expression" dxfId="380" priority="17" stopIfTrue="1">
      <formula>IF(WEEKDAY(Y$5)=1,TRUE,FALSE)</formula>
    </cfRule>
  </conditionalFormatting>
  <conditionalFormatting sqref="Y37:AD37">
    <cfRule type="expression" dxfId="379" priority="15" stopIfTrue="1">
      <formula>IF(WEEKDAY(Y$5)=1,TRUE,FALSE)</formula>
    </cfRule>
  </conditionalFormatting>
  <conditionalFormatting sqref="Y39:AD39">
    <cfRule type="expression" dxfId="378" priority="14" stopIfTrue="1">
      <formula>IF(WEEKDAY(Y$5)=1,TRUE,FALSE)</formula>
    </cfRule>
  </conditionalFormatting>
  <conditionalFormatting sqref="Y41:AD41">
    <cfRule type="expression" dxfId="377" priority="13" stopIfTrue="1">
      <formula>IF(WEEKDAY(Y$5)=1,TRUE,FALSE)</formula>
    </cfRule>
  </conditionalFormatting>
  <conditionalFormatting sqref="G35:L35">
    <cfRule type="expression" dxfId="376" priority="12" stopIfTrue="1">
      <formula>IF(WEEKDAY(G$5)=1,TRUE,FALSE)</formula>
    </cfRule>
  </conditionalFormatting>
  <conditionalFormatting sqref="N35:S35">
    <cfRule type="expression" dxfId="375" priority="11" stopIfTrue="1">
      <formula>IF(WEEKDAY(N$5)=1,TRUE,FALSE)</formula>
    </cfRule>
  </conditionalFormatting>
  <conditionalFormatting sqref="U35:Z35">
    <cfRule type="expression" dxfId="374" priority="10" stopIfTrue="1">
      <formula>IF(WEEKDAY(U$5)=1,TRUE,FALSE)</formula>
    </cfRule>
  </conditionalFormatting>
  <conditionalFormatting sqref="G37:L37">
    <cfRule type="expression" dxfId="373" priority="9" stopIfTrue="1">
      <formula>IF(WEEKDAY(G$5)=1,TRUE,FALSE)</formula>
    </cfRule>
  </conditionalFormatting>
  <conditionalFormatting sqref="N37:S37">
    <cfRule type="expression" dxfId="372" priority="8" stopIfTrue="1">
      <formula>IF(WEEKDAY(N$5)=1,TRUE,FALSE)</formula>
    </cfRule>
  </conditionalFormatting>
  <conditionalFormatting sqref="U37:Z37">
    <cfRule type="expression" dxfId="371" priority="7" stopIfTrue="1">
      <formula>IF(WEEKDAY(U$5)=1,TRUE,FALSE)</formula>
    </cfRule>
  </conditionalFormatting>
  <conditionalFormatting sqref="G39:L39">
    <cfRule type="expression" dxfId="370" priority="6" stopIfTrue="1">
      <formula>IF(WEEKDAY(G$5)=1,TRUE,FALSE)</formula>
    </cfRule>
  </conditionalFormatting>
  <conditionalFormatting sqref="G41:L41">
    <cfRule type="expression" dxfId="369" priority="5" stopIfTrue="1">
      <formula>IF(WEEKDAY(G$5)=1,TRUE,FALSE)</formula>
    </cfRule>
  </conditionalFormatting>
  <conditionalFormatting sqref="N39:S39">
    <cfRule type="expression" dxfId="368" priority="4" stopIfTrue="1">
      <formula>IF(WEEKDAY(N$5)=1,TRUE,FALSE)</formula>
    </cfRule>
  </conditionalFormatting>
  <conditionalFormatting sqref="N41:S41">
    <cfRule type="expression" dxfId="367" priority="3" stopIfTrue="1">
      <formula>IF(WEEKDAY(N$5)=1,TRUE,FALSE)</formula>
    </cfRule>
  </conditionalFormatting>
  <conditionalFormatting sqref="U39:Z39">
    <cfRule type="expression" dxfId="366" priority="2" stopIfTrue="1">
      <formula>IF(WEEKDAY(U$5)=1,TRUE,FALSE)</formula>
    </cfRule>
  </conditionalFormatting>
  <conditionalFormatting sqref="U41:Z41">
    <cfRule type="expression" dxfId="365" priority="1" stopIfTrue="1">
      <formula>IF(WEEKDAY(U$5)=1,TRUE,FALSE)</formula>
    </cfRule>
  </conditionalFormatting>
  <printOptions horizontalCentered="1"/>
  <pageMargins left="0.24" right="0.24" top="0.32" bottom="0.72" header="0.25" footer="0.62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63"/>
  <sheetViews>
    <sheetView zoomScaleNormal="70" workbookViewId="0">
      <pane xSplit="3" ySplit="8" topLeftCell="H9" activePane="bottomRight" state="frozen"/>
      <selection activeCell="AI1" sqref="AI1:AJ1048576"/>
      <selection pane="topRight" activeCell="AI1" sqref="AI1:AJ1048576"/>
      <selection pane="bottomLeft" activeCell="AI1" sqref="AI1:AJ1048576"/>
      <selection pane="bottomRight" activeCell="A41" sqref="A41:T62"/>
    </sheetView>
  </sheetViews>
  <sheetFormatPr defaultRowHeight="11.25"/>
  <cols>
    <col min="1" max="1" width="4.28515625" style="5" customWidth="1"/>
    <col min="2" max="2" width="8.42578125" style="5" customWidth="1"/>
    <col min="3" max="3" width="21.140625" style="5" customWidth="1"/>
    <col min="4" max="4" width="13.5703125" style="14" customWidth="1"/>
    <col min="5" max="5" width="15.42578125" style="15" bestFit="1" customWidth="1"/>
    <col min="6" max="6" width="6.42578125" style="14" customWidth="1"/>
    <col min="7" max="7" width="10.5703125" style="15" customWidth="1"/>
    <col min="8" max="8" width="7.140625" style="15" customWidth="1"/>
    <col min="9" max="9" width="9.5703125" style="15" customWidth="1"/>
    <col min="10" max="10" width="8.5703125" style="81" customWidth="1"/>
    <col min="11" max="12" width="12" style="5" customWidth="1"/>
    <col min="13" max="13" width="11.85546875" style="5" customWidth="1"/>
    <col min="14" max="14" width="8.5703125" style="5" customWidth="1"/>
    <col min="15" max="16" width="8.7109375" style="5" customWidth="1"/>
    <col min="17" max="17" width="11" style="5" customWidth="1"/>
    <col min="18" max="18" width="6.28515625" style="5" customWidth="1"/>
    <col min="19" max="19" width="10.85546875" style="5" customWidth="1"/>
    <col min="20" max="20" width="12.28515625" style="6" customWidth="1"/>
    <col min="21" max="21" width="9.5703125" style="5" customWidth="1"/>
    <col min="22" max="22" width="15.42578125" style="6" customWidth="1"/>
    <col min="23" max="23" width="7.42578125" style="6" customWidth="1"/>
    <col min="24" max="24" width="7" style="6" customWidth="1"/>
    <col min="25" max="25" width="9.140625" style="6"/>
    <col min="26" max="26" width="11.140625" style="6" bestFit="1" customWidth="1"/>
    <col min="27" max="28" width="10.85546875" style="5" bestFit="1" customWidth="1"/>
    <col min="29" max="16384" width="9.140625" style="5"/>
  </cols>
  <sheetData>
    <row r="1" spans="1:31" s="3" customFormat="1" ht="41.25" customHeight="1">
      <c r="A1" s="124"/>
      <c r="B1" s="286"/>
      <c r="C1" s="286"/>
      <c r="D1" s="531" t="str">
        <f>"BẢNG THANH TOÁN LƯƠNG THÁNG"&amp;" "&amp;TEXT($E$4,"mm")&amp;" / "&amp;TEXT($E$4,"yyyy")</f>
        <v>BẢNG THANH TOÁN LƯƠNG THÁNG 01 / 2017</v>
      </c>
      <c r="E1" s="531"/>
      <c r="F1" s="531"/>
      <c r="G1" s="531"/>
      <c r="H1" s="531"/>
      <c r="I1" s="531"/>
      <c r="J1" s="531"/>
      <c r="K1" s="531"/>
      <c r="L1" s="531"/>
      <c r="M1" s="531"/>
      <c r="N1" s="531"/>
      <c r="O1" s="531"/>
      <c r="P1" s="531"/>
      <c r="Q1" s="532"/>
      <c r="R1" s="533" t="s">
        <v>179</v>
      </c>
      <c r="S1" s="534"/>
      <c r="T1" s="535"/>
      <c r="U1" s="115" t="s">
        <v>58</v>
      </c>
      <c r="V1" s="99" t="s">
        <v>37</v>
      </c>
      <c r="W1" s="73"/>
      <c r="X1" s="73"/>
      <c r="Y1" s="4"/>
      <c r="Z1" s="4"/>
    </row>
    <row r="2" spans="1:31" s="3" customFormat="1" ht="15" customHeight="1">
      <c r="A2" s="124" t="str">
        <f>TH!$A$1</f>
        <v>Công ty TNHH Hải sản An Lạc</v>
      </c>
      <c r="B2" s="286"/>
      <c r="C2" s="286"/>
      <c r="D2" s="286"/>
      <c r="E2" s="71"/>
      <c r="F2" s="286"/>
      <c r="G2" s="286"/>
      <c r="H2" s="286"/>
      <c r="I2" s="286"/>
      <c r="J2" s="72"/>
      <c r="K2" s="286"/>
      <c r="L2" s="286"/>
      <c r="M2" s="286"/>
      <c r="N2" s="286"/>
      <c r="O2" s="286"/>
      <c r="P2" s="286"/>
      <c r="Q2" s="286"/>
      <c r="R2" s="286"/>
      <c r="S2" s="286"/>
      <c r="T2" s="50"/>
      <c r="U2" s="70">
        <v>20</v>
      </c>
      <c r="V2" s="100">
        <v>31</v>
      </c>
      <c r="W2" s="73"/>
      <c r="X2" s="73"/>
      <c r="Y2" s="4"/>
      <c r="Z2" s="4"/>
    </row>
    <row r="3" spans="1:31" s="3" customFormat="1" ht="15" customHeight="1">
      <c r="A3" s="124" t="str">
        <f>TH!$A$2</f>
        <v>Địa chỉ: Lô A14, đường 4A, KCN Hải Sơn, Đức Hòa, Long An</v>
      </c>
      <c r="B3" s="286"/>
      <c r="C3" s="286"/>
      <c r="D3" s="286"/>
      <c r="E3" s="71"/>
      <c r="F3" s="286"/>
      <c r="G3" s="286"/>
      <c r="H3" s="286"/>
      <c r="I3" s="286"/>
      <c r="J3" s="72"/>
      <c r="K3" s="286"/>
      <c r="L3" s="286"/>
      <c r="M3" s="286"/>
      <c r="N3" s="286"/>
      <c r="O3" s="286"/>
      <c r="P3" s="286"/>
      <c r="Q3" s="286"/>
      <c r="R3" s="286"/>
      <c r="S3" s="286"/>
      <c r="T3" s="50"/>
      <c r="U3" s="116"/>
      <c r="V3" s="117"/>
      <c r="W3" s="73"/>
      <c r="X3" s="73"/>
      <c r="Y3" s="4"/>
      <c r="Z3" s="4"/>
    </row>
    <row r="4" spans="1:31" s="95" customFormat="1" ht="14.25" customHeight="1">
      <c r="A4" s="93"/>
      <c r="B4" s="94"/>
      <c r="C4" s="94"/>
      <c r="D4" s="94"/>
      <c r="E4" s="277">
        <v>42736</v>
      </c>
      <c r="F4" s="94"/>
      <c r="G4" s="94"/>
      <c r="H4" s="94"/>
      <c r="I4" s="94"/>
      <c r="J4" s="94"/>
      <c r="K4" s="94"/>
      <c r="L4" s="94"/>
      <c r="M4" s="94"/>
      <c r="N4" s="249">
        <v>0.08</v>
      </c>
      <c r="O4" s="249">
        <v>1.4999999999999999E-2</v>
      </c>
      <c r="P4" s="249">
        <v>0.01</v>
      </c>
      <c r="Q4" s="94"/>
      <c r="R4" s="94"/>
      <c r="S4" s="94"/>
      <c r="T4" s="94"/>
      <c r="U4" s="94"/>
      <c r="V4" s="96"/>
      <c r="W4" s="96"/>
      <c r="X4" s="96"/>
      <c r="Y4" s="96"/>
      <c r="Z4" s="96"/>
    </row>
    <row r="5" spans="1:31" s="26" customFormat="1" ht="24" customHeight="1">
      <c r="A5" s="536" t="s">
        <v>19</v>
      </c>
      <c r="B5" s="536" t="s">
        <v>20</v>
      </c>
      <c r="C5" s="433" t="s">
        <v>1</v>
      </c>
      <c r="D5" s="433" t="s">
        <v>2</v>
      </c>
      <c r="E5" s="436" t="s">
        <v>56</v>
      </c>
      <c r="F5" s="508" t="s">
        <v>26</v>
      </c>
      <c r="G5" s="509"/>
      <c r="H5" s="509"/>
      <c r="I5" s="509"/>
      <c r="J5" s="509"/>
      <c r="K5" s="525"/>
      <c r="L5" s="515" t="s">
        <v>57</v>
      </c>
      <c r="M5" s="515" t="s">
        <v>5</v>
      </c>
      <c r="N5" s="433" t="s">
        <v>6</v>
      </c>
      <c r="O5" s="433"/>
      <c r="P5" s="433"/>
      <c r="Q5" s="515" t="s">
        <v>7</v>
      </c>
      <c r="R5" s="515" t="s">
        <v>8</v>
      </c>
      <c r="S5" s="515" t="s">
        <v>9</v>
      </c>
      <c r="T5" s="434" t="s">
        <v>10</v>
      </c>
      <c r="U5" s="94"/>
      <c r="V5" s="27"/>
      <c r="W5" s="27"/>
      <c r="X5" s="4"/>
      <c r="Y5" s="4"/>
      <c r="Z5" s="4"/>
      <c r="AA5" s="3"/>
      <c r="AB5" s="3"/>
      <c r="AC5" s="3"/>
      <c r="AD5" s="3"/>
      <c r="AE5" s="3"/>
    </row>
    <row r="6" spans="1:31" s="26" customFormat="1" ht="33.75" customHeight="1">
      <c r="A6" s="537"/>
      <c r="B6" s="537"/>
      <c r="C6" s="433"/>
      <c r="D6" s="433"/>
      <c r="E6" s="436"/>
      <c r="F6" s="508" t="s">
        <v>59</v>
      </c>
      <c r="G6" s="525"/>
      <c r="H6" s="508" t="s">
        <v>189</v>
      </c>
      <c r="I6" s="509"/>
      <c r="J6" s="526" t="s">
        <v>27</v>
      </c>
      <c r="K6" s="515" t="s">
        <v>4</v>
      </c>
      <c r="L6" s="516"/>
      <c r="M6" s="516"/>
      <c r="N6" s="538" t="s">
        <v>12</v>
      </c>
      <c r="O6" s="515" t="s">
        <v>13</v>
      </c>
      <c r="P6" s="515" t="s">
        <v>34</v>
      </c>
      <c r="Q6" s="516"/>
      <c r="R6" s="516"/>
      <c r="S6" s="516"/>
      <c r="T6" s="435"/>
      <c r="U6" s="94"/>
      <c r="V6" s="27"/>
      <c r="W6" s="27"/>
      <c r="X6" s="4"/>
      <c r="Y6" s="4"/>
      <c r="Z6" s="4"/>
      <c r="AA6" s="3"/>
      <c r="AB6" s="3"/>
      <c r="AC6" s="3"/>
      <c r="AD6" s="3"/>
      <c r="AE6" s="3"/>
    </row>
    <row r="7" spans="1:31" s="26" customFormat="1" ht="35.25" customHeight="1">
      <c r="A7" s="537"/>
      <c r="B7" s="537"/>
      <c r="C7" s="515"/>
      <c r="D7" s="515"/>
      <c r="E7" s="436"/>
      <c r="F7" s="287" t="s">
        <v>40</v>
      </c>
      <c r="G7" s="283" t="s">
        <v>18</v>
      </c>
      <c r="H7" s="287" t="s">
        <v>40</v>
      </c>
      <c r="I7" s="290" t="s">
        <v>18</v>
      </c>
      <c r="J7" s="527"/>
      <c r="K7" s="516"/>
      <c r="L7" s="517"/>
      <c r="M7" s="517"/>
      <c r="N7" s="539"/>
      <c r="O7" s="516"/>
      <c r="P7" s="516"/>
      <c r="Q7" s="516"/>
      <c r="R7" s="516"/>
      <c r="S7" s="516"/>
      <c r="T7" s="435"/>
      <c r="U7" s="94"/>
      <c r="V7" s="27"/>
      <c r="W7" s="27"/>
      <c r="X7" s="4"/>
      <c r="Y7" s="4"/>
      <c r="Z7" s="4"/>
      <c r="AA7" s="3"/>
      <c r="AB7" s="3"/>
      <c r="AC7" s="3"/>
      <c r="AD7" s="3"/>
      <c r="AE7" s="3"/>
    </row>
    <row r="8" spans="1:31" s="75" customFormat="1" ht="12.75" customHeight="1">
      <c r="A8" s="74">
        <v>1</v>
      </c>
      <c r="B8" s="74">
        <v>2</v>
      </c>
      <c r="C8" s="74">
        <v>3</v>
      </c>
      <c r="D8" s="74">
        <v>4</v>
      </c>
      <c r="E8" s="74">
        <v>5</v>
      </c>
      <c r="F8" s="74">
        <v>7</v>
      </c>
      <c r="G8" s="74">
        <v>8</v>
      </c>
      <c r="H8" s="74">
        <v>9</v>
      </c>
      <c r="I8" s="74">
        <v>10</v>
      </c>
      <c r="J8" s="74">
        <v>13</v>
      </c>
      <c r="K8" s="74">
        <v>14</v>
      </c>
      <c r="L8" s="74">
        <v>16</v>
      </c>
      <c r="M8" s="74">
        <v>17</v>
      </c>
      <c r="N8" s="74">
        <v>18</v>
      </c>
      <c r="O8" s="74">
        <v>19</v>
      </c>
      <c r="P8" s="74">
        <v>20</v>
      </c>
      <c r="Q8" s="74">
        <v>21</v>
      </c>
      <c r="R8" s="74">
        <v>22</v>
      </c>
      <c r="S8" s="74">
        <v>23</v>
      </c>
      <c r="T8" s="74">
        <v>24</v>
      </c>
      <c r="U8" s="94"/>
      <c r="V8" s="76"/>
      <c r="W8" s="76"/>
      <c r="X8" s="77"/>
      <c r="Y8" s="77"/>
      <c r="Z8" s="77"/>
      <c r="AA8" s="78"/>
      <c r="AB8" s="78"/>
      <c r="AC8" s="78"/>
      <c r="AD8" s="78"/>
      <c r="AE8" s="78"/>
    </row>
    <row r="9" spans="1:31" s="75" customFormat="1" ht="24" customHeight="1">
      <c r="A9" s="276" t="s">
        <v>183</v>
      </c>
      <c r="B9" s="275" t="s">
        <v>184</v>
      </c>
      <c r="C9" s="274"/>
      <c r="D9" s="274"/>
      <c r="E9" s="274"/>
      <c r="F9" s="274"/>
      <c r="G9" s="274"/>
      <c r="H9" s="274"/>
      <c r="I9" s="274"/>
      <c r="J9" s="274"/>
      <c r="K9" s="274"/>
      <c r="L9" s="274"/>
      <c r="M9" s="274"/>
      <c r="N9" s="274"/>
      <c r="O9" s="274"/>
      <c r="P9" s="274"/>
      <c r="Q9" s="274"/>
      <c r="R9" s="274"/>
      <c r="S9" s="274"/>
      <c r="T9" s="274"/>
      <c r="U9" s="94"/>
      <c r="V9" s="76"/>
      <c r="W9" s="76"/>
      <c r="X9" s="77"/>
      <c r="Y9" s="77"/>
      <c r="Z9" s="77"/>
      <c r="AA9" s="78"/>
      <c r="AB9" s="78"/>
      <c r="AC9" s="78"/>
      <c r="AD9" s="78"/>
      <c r="AE9" s="78"/>
    </row>
    <row r="10" spans="1:31" s="33" customFormat="1" ht="24" customHeight="1">
      <c r="A10" s="35">
        <v>1</v>
      </c>
      <c r="B10" s="126" t="s">
        <v>61</v>
      </c>
      <c r="C10" s="79" t="str">
        <f>VLOOKUP(B10,DS,2,0)</f>
        <v>Mai Út Hiền</v>
      </c>
      <c r="D10" s="103" t="str">
        <f>VLOOKUP(B10,DS,3,0)</f>
        <v>Cơ Điện</v>
      </c>
      <c r="E10" s="80">
        <f>VLOOKUP(B10,DS,4,0)</f>
        <v>4336000</v>
      </c>
      <c r="F10" s="82">
        <f>VLOOKUP(B10,'CC - 01'!$B$8:$AS$63,36,0)</f>
        <v>20</v>
      </c>
      <c r="G10" s="198">
        <f>ROUND(E10/$U$2*F10,0)</f>
        <v>4336000</v>
      </c>
      <c r="H10" s="82">
        <f>(VLOOKUP(B10,'CC - 01'!$B$8:$AS$59,37,0)+VLOOKUP(B10,'CC - 01'!$B$8:$AS$59,38,0))</f>
        <v>0</v>
      </c>
      <c r="I10" s="198">
        <f>ROUND(E10/$U$2*H10,0)</f>
        <v>0</v>
      </c>
      <c r="J10" s="83">
        <f>F10+H10</f>
        <v>20</v>
      </c>
      <c r="K10" s="36">
        <f>G10+I10</f>
        <v>4336000</v>
      </c>
      <c r="L10" s="80">
        <f>+F10*15000</f>
        <v>300000</v>
      </c>
      <c r="M10" s="37">
        <f>K10+L10</f>
        <v>4636000</v>
      </c>
      <c r="N10" s="37">
        <f>IF(VLOOKUP(B10,DS,10,0)="x",E10*$N$4,0)</f>
        <v>346880</v>
      </c>
      <c r="O10" s="37">
        <f>IF(VLOOKUP(B10,DS,10,0)="x",E10*$O$4,0)</f>
        <v>65040</v>
      </c>
      <c r="P10" s="37">
        <f>IF(VLOOKUP(B10,DS,10,0)="x",E10*$P$4,0)</f>
        <v>43360</v>
      </c>
      <c r="Q10" s="36">
        <f>M10-SUM(N10:P10)</f>
        <v>4180720</v>
      </c>
      <c r="R10" s="36">
        <f>VLOOKUP(B10,DS,23,0)</f>
        <v>0</v>
      </c>
      <c r="S10" s="38">
        <f>Q10-R10</f>
        <v>4180720</v>
      </c>
      <c r="T10" s="36"/>
      <c r="U10" s="94"/>
      <c r="V10" s="34"/>
      <c r="W10" s="27"/>
      <c r="X10" s="4"/>
      <c r="Y10" s="4"/>
      <c r="Z10" s="4"/>
      <c r="AA10" s="3"/>
      <c r="AB10" s="3"/>
      <c r="AC10" s="3"/>
      <c r="AD10" s="3"/>
      <c r="AE10" s="3"/>
    </row>
    <row r="11" spans="1:31" s="33" customFormat="1" ht="24" customHeight="1">
      <c r="A11" s="35">
        <v>2</v>
      </c>
      <c r="B11" s="126" t="s">
        <v>62</v>
      </c>
      <c r="C11" s="79" t="str">
        <f>VLOOKUP(B11,DS,2,0)</f>
        <v>Nguyễn Thị Xuân Thảo</v>
      </c>
      <c r="D11" s="103" t="str">
        <f>VLOOKUP(B11,DS,3,0)</f>
        <v>KCS</v>
      </c>
      <c r="E11" s="80">
        <f>VLOOKUP(B11,DS,4,0)</f>
        <v>4056000</v>
      </c>
      <c r="F11" s="82">
        <f>VLOOKUP(B11,'CC - 01'!$B$8:$AS$63,36,0)</f>
        <v>20</v>
      </c>
      <c r="G11" s="198">
        <f>ROUND(E11/$U$2*F11,0)</f>
        <v>4056000</v>
      </c>
      <c r="H11" s="82">
        <f>(VLOOKUP(B11,'CC - 01'!$B$8:$AS$59,37,0)+VLOOKUP(B11,'CC - 01'!$B$8:$AS$59,38,0))</f>
        <v>0</v>
      </c>
      <c r="I11" s="198">
        <f>ROUND(E11/$U$2*H11,0)</f>
        <v>0</v>
      </c>
      <c r="J11" s="83">
        <f>F11+H11</f>
        <v>20</v>
      </c>
      <c r="K11" s="36">
        <f>G11+I11</f>
        <v>4056000</v>
      </c>
      <c r="L11" s="80">
        <f>+F11*15000</f>
        <v>300000</v>
      </c>
      <c r="M11" s="37">
        <f>K11+L11</f>
        <v>4356000</v>
      </c>
      <c r="N11" s="37">
        <f>IF(VLOOKUP(B11,DS,10,0)="x",E11*$N$4,0)</f>
        <v>324480</v>
      </c>
      <c r="O11" s="37">
        <f>IF(VLOOKUP(B11,DS,10,0)="x",E11*$O$4,0)</f>
        <v>60840</v>
      </c>
      <c r="P11" s="37">
        <f>IF(VLOOKUP(B11,DS,10,0)="x",E11*$P$4,0)</f>
        <v>40560</v>
      </c>
      <c r="Q11" s="36">
        <f>M11-SUM(N11:P11)</f>
        <v>3930120</v>
      </c>
      <c r="R11" s="36">
        <f>VLOOKUP(B11,DS,23,0)</f>
        <v>0</v>
      </c>
      <c r="S11" s="38">
        <f>Q11-R11</f>
        <v>3930120</v>
      </c>
      <c r="T11" s="36"/>
      <c r="U11" s="94"/>
      <c r="V11" s="34"/>
      <c r="W11" s="27"/>
      <c r="X11" s="4"/>
      <c r="Y11" s="4"/>
      <c r="Z11" s="4"/>
      <c r="AA11" s="3"/>
      <c r="AB11" s="3"/>
      <c r="AC11" s="3"/>
      <c r="AD11" s="3"/>
      <c r="AE11" s="3"/>
    </row>
    <row r="12" spans="1:31" s="75" customFormat="1" ht="24" customHeight="1">
      <c r="A12" s="276" t="s">
        <v>185</v>
      </c>
      <c r="B12" s="275" t="s">
        <v>186</v>
      </c>
      <c r="C12" s="274"/>
      <c r="D12" s="274"/>
      <c r="E12" s="274" t="s">
        <v>194</v>
      </c>
      <c r="F12" s="82">
        <f>VLOOKUP(B12,'CC - 01'!$B$8:$AS$63,36,0)</f>
        <v>0</v>
      </c>
      <c r="G12" s="274"/>
      <c r="H12" s="274"/>
      <c r="I12" s="274"/>
      <c r="J12" s="274"/>
      <c r="K12" s="274" t="s">
        <v>194</v>
      </c>
      <c r="L12" s="274"/>
      <c r="M12" s="274"/>
      <c r="N12" s="37"/>
      <c r="O12" s="37"/>
      <c r="P12" s="37"/>
      <c r="Q12" s="274"/>
      <c r="R12" s="274"/>
      <c r="S12" s="274"/>
      <c r="T12" s="274"/>
      <c r="U12" s="94"/>
      <c r="V12" s="76"/>
      <c r="W12" s="76"/>
      <c r="X12" s="77"/>
      <c r="Y12" s="77"/>
      <c r="Z12" s="77"/>
      <c r="AA12" s="78"/>
      <c r="AB12" s="78"/>
      <c r="AC12" s="78"/>
      <c r="AD12" s="78"/>
      <c r="AE12" s="78"/>
    </row>
    <row r="13" spans="1:31" s="33" customFormat="1" ht="24" customHeight="1">
      <c r="A13" s="35">
        <v>3</v>
      </c>
      <c r="B13" s="126" t="s">
        <v>85</v>
      </c>
      <c r="C13" s="79" t="str">
        <f t="shared" ref="C13:C26" si="0">VLOOKUP(B13,DS,2,0)</f>
        <v>Huỳnh Thị Hường</v>
      </c>
      <c r="D13" s="103" t="str">
        <f t="shared" ref="D13:D26" si="1">VLOOKUP(B13,DS,3,0)</f>
        <v>Công nhân</v>
      </c>
      <c r="E13" s="80">
        <f t="shared" ref="E13:E26" si="2">VLOOKUP(B13,DS,4,0)</f>
        <v>3552000</v>
      </c>
      <c r="F13" s="82">
        <f>VLOOKUP(B13,'CC - 01'!$B$8:$AS$63,36,0)</f>
        <v>20</v>
      </c>
      <c r="G13" s="198">
        <f t="shared" ref="G13:G27" si="3">ROUND(E13/$U$2*F13,0)</f>
        <v>3552000</v>
      </c>
      <c r="H13" s="82">
        <f>(VLOOKUP(B13,'CC - 01'!$B$8:$AS$59,37,0)+VLOOKUP(B13,'CC - 01'!$B$8:$AS$59,38,0))</f>
        <v>0</v>
      </c>
      <c r="I13" s="198">
        <f t="shared" ref="I13:I26" si="4">ROUND(E13/$U$2*H13,0)</f>
        <v>0</v>
      </c>
      <c r="J13" s="199">
        <f t="shared" ref="J13:K25" si="5">F13+H13</f>
        <v>20</v>
      </c>
      <c r="K13" s="36">
        <f t="shared" si="5"/>
        <v>3552000</v>
      </c>
      <c r="L13" s="80">
        <f t="shared" ref="L13:L26" si="6">+F13*15000</f>
        <v>300000</v>
      </c>
      <c r="M13" s="37">
        <f t="shared" ref="M13:M26" si="7">K13+L13</f>
        <v>3852000</v>
      </c>
      <c r="N13" s="37">
        <f t="shared" ref="N13:N21" si="8">IF(VLOOKUP(B13,DS,10,0)="x",E13*$N$4,0)</f>
        <v>284160</v>
      </c>
      <c r="O13" s="37">
        <f t="shared" ref="O13:O21" si="9">IF(VLOOKUP(B13,DS,10,0)="x",E13*$O$4,0)</f>
        <v>53280</v>
      </c>
      <c r="P13" s="37">
        <f t="shared" ref="P13:P21" si="10">IF(VLOOKUP(B13,DS,10,0)="x",E13*$P$4,0)</f>
        <v>35520</v>
      </c>
      <c r="Q13" s="36">
        <f t="shared" ref="Q13:Q26" si="11">M13-SUM(N13:P13)</f>
        <v>3479040</v>
      </c>
      <c r="R13" s="36">
        <f t="shared" ref="R13:R26" si="12">VLOOKUP(B13,DS,23,0)</f>
        <v>0</v>
      </c>
      <c r="S13" s="38">
        <f t="shared" ref="S13:S26" si="13">Q13-R13</f>
        <v>3479040</v>
      </c>
      <c r="T13" s="36"/>
      <c r="U13" s="94"/>
      <c r="V13" s="34"/>
      <c r="W13" s="27"/>
      <c r="X13" s="4"/>
      <c r="Y13" s="4"/>
      <c r="Z13" s="4"/>
      <c r="AA13" s="3"/>
      <c r="AB13" s="3"/>
      <c r="AC13" s="3"/>
      <c r="AD13" s="3"/>
      <c r="AE13" s="3"/>
    </row>
    <row r="14" spans="1:31" s="33" customFormat="1" ht="24" customHeight="1">
      <c r="A14" s="35">
        <v>4</v>
      </c>
      <c r="B14" s="126" t="s">
        <v>86</v>
      </c>
      <c r="C14" s="79" t="str">
        <f t="shared" si="0"/>
        <v>Nguyễn Thị Rong</v>
      </c>
      <c r="D14" s="103" t="str">
        <f t="shared" si="1"/>
        <v>Công nhân</v>
      </c>
      <c r="E14" s="80">
        <f t="shared" si="2"/>
        <v>3552000</v>
      </c>
      <c r="F14" s="82">
        <f>VLOOKUP(B14,'CC - 01'!$B$8:$AS$63,36,0)</f>
        <v>20</v>
      </c>
      <c r="G14" s="198">
        <f t="shared" si="3"/>
        <v>3552000</v>
      </c>
      <c r="H14" s="82">
        <f>(VLOOKUP(B14,'CC - 01'!$B$8:$AS$59,37,0)+VLOOKUP(B14,'CC - 01'!$B$8:$AS$59,38,0))</f>
        <v>0</v>
      </c>
      <c r="I14" s="198">
        <f t="shared" si="4"/>
        <v>0</v>
      </c>
      <c r="J14" s="199">
        <f t="shared" si="5"/>
        <v>20</v>
      </c>
      <c r="K14" s="36">
        <f t="shared" si="5"/>
        <v>3552000</v>
      </c>
      <c r="L14" s="80">
        <f t="shared" si="6"/>
        <v>300000</v>
      </c>
      <c r="M14" s="37">
        <f t="shared" si="7"/>
        <v>3852000</v>
      </c>
      <c r="N14" s="37">
        <f t="shared" si="8"/>
        <v>284160</v>
      </c>
      <c r="O14" s="37">
        <f t="shared" si="9"/>
        <v>53280</v>
      </c>
      <c r="P14" s="37">
        <f t="shared" si="10"/>
        <v>35520</v>
      </c>
      <c r="Q14" s="36">
        <f t="shared" si="11"/>
        <v>3479040</v>
      </c>
      <c r="R14" s="36">
        <f t="shared" si="12"/>
        <v>0</v>
      </c>
      <c r="S14" s="38">
        <f t="shared" si="13"/>
        <v>3479040</v>
      </c>
      <c r="T14" s="36"/>
      <c r="U14" s="94"/>
      <c r="V14" s="34"/>
      <c r="W14" s="27"/>
      <c r="X14" s="4"/>
      <c r="Y14" s="4"/>
      <c r="Z14" s="4"/>
      <c r="AA14" s="3"/>
      <c r="AB14" s="3"/>
      <c r="AC14" s="3"/>
      <c r="AD14" s="3"/>
      <c r="AE14" s="3"/>
    </row>
    <row r="15" spans="1:31" s="33" customFormat="1" ht="24" customHeight="1">
      <c r="A15" s="35">
        <v>5</v>
      </c>
      <c r="B15" s="126" t="s">
        <v>87</v>
      </c>
      <c r="C15" s="79" t="str">
        <f t="shared" si="0"/>
        <v>Sơn Thị Nil</v>
      </c>
      <c r="D15" s="103" t="str">
        <f t="shared" si="1"/>
        <v>Công nhân</v>
      </c>
      <c r="E15" s="80">
        <f t="shared" si="2"/>
        <v>3552000</v>
      </c>
      <c r="F15" s="82">
        <f>VLOOKUP(B15,'CC - 01'!$B$8:$AS$63,36,0)</f>
        <v>20</v>
      </c>
      <c r="G15" s="198">
        <f t="shared" si="3"/>
        <v>3552000</v>
      </c>
      <c r="H15" s="82">
        <f>(VLOOKUP(B15,'CC - 01'!$B$8:$AS$59,37,0)+VLOOKUP(B15,'CC - 01'!$B$8:$AS$59,38,0))</f>
        <v>0</v>
      </c>
      <c r="I15" s="198">
        <f t="shared" si="4"/>
        <v>0</v>
      </c>
      <c r="J15" s="199">
        <f t="shared" si="5"/>
        <v>20</v>
      </c>
      <c r="K15" s="36">
        <f t="shared" si="5"/>
        <v>3552000</v>
      </c>
      <c r="L15" s="80">
        <f t="shared" si="6"/>
        <v>300000</v>
      </c>
      <c r="M15" s="37">
        <f t="shared" si="7"/>
        <v>3852000</v>
      </c>
      <c r="N15" s="37">
        <f t="shared" si="8"/>
        <v>284160</v>
      </c>
      <c r="O15" s="37">
        <f t="shared" si="9"/>
        <v>53280</v>
      </c>
      <c r="P15" s="37">
        <f t="shared" si="10"/>
        <v>35520</v>
      </c>
      <c r="Q15" s="36">
        <f t="shared" si="11"/>
        <v>3479040</v>
      </c>
      <c r="R15" s="36">
        <f t="shared" si="12"/>
        <v>0</v>
      </c>
      <c r="S15" s="38">
        <f t="shared" si="13"/>
        <v>3479040</v>
      </c>
      <c r="T15" s="36"/>
      <c r="U15" s="94"/>
      <c r="V15" s="34"/>
      <c r="W15" s="27"/>
      <c r="X15" s="4"/>
      <c r="Y15" s="4"/>
      <c r="Z15" s="4"/>
      <c r="AA15" s="3"/>
      <c r="AB15" s="3"/>
      <c r="AC15" s="3"/>
      <c r="AD15" s="3"/>
      <c r="AE15" s="3"/>
    </row>
    <row r="16" spans="1:31" s="33" customFormat="1" ht="23.25" customHeight="1">
      <c r="A16" s="35">
        <v>6</v>
      </c>
      <c r="B16" s="126" t="s">
        <v>91</v>
      </c>
      <c r="C16" s="79" t="str">
        <f t="shared" si="0"/>
        <v>Nguyễn Thị Lựu</v>
      </c>
      <c r="D16" s="103" t="str">
        <f t="shared" si="1"/>
        <v>Công nhân</v>
      </c>
      <c r="E16" s="80">
        <f t="shared" si="2"/>
        <v>3552000</v>
      </c>
      <c r="F16" s="82">
        <f>VLOOKUP(B16,'CC - 01'!$B$8:$AS$63,36,0)</f>
        <v>20</v>
      </c>
      <c r="G16" s="198">
        <f t="shared" si="3"/>
        <v>3552000</v>
      </c>
      <c r="H16" s="82">
        <f>(VLOOKUP(B16,'CC - 01'!$B$8:$AS$59,37,0)+VLOOKUP(B16,'CC - 01'!$B$8:$AS$59,38,0))</f>
        <v>0</v>
      </c>
      <c r="I16" s="198">
        <f t="shared" si="4"/>
        <v>0</v>
      </c>
      <c r="J16" s="199">
        <f t="shared" si="5"/>
        <v>20</v>
      </c>
      <c r="K16" s="36">
        <f t="shared" si="5"/>
        <v>3552000</v>
      </c>
      <c r="L16" s="80">
        <f t="shared" si="6"/>
        <v>300000</v>
      </c>
      <c r="M16" s="37">
        <f t="shared" si="7"/>
        <v>3852000</v>
      </c>
      <c r="N16" s="37">
        <f t="shared" si="8"/>
        <v>284160</v>
      </c>
      <c r="O16" s="37">
        <f t="shared" si="9"/>
        <v>53280</v>
      </c>
      <c r="P16" s="37">
        <f t="shared" si="10"/>
        <v>35520</v>
      </c>
      <c r="Q16" s="36">
        <f t="shared" si="11"/>
        <v>3479040</v>
      </c>
      <c r="R16" s="36">
        <f t="shared" si="12"/>
        <v>0</v>
      </c>
      <c r="S16" s="38">
        <f t="shared" si="13"/>
        <v>3479040</v>
      </c>
      <c r="T16" s="36"/>
      <c r="U16" s="94"/>
      <c r="V16" s="34"/>
      <c r="W16" s="27"/>
      <c r="X16" s="4"/>
      <c r="Y16" s="4"/>
      <c r="Z16" s="4"/>
      <c r="AA16" s="3"/>
      <c r="AB16" s="3"/>
      <c r="AC16" s="3"/>
      <c r="AD16" s="3"/>
      <c r="AE16" s="3"/>
    </row>
    <row r="17" spans="1:31" s="33" customFormat="1" ht="23.25" customHeight="1">
      <c r="A17" s="35">
        <v>7</v>
      </c>
      <c r="B17" s="126" t="s">
        <v>94</v>
      </c>
      <c r="C17" s="79" t="str">
        <f t="shared" si="0"/>
        <v>Trà Thị Soi</v>
      </c>
      <c r="D17" s="103" t="str">
        <f t="shared" si="1"/>
        <v>Công nhân</v>
      </c>
      <c r="E17" s="80">
        <f t="shared" si="2"/>
        <v>3552000</v>
      </c>
      <c r="F17" s="82">
        <f>VLOOKUP(B17,'CC - 01'!$B$8:$AS$63,36,0)</f>
        <v>20</v>
      </c>
      <c r="G17" s="198">
        <f t="shared" si="3"/>
        <v>3552000</v>
      </c>
      <c r="H17" s="82">
        <f>(VLOOKUP(B17,'CC - 01'!$B$8:$AS$59,37,0)+VLOOKUP(B17,'CC - 01'!$B$8:$AS$59,38,0))</f>
        <v>0</v>
      </c>
      <c r="I17" s="198">
        <f t="shared" si="4"/>
        <v>0</v>
      </c>
      <c r="J17" s="199">
        <f t="shared" si="5"/>
        <v>20</v>
      </c>
      <c r="K17" s="36">
        <f t="shared" si="5"/>
        <v>3552000</v>
      </c>
      <c r="L17" s="80">
        <f t="shared" si="6"/>
        <v>300000</v>
      </c>
      <c r="M17" s="37">
        <f t="shared" si="7"/>
        <v>3852000</v>
      </c>
      <c r="N17" s="37">
        <f t="shared" si="8"/>
        <v>284160</v>
      </c>
      <c r="O17" s="37">
        <f t="shared" si="9"/>
        <v>53280</v>
      </c>
      <c r="P17" s="37">
        <f t="shared" si="10"/>
        <v>35520</v>
      </c>
      <c r="Q17" s="36">
        <f t="shared" si="11"/>
        <v>3479040</v>
      </c>
      <c r="R17" s="36">
        <f t="shared" si="12"/>
        <v>0</v>
      </c>
      <c r="S17" s="38">
        <f t="shared" si="13"/>
        <v>3479040</v>
      </c>
      <c r="T17" s="36"/>
      <c r="U17" s="94"/>
      <c r="V17" s="34"/>
      <c r="W17" s="27"/>
      <c r="X17" s="4"/>
      <c r="Y17" s="4"/>
      <c r="Z17" s="4"/>
      <c r="AA17" s="3"/>
      <c r="AB17" s="3"/>
      <c r="AC17" s="3"/>
      <c r="AD17" s="3"/>
      <c r="AE17" s="3"/>
    </row>
    <row r="18" spans="1:31" s="33" customFormat="1" ht="23.25" customHeight="1">
      <c r="A18" s="35">
        <v>8</v>
      </c>
      <c r="B18" s="126" t="s">
        <v>101</v>
      </c>
      <c r="C18" s="79" t="str">
        <f t="shared" si="0"/>
        <v>Trần Thị Bích Phượng</v>
      </c>
      <c r="D18" s="103" t="str">
        <f t="shared" si="1"/>
        <v>Công nhân</v>
      </c>
      <c r="E18" s="80">
        <f t="shared" si="2"/>
        <v>3552000</v>
      </c>
      <c r="F18" s="82">
        <f>VLOOKUP(B18,'CC - 01'!$B$8:$AS$63,36,0)</f>
        <v>20</v>
      </c>
      <c r="G18" s="198">
        <f t="shared" si="3"/>
        <v>3552000</v>
      </c>
      <c r="H18" s="82">
        <f>(VLOOKUP(B18,'CC - 01'!$B$8:$AS$59,37,0)+VLOOKUP(B18,'CC - 01'!$B$8:$AS$59,38,0))</f>
        <v>0</v>
      </c>
      <c r="I18" s="198">
        <f t="shared" si="4"/>
        <v>0</v>
      </c>
      <c r="J18" s="199">
        <f t="shared" si="5"/>
        <v>20</v>
      </c>
      <c r="K18" s="36">
        <f t="shared" si="5"/>
        <v>3552000</v>
      </c>
      <c r="L18" s="80">
        <f t="shared" si="6"/>
        <v>300000</v>
      </c>
      <c r="M18" s="37">
        <f t="shared" si="7"/>
        <v>3852000</v>
      </c>
      <c r="N18" s="37">
        <f t="shared" si="8"/>
        <v>284160</v>
      </c>
      <c r="O18" s="37">
        <f t="shared" si="9"/>
        <v>53280</v>
      </c>
      <c r="P18" s="37">
        <f t="shared" si="10"/>
        <v>35520</v>
      </c>
      <c r="Q18" s="36">
        <f t="shared" si="11"/>
        <v>3479040</v>
      </c>
      <c r="R18" s="36">
        <f t="shared" si="12"/>
        <v>0</v>
      </c>
      <c r="S18" s="38">
        <f t="shared" si="13"/>
        <v>3479040</v>
      </c>
      <c r="T18" s="36"/>
      <c r="U18" s="94"/>
      <c r="V18" s="34"/>
      <c r="W18" s="27"/>
      <c r="X18" s="4"/>
      <c r="Y18" s="4"/>
      <c r="Z18" s="4"/>
      <c r="AA18" s="3"/>
      <c r="AB18" s="3"/>
      <c r="AC18" s="3"/>
      <c r="AD18" s="3"/>
      <c r="AE18" s="3"/>
    </row>
    <row r="19" spans="1:31" s="33" customFormat="1" ht="23.25" customHeight="1">
      <c r="A19" s="35">
        <v>9</v>
      </c>
      <c r="B19" s="126" t="s">
        <v>102</v>
      </c>
      <c r="C19" s="79" t="str">
        <f t="shared" si="0"/>
        <v>Sơn Thị Trường Sa</v>
      </c>
      <c r="D19" s="103" t="str">
        <f t="shared" si="1"/>
        <v>Công nhân</v>
      </c>
      <c r="E19" s="80">
        <f t="shared" si="2"/>
        <v>3552000</v>
      </c>
      <c r="F19" s="82">
        <f>VLOOKUP(B19,'CC - 01'!$B$8:$AS$63,36,0)</f>
        <v>20</v>
      </c>
      <c r="G19" s="198">
        <f t="shared" si="3"/>
        <v>3552000</v>
      </c>
      <c r="H19" s="82">
        <f>(VLOOKUP(B19,'CC - 01'!$B$8:$AS$59,37,0)+VLOOKUP(B19,'CC - 01'!$B$8:$AS$59,38,0))</f>
        <v>0</v>
      </c>
      <c r="I19" s="198">
        <f t="shared" si="4"/>
        <v>0</v>
      </c>
      <c r="J19" s="199">
        <f t="shared" si="5"/>
        <v>20</v>
      </c>
      <c r="K19" s="36">
        <f t="shared" si="5"/>
        <v>3552000</v>
      </c>
      <c r="L19" s="80">
        <f t="shared" si="6"/>
        <v>300000</v>
      </c>
      <c r="M19" s="37">
        <f t="shared" si="7"/>
        <v>3852000</v>
      </c>
      <c r="N19" s="37">
        <f t="shared" si="8"/>
        <v>284160</v>
      </c>
      <c r="O19" s="37">
        <f t="shared" si="9"/>
        <v>53280</v>
      </c>
      <c r="P19" s="37">
        <f t="shared" si="10"/>
        <v>35520</v>
      </c>
      <c r="Q19" s="36">
        <f t="shared" si="11"/>
        <v>3479040</v>
      </c>
      <c r="R19" s="36">
        <f t="shared" si="12"/>
        <v>0</v>
      </c>
      <c r="S19" s="38">
        <f t="shared" si="13"/>
        <v>3479040</v>
      </c>
      <c r="T19" s="36"/>
      <c r="U19" s="94"/>
      <c r="V19" s="34"/>
      <c r="W19" s="27"/>
      <c r="X19" s="4"/>
      <c r="Y19" s="4"/>
      <c r="Z19" s="4"/>
      <c r="AA19" s="3"/>
      <c r="AB19" s="3"/>
      <c r="AC19" s="3"/>
      <c r="AD19" s="3"/>
      <c r="AE19" s="3"/>
    </row>
    <row r="20" spans="1:31" s="33" customFormat="1" ht="23.25" customHeight="1">
      <c r="A20" s="35">
        <v>10</v>
      </c>
      <c r="B20" s="126" t="s">
        <v>103</v>
      </c>
      <c r="C20" s="79" t="str">
        <f t="shared" si="0"/>
        <v>Lý Thị Sà Kha</v>
      </c>
      <c r="D20" s="103" t="str">
        <f t="shared" si="1"/>
        <v>Công nhân</v>
      </c>
      <c r="E20" s="80">
        <f t="shared" si="2"/>
        <v>3552000</v>
      </c>
      <c r="F20" s="82">
        <f>VLOOKUP(B20,'CC - 01'!$B$8:$AS$63,36,0)</f>
        <v>20</v>
      </c>
      <c r="G20" s="198">
        <f t="shared" si="3"/>
        <v>3552000</v>
      </c>
      <c r="H20" s="82">
        <f>(VLOOKUP(B20,'CC - 01'!$B$8:$AS$59,37,0)+VLOOKUP(B20,'CC - 01'!$B$8:$AS$59,38,0))</f>
        <v>0</v>
      </c>
      <c r="I20" s="198">
        <f t="shared" si="4"/>
        <v>0</v>
      </c>
      <c r="J20" s="199">
        <f t="shared" si="5"/>
        <v>20</v>
      </c>
      <c r="K20" s="36">
        <f t="shared" si="5"/>
        <v>3552000</v>
      </c>
      <c r="L20" s="80">
        <f t="shared" si="6"/>
        <v>300000</v>
      </c>
      <c r="M20" s="37">
        <f t="shared" si="7"/>
        <v>3852000</v>
      </c>
      <c r="N20" s="37">
        <f t="shared" si="8"/>
        <v>284160</v>
      </c>
      <c r="O20" s="37">
        <f t="shared" si="9"/>
        <v>53280</v>
      </c>
      <c r="P20" s="37">
        <f t="shared" si="10"/>
        <v>35520</v>
      </c>
      <c r="Q20" s="36">
        <f t="shared" si="11"/>
        <v>3479040</v>
      </c>
      <c r="R20" s="36">
        <f t="shared" si="12"/>
        <v>0</v>
      </c>
      <c r="S20" s="38">
        <f t="shared" si="13"/>
        <v>3479040</v>
      </c>
      <c r="T20" s="36"/>
      <c r="U20" s="94"/>
      <c r="V20" s="34"/>
      <c r="W20" s="27"/>
      <c r="X20" s="4"/>
      <c r="Y20" s="4"/>
      <c r="Z20" s="4"/>
      <c r="AA20" s="3"/>
      <c r="AB20" s="3"/>
      <c r="AC20" s="3"/>
      <c r="AD20" s="3"/>
      <c r="AE20" s="3"/>
    </row>
    <row r="21" spans="1:31" s="33" customFormat="1" ht="23.25" customHeight="1">
      <c r="A21" s="35">
        <v>11</v>
      </c>
      <c r="B21" s="126" t="s">
        <v>104</v>
      </c>
      <c r="C21" s="79" t="str">
        <f t="shared" si="0"/>
        <v xml:space="preserve"> Lâm Thị Mộng Thường</v>
      </c>
      <c r="D21" s="103" t="str">
        <f t="shared" si="1"/>
        <v>Công nhân</v>
      </c>
      <c r="E21" s="80">
        <f t="shared" si="2"/>
        <v>3552000</v>
      </c>
      <c r="F21" s="82">
        <f>VLOOKUP(B21,'CC - 01'!$B$8:$AS$63,36,0)</f>
        <v>20</v>
      </c>
      <c r="G21" s="198">
        <f t="shared" si="3"/>
        <v>3552000</v>
      </c>
      <c r="H21" s="82">
        <f>(VLOOKUP(B21,'CC - 01'!$B$8:$AS$59,37,0)+VLOOKUP(B21,'CC - 01'!$B$8:$AS$59,38,0))</f>
        <v>0</v>
      </c>
      <c r="I21" s="198">
        <f t="shared" si="4"/>
        <v>0</v>
      </c>
      <c r="J21" s="199">
        <f t="shared" si="5"/>
        <v>20</v>
      </c>
      <c r="K21" s="36">
        <f t="shared" si="5"/>
        <v>3552000</v>
      </c>
      <c r="L21" s="80">
        <f t="shared" si="6"/>
        <v>300000</v>
      </c>
      <c r="M21" s="37">
        <f t="shared" si="7"/>
        <v>3852000</v>
      </c>
      <c r="N21" s="37">
        <f t="shared" si="8"/>
        <v>284160</v>
      </c>
      <c r="O21" s="37">
        <f t="shared" si="9"/>
        <v>53280</v>
      </c>
      <c r="P21" s="37">
        <f t="shared" si="10"/>
        <v>35520</v>
      </c>
      <c r="Q21" s="36">
        <f t="shared" si="11"/>
        <v>3479040</v>
      </c>
      <c r="R21" s="36">
        <f t="shared" si="12"/>
        <v>0</v>
      </c>
      <c r="S21" s="38">
        <f t="shared" si="13"/>
        <v>3479040</v>
      </c>
      <c r="T21" s="36"/>
      <c r="U21" s="94"/>
      <c r="V21" s="34"/>
      <c r="W21" s="27"/>
      <c r="X21" s="4"/>
      <c r="Y21" s="4"/>
      <c r="Z21" s="4"/>
      <c r="AA21" s="3"/>
      <c r="AB21" s="3"/>
      <c r="AC21" s="3"/>
      <c r="AD21" s="3"/>
      <c r="AE21" s="3"/>
    </row>
    <row r="22" spans="1:31" s="75" customFormat="1" ht="24" customHeight="1">
      <c r="A22" s="35"/>
      <c r="B22" s="275" t="s">
        <v>188</v>
      </c>
      <c r="C22" s="274"/>
      <c r="D22" s="274"/>
      <c r="E22" s="274"/>
      <c r="F22" s="82">
        <f>VLOOKUP(B22,'CC - 01'!$B$8:$AS$63,36,0)</f>
        <v>0</v>
      </c>
      <c r="G22" s="274"/>
      <c r="H22" s="274"/>
      <c r="I22" s="274"/>
      <c r="J22" s="274"/>
      <c r="K22" s="274"/>
      <c r="L22" s="274"/>
      <c r="M22" s="274"/>
      <c r="N22" s="37"/>
      <c r="O22" s="37"/>
      <c r="P22" s="37"/>
      <c r="Q22" s="274"/>
      <c r="R22" s="274"/>
      <c r="S22" s="274"/>
      <c r="T22" s="274"/>
      <c r="U22" s="94"/>
      <c r="V22" s="76"/>
      <c r="W22" s="76"/>
      <c r="X22" s="77"/>
      <c r="Y22" s="77"/>
      <c r="Z22" s="77"/>
      <c r="AA22" s="78"/>
      <c r="AB22" s="78"/>
      <c r="AC22" s="78"/>
      <c r="AD22" s="78"/>
      <c r="AE22" s="78"/>
    </row>
    <row r="23" spans="1:31" s="33" customFormat="1" ht="23.25" customHeight="1">
      <c r="A23" s="35">
        <v>12</v>
      </c>
      <c r="B23" s="234" t="s">
        <v>113</v>
      </c>
      <c r="C23" s="79" t="str">
        <f t="shared" si="0"/>
        <v>Nguyễn Văn Bé Hai</v>
      </c>
      <c r="D23" s="103" t="str">
        <f t="shared" si="1"/>
        <v>Công nhân</v>
      </c>
      <c r="E23" s="80">
        <f t="shared" si="2"/>
        <v>3776000</v>
      </c>
      <c r="F23" s="82">
        <f>VLOOKUP(B23,'CC - 01'!$B$8:$AS$63,36,0)</f>
        <v>20</v>
      </c>
      <c r="G23" s="198">
        <f t="shared" si="3"/>
        <v>3776000</v>
      </c>
      <c r="H23" s="82">
        <f>(VLOOKUP(B23,'CC - 01'!$B$8:$AS$59,37,0)+VLOOKUP(B23,'CC - 01'!$B$8:$AS$59,38,0))</f>
        <v>0</v>
      </c>
      <c r="I23" s="198">
        <f t="shared" si="4"/>
        <v>0</v>
      </c>
      <c r="J23" s="199">
        <f t="shared" si="5"/>
        <v>20</v>
      </c>
      <c r="K23" s="36">
        <f t="shared" si="5"/>
        <v>3776000</v>
      </c>
      <c r="L23" s="80">
        <f t="shared" si="6"/>
        <v>300000</v>
      </c>
      <c r="M23" s="37">
        <f t="shared" si="7"/>
        <v>4076000</v>
      </c>
      <c r="N23" s="37">
        <f t="shared" ref="N23:N26" si="14">IF(VLOOKUP(B23,DS,10,0)="x",E23*$N$4,0)</f>
        <v>302080</v>
      </c>
      <c r="O23" s="37">
        <f t="shared" ref="O23:O26" si="15">IF(VLOOKUP(B23,DS,10,0)="x",E23*$O$4,0)</f>
        <v>56640</v>
      </c>
      <c r="P23" s="37">
        <f t="shared" ref="P23:P26" si="16">IF(VLOOKUP(B23,DS,10,0)="x",E23*$P$4,0)</f>
        <v>37760</v>
      </c>
      <c r="Q23" s="36">
        <f t="shared" si="11"/>
        <v>3679520</v>
      </c>
      <c r="R23" s="36">
        <f t="shared" si="12"/>
        <v>0</v>
      </c>
      <c r="S23" s="38">
        <f t="shared" si="13"/>
        <v>3679520</v>
      </c>
      <c r="T23" s="36"/>
      <c r="U23" s="94"/>
      <c r="V23" s="34"/>
      <c r="W23" s="27"/>
      <c r="X23" s="4"/>
      <c r="Y23" s="4"/>
      <c r="Z23" s="4"/>
      <c r="AA23" s="3"/>
      <c r="AB23" s="3"/>
      <c r="AC23" s="3"/>
      <c r="AD23" s="3"/>
      <c r="AE23" s="3"/>
    </row>
    <row r="24" spans="1:31" s="33" customFormat="1" ht="23.25" customHeight="1">
      <c r="A24" s="35">
        <v>13</v>
      </c>
      <c r="B24" s="234" t="s">
        <v>118</v>
      </c>
      <c r="C24" s="79" t="str">
        <f t="shared" si="0"/>
        <v>Trần Nhiên</v>
      </c>
      <c r="D24" s="103" t="str">
        <f t="shared" si="1"/>
        <v>Công nhân</v>
      </c>
      <c r="E24" s="80">
        <f t="shared" si="2"/>
        <v>3552000</v>
      </c>
      <c r="F24" s="82">
        <f>VLOOKUP(B24,'CC - 01'!$B$8:$AS$63,36,0)</f>
        <v>20</v>
      </c>
      <c r="G24" s="198">
        <f t="shared" si="3"/>
        <v>3552000</v>
      </c>
      <c r="H24" s="82">
        <f>(VLOOKUP(B24,'CC - 01'!$B$8:$AS$59,37,0)+VLOOKUP(B24,'CC - 01'!$B$8:$AS$59,38,0))</f>
        <v>0</v>
      </c>
      <c r="I24" s="198">
        <f t="shared" si="4"/>
        <v>0</v>
      </c>
      <c r="J24" s="199">
        <f t="shared" si="5"/>
        <v>20</v>
      </c>
      <c r="K24" s="36">
        <f t="shared" si="5"/>
        <v>3552000</v>
      </c>
      <c r="L24" s="80">
        <f t="shared" si="6"/>
        <v>300000</v>
      </c>
      <c r="M24" s="37">
        <f t="shared" si="7"/>
        <v>3852000</v>
      </c>
      <c r="N24" s="37">
        <f t="shared" si="14"/>
        <v>284160</v>
      </c>
      <c r="O24" s="37">
        <f t="shared" si="15"/>
        <v>53280</v>
      </c>
      <c r="P24" s="37">
        <f t="shared" si="16"/>
        <v>35520</v>
      </c>
      <c r="Q24" s="36">
        <f t="shared" si="11"/>
        <v>3479040</v>
      </c>
      <c r="R24" s="36">
        <f t="shared" si="12"/>
        <v>0</v>
      </c>
      <c r="S24" s="38">
        <f t="shared" si="13"/>
        <v>3479040</v>
      </c>
      <c r="T24" s="36"/>
      <c r="U24" s="94"/>
      <c r="V24" s="34"/>
      <c r="W24" s="27"/>
      <c r="X24" s="4"/>
      <c r="Y24" s="4"/>
      <c r="Z24" s="4"/>
      <c r="AA24" s="3"/>
      <c r="AB24" s="3"/>
      <c r="AC24" s="3"/>
      <c r="AD24" s="3"/>
      <c r="AE24" s="3"/>
    </row>
    <row r="25" spans="1:31" s="33" customFormat="1" ht="23.25" customHeight="1">
      <c r="A25" s="35">
        <v>14</v>
      </c>
      <c r="B25" s="234" t="s">
        <v>119</v>
      </c>
      <c r="C25" s="79" t="str">
        <f t="shared" si="0"/>
        <v>Thạch Giang</v>
      </c>
      <c r="D25" s="103" t="str">
        <f t="shared" si="1"/>
        <v>Công nhân</v>
      </c>
      <c r="E25" s="80">
        <f t="shared" si="2"/>
        <v>3552000</v>
      </c>
      <c r="F25" s="82">
        <f>VLOOKUP(B25,'CC - 01'!$B$8:$AS$63,36,0)</f>
        <v>20</v>
      </c>
      <c r="G25" s="198">
        <f t="shared" si="3"/>
        <v>3552000</v>
      </c>
      <c r="H25" s="82">
        <f>(VLOOKUP(B25,'CC - 01'!$B$8:$AS$59,37,0)+VLOOKUP(B25,'CC - 01'!$B$8:$AS$59,38,0))</f>
        <v>0</v>
      </c>
      <c r="I25" s="198">
        <f t="shared" si="4"/>
        <v>0</v>
      </c>
      <c r="J25" s="199">
        <f t="shared" si="5"/>
        <v>20</v>
      </c>
      <c r="K25" s="36">
        <f t="shared" si="5"/>
        <v>3552000</v>
      </c>
      <c r="L25" s="80">
        <f t="shared" si="6"/>
        <v>300000</v>
      </c>
      <c r="M25" s="37">
        <f t="shared" si="7"/>
        <v>3852000</v>
      </c>
      <c r="N25" s="37">
        <f t="shared" si="14"/>
        <v>284160</v>
      </c>
      <c r="O25" s="37">
        <f t="shared" si="15"/>
        <v>53280</v>
      </c>
      <c r="P25" s="37">
        <f t="shared" si="16"/>
        <v>35520</v>
      </c>
      <c r="Q25" s="36">
        <f t="shared" si="11"/>
        <v>3479040</v>
      </c>
      <c r="R25" s="36">
        <f t="shared" si="12"/>
        <v>0</v>
      </c>
      <c r="S25" s="38">
        <f t="shared" si="13"/>
        <v>3479040</v>
      </c>
      <c r="T25" s="36"/>
      <c r="U25" s="94"/>
      <c r="V25" s="34"/>
      <c r="W25" s="27"/>
      <c r="X25" s="4"/>
      <c r="Y25" s="4"/>
      <c r="Z25" s="4"/>
      <c r="AA25" s="3"/>
      <c r="AB25" s="3"/>
      <c r="AC25" s="3"/>
      <c r="AD25" s="3"/>
      <c r="AE25" s="3"/>
    </row>
    <row r="26" spans="1:31" s="33" customFormat="1" ht="23.25" customHeight="1">
      <c r="A26" s="35">
        <v>15</v>
      </c>
      <c r="B26" s="234" t="s">
        <v>122</v>
      </c>
      <c r="C26" s="79" t="str">
        <f t="shared" si="0"/>
        <v>Lâm Chanh Đa Ra</v>
      </c>
      <c r="D26" s="103" t="str">
        <f t="shared" si="1"/>
        <v>Công nhân</v>
      </c>
      <c r="E26" s="80">
        <f t="shared" si="2"/>
        <v>3552000</v>
      </c>
      <c r="F26" s="82">
        <f>VLOOKUP(B26,'CC - 01'!$B$8:$AS$63,36,0)</f>
        <v>20</v>
      </c>
      <c r="G26" s="198">
        <f t="shared" si="3"/>
        <v>3552000</v>
      </c>
      <c r="H26" s="82">
        <f>(VLOOKUP(B26,'CC - 01'!$B$8:$AS$59,37,0)+VLOOKUP(B26,'CC - 01'!$B$8:$AS$59,38,0))</f>
        <v>0</v>
      </c>
      <c r="I26" s="198">
        <f t="shared" si="4"/>
        <v>0</v>
      </c>
      <c r="J26" s="199">
        <f t="shared" ref="J26:K26" si="17">F26+H26</f>
        <v>20</v>
      </c>
      <c r="K26" s="36">
        <f t="shared" si="17"/>
        <v>3552000</v>
      </c>
      <c r="L26" s="80">
        <f t="shared" si="6"/>
        <v>300000</v>
      </c>
      <c r="M26" s="37">
        <f t="shared" si="7"/>
        <v>3852000</v>
      </c>
      <c r="N26" s="37">
        <f t="shared" si="14"/>
        <v>284160</v>
      </c>
      <c r="O26" s="37">
        <f t="shared" si="15"/>
        <v>53280</v>
      </c>
      <c r="P26" s="37">
        <f t="shared" si="16"/>
        <v>35520</v>
      </c>
      <c r="Q26" s="36">
        <f t="shared" si="11"/>
        <v>3479040</v>
      </c>
      <c r="R26" s="36">
        <f t="shared" si="12"/>
        <v>0</v>
      </c>
      <c r="S26" s="38">
        <f t="shared" si="13"/>
        <v>3479040</v>
      </c>
      <c r="T26" s="36"/>
      <c r="U26" s="94"/>
      <c r="V26" s="34"/>
      <c r="W26" s="27"/>
      <c r="X26" s="4"/>
      <c r="Y26" s="4"/>
      <c r="Z26" s="4"/>
      <c r="AA26" s="3"/>
      <c r="AB26" s="3"/>
      <c r="AC26" s="3"/>
      <c r="AD26" s="3"/>
      <c r="AE26" s="3"/>
    </row>
    <row r="27" spans="1:31" s="33" customFormat="1" ht="22.5" customHeight="1">
      <c r="A27" s="35">
        <v>16</v>
      </c>
      <c r="B27" s="273" t="s">
        <v>88</v>
      </c>
      <c r="C27" s="79" t="str">
        <f t="shared" ref="C27" si="18">VLOOKUP(B27,DS,2,0)</f>
        <v>Huỳnh Thị Bé Tha</v>
      </c>
      <c r="D27" s="103" t="str">
        <f t="shared" ref="D27" si="19">VLOOKUP(B27,DS,3,0)</f>
        <v>Công nhân</v>
      </c>
      <c r="E27" s="80">
        <v>3552000</v>
      </c>
      <c r="F27" s="82">
        <f>VLOOKUP(B27,'CC - 01'!$B$8:$AS$63,36,0)</f>
        <v>15</v>
      </c>
      <c r="G27" s="198">
        <f t="shared" si="3"/>
        <v>2664000</v>
      </c>
      <c r="H27" s="82">
        <f>(VLOOKUP(B27,'CC - 01'!$B$8:$AS$59,37,0)+VLOOKUP(B27,'CC - 01'!$B$8:$AS$59,38,0))</f>
        <v>0</v>
      </c>
      <c r="I27" s="198">
        <f t="shared" ref="I27" si="20">ROUND(E27/$U$2*H27,0)</f>
        <v>0</v>
      </c>
      <c r="J27" s="199">
        <f t="shared" ref="J27" si="21">F27+H27</f>
        <v>15</v>
      </c>
      <c r="K27" s="36">
        <f t="shared" ref="K27" si="22">G27+I27</f>
        <v>2664000</v>
      </c>
      <c r="L27" s="80">
        <f t="shared" ref="L27" si="23">+F27*15000</f>
        <v>225000</v>
      </c>
      <c r="M27" s="37">
        <f t="shared" ref="M27" si="24">K27+L27</f>
        <v>2889000</v>
      </c>
      <c r="N27" s="37">
        <f t="shared" ref="N27" si="25">IF(VLOOKUP(B27,DS,10,0)="x",E27*$N$4,0)</f>
        <v>284160</v>
      </c>
      <c r="O27" s="37">
        <f t="shared" ref="O27" si="26">IF(VLOOKUP(B27,DS,10,0)="x",E27*$O$4,0)</f>
        <v>53280</v>
      </c>
      <c r="P27" s="37">
        <f t="shared" ref="P27" si="27">IF(VLOOKUP(B27,DS,10,0)="x",E27*$P$4,0)</f>
        <v>35520</v>
      </c>
      <c r="Q27" s="36">
        <f t="shared" ref="Q27" si="28">M27-SUM(N27:P27)</f>
        <v>2516040</v>
      </c>
      <c r="R27" s="36">
        <f t="shared" ref="R27" si="29">VLOOKUP(B27,DS,23,0)</f>
        <v>0</v>
      </c>
      <c r="S27" s="38">
        <f t="shared" ref="S27" si="30">Q27-R27</f>
        <v>2516040</v>
      </c>
      <c r="T27" s="36"/>
      <c r="U27" s="94"/>
      <c r="V27" s="34"/>
      <c r="W27" s="34"/>
      <c r="X27" s="34"/>
      <c r="Y27" s="34"/>
      <c r="Z27" s="34"/>
    </row>
    <row r="28" spans="1:31" s="31" customFormat="1" ht="21" customHeight="1">
      <c r="A28" s="519"/>
      <c r="B28" s="519"/>
      <c r="C28" s="519"/>
      <c r="D28" s="519"/>
      <c r="E28" s="125">
        <f>SUM(E10:E27)</f>
        <v>58344000</v>
      </c>
      <c r="F28" s="125"/>
      <c r="G28" s="125">
        <f>SUM(G10:G27)</f>
        <v>57456000</v>
      </c>
      <c r="H28" s="125"/>
      <c r="I28" s="125">
        <f>SUM(I10:I27)</f>
        <v>0</v>
      </c>
      <c r="J28" s="25"/>
      <c r="K28" s="25">
        <f t="shared" ref="K28:S28" si="31">SUM(K10:K27)</f>
        <v>57456000</v>
      </c>
      <c r="L28" s="25">
        <f t="shared" si="31"/>
        <v>4725000</v>
      </c>
      <c r="M28" s="25">
        <f t="shared" si="31"/>
        <v>62181000</v>
      </c>
      <c r="N28" s="25">
        <f t="shared" si="31"/>
        <v>4667520</v>
      </c>
      <c r="O28" s="25">
        <f t="shared" si="31"/>
        <v>875160</v>
      </c>
      <c r="P28" s="25">
        <f t="shared" si="31"/>
        <v>583440</v>
      </c>
      <c r="Q28" s="25">
        <f t="shared" si="31"/>
        <v>56054880</v>
      </c>
      <c r="R28" s="25">
        <f t="shared" si="31"/>
        <v>0</v>
      </c>
      <c r="S28" s="25">
        <f t="shared" si="31"/>
        <v>56054880</v>
      </c>
      <c r="T28" s="25"/>
      <c r="U28" s="94"/>
      <c r="V28" s="32"/>
      <c r="W28" s="32"/>
      <c r="X28" s="32"/>
      <c r="Y28" s="32"/>
      <c r="Z28" s="32"/>
    </row>
    <row r="29" spans="1:31" ht="11.25" customHeight="1">
      <c r="A29" s="7"/>
      <c r="B29" s="7"/>
      <c r="C29" s="8"/>
      <c r="D29" s="104"/>
      <c r="E29" s="84"/>
      <c r="F29" s="8"/>
      <c r="G29" s="8"/>
      <c r="H29" s="8"/>
      <c r="I29" s="8"/>
      <c r="K29" s="8"/>
      <c r="L29" s="8"/>
      <c r="M29" s="92"/>
      <c r="N29" s="8"/>
      <c r="O29" s="8"/>
      <c r="P29" s="8"/>
      <c r="Q29" s="8"/>
      <c r="R29" s="8"/>
      <c r="S29" s="8"/>
      <c r="T29" s="8"/>
      <c r="U29" s="94"/>
    </row>
    <row r="30" spans="1:31" s="33" customFormat="1" ht="11.25" customHeight="1">
      <c r="A30" s="68"/>
      <c r="B30" s="68"/>
      <c r="C30" s="68"/>
      <c r="D30" s="118"/>
      <c r="E30" s="119"/>
      <c r="F30" s="68"/>
      <c r="G30" s="68"/>
      <c r="H30" s="68"/>
      <c r="I30" s="68"/>
      <c r="J30" s="120"/>
      <c r="K30" s="119"/>
      <c r="L30" s="68"/>
      <c r="M30" s="68"/>
      <c r="N30" s="68"/>
      <c r="O30" s="68"/>
      <c r="P30" s="68"/>
      <c r="Q30" s="68"/>
      <c r="R30" s="68"/>
      <c r="S30" s="97" t="str">
        <f>"Long An, ngày  "&amp;$V$2&amp;"   tháng   "&amp;TEXT(E4,"mm")&amp;"   năm "&amp;TEXT(E4,"yyyy")</f>
        <v>Long An, ngày  31   tháng   01   năm 2017</v>
      </c>
      <c r="T30" s="68"/>
      <c r="U30" s="121"/>
      <c r="V30" s="34"/>
      <c r="W30" s="34"/>
      <c r="X30" s="34"/>
      <c r="Y30" s="34"/>
      <c r="Z30" s="34"/>
    </row>
    <row r="31" spans="1:31" s="33" customFormat="1" ht="12.75">
      <c r="A31" s="28"/>
      <c r="B31" s="28"/>
      <c r="C31" s="28" t="s">
        <v>60</v>
      </c>
      <c r="D31" s="122"/>
      <c r="E31" s="69"/>
      <c r="F31" s="121"/>
      <c r="G31" s="69"/>
      <c r="H31" s="69"/>
      <c r="I31" s="69"/>
      <c r="J31" s="123"/>
      <c r="K31" s="34"/>
      <c r="L31" s="28"/>
      <c r="M31" s="232"/>
      <c r="N31" s="19"/>
      <c r="O31" s="19"/>
      <c r="P31" s="19"/>
      <c r="Q31" s="19"/>
      <c r="S31" s="121" t="s">
        <v>22</v>
      </c>
      <c r="T31" s="121"/>
      <c r="U31" s="121"/>
      <c r="V31" s="34"/>
      <c r="W31" s="34"/>
      <c r="X31" s="34"/>
      <c r="Y31" s="34"/>
      <c r="Z31" s="34"/>
    </row>
    <row r="32" spans="1:31" ht="12">
      <c r="A32" s="7"/>
      <c r="B32" s="7"/>
      <c r="C32" s="14"/>
      <c r="E32" s="12"/>
      <c r="F32" s="11"/>
      <c r="G32" s="12"/>
      <c r="H32" s="12"/>
      <c r="I32" s="12"/>
      <c r="K32" s="6"/>
      <c r="L32" s="14"/>
      <c r="N32" s="10"/>
      <c r="O32" s="10"/>
      <c r="P32" s="10"/>
      <c r="Q32" s="10"/>
      <c r="S32" s="10"/>
      <c r="T32" s="11"/>
      <c r="U32" s="94"/>
    </row>
    <row r="33" spans="1:31" ht="12">
      <c r="C33" s="14"/>
      <c r="L33" s="14"/>
      <c r="T33" s="14"/>
      <c r="U33" s="94"/>
    </row>
    <row r="34" spans="1:31" ht="12">
      <c r="U34" s="94"/>
    </row>
    <row r="35" spans="1:31" ht="12">
      <c r="U35" s="94"/>
    </row>
    <row r="36" spans="1:31" ht="12">
      <c r="U36" s="94"/>
    </row>
    <row r="37" spans="1:31" ht="12">
      <c r="U37" s="94"/>
    </row>
    <row r="38" spans="1:31" ht="12">
      <c r="U38" s="94"/>
    </row>
    <row r="39" spans="1:31" ht="12">
      <c r="U39" s="94"/>
    </row>
    <row r="40" spans="1:31" ht="12">
      <c r="U40" s="94"/>
    </row>
    <row r="41" spans="1:31" s="157" customFormat="1" ht="29.25" customHeight="1">
      <c r="A41" s="124"/>
      <c r="B41" s="288"/>
      <c r="C41" s="288"/>
      <c r="D41" s="520" t="str">
        <f>D1</f>
        <v>BẢNG THANH TOÁN LƯƠNG THÁNG 01 / 2017</v>
      </c>
      <c r="E41" s="520"/>
      <c r="F41" s="520"/>
      <c r="G41" s="520"/>
      <c r="H41" s="520"/>
      <c r="I41" s="520"/>
      <c r="J41" s="520"/>
      <c r="K41" s="520"/>
      <c r="L41" s="520"/>
      <c r="M41" s="520"/>
      <c r="N41" s="520"/>
      <c r="O41" s="520"/>
      <c r="P41" s="520"/>
      <c r="Q41" s="521"/>
      <c r="R41" s="522" t="s">
        <v>112</v>
      </c>
      <c r="S41" s="523"/>
      <c r="T41" s="524"/>
      <c r="U41" s="94"/>
      <c r="V41" s="6"/>
      <c r="W41" s="179"/>
      <c r="X41" s="179"/>
      <c r="Y41" s="180"/>
      <c r="Z41" s="180"/>
    </row>
    <row r="42" spans="1:31" s="157" customFormat="1" ht="15" customHeight="1">
      <c r="A42" s="124" t="str">
        <f>TH!$A$1</f>
        <v>Công ty TNHH Hải sản An Lạc</v>
      </c>
      <c r="B42" s="288"/>
      <c r="C42" s="288"/>
      <c r="D42" s="288"/>
      <c r="E42" s="181"/>
      <c r="F42" s="288"/>
      <c r="G42" s="288"/>
      <c r="H42" s="288"/>
      <c r="I42" s="288"/>
      <c r="J42" s="182"/>
      <c r="K42" s="288"/>
      <c r="L42" s="288"/>
      <c r="M42" s="288"/>
      <c r="N42" s="288"/>
      <c r="O42" s="288"/>
      <c r="P42" s="288"/>
      <c r="Q42" s="288"/>
      <c r="R42" s="288"/>
      <c r="S42" s="288"/>
      <c r="T42" s="135"/>
      <c r="U42" s="94"/>
      <c r="V42" s="6"/>
      <c r="W42" s="179"/>
      <c r="X42" s="179"/>
      <c r="Y42" s="180"/>
      <c r="Z42" s="180"/>
    </row>
    <row r="43" spans="1:31" s="157" customFormat="1" ht="15" customHeight="1">
      <c r="A43" s="124" t="str">
        <f>TH!$A$2</f>
        <v>Địa chỉ: Lô A14, đường 4A, KCN Hải Sơn, Đức Hòa, Long An</v>
      </c>
      <c r="B43" s="288"/>
      <c r="C43" s="288"/>
      <c r="D43" s="288"/>
      <c r="E43" s="181"/>
      <c r="F43" s="288"/>
      <c r="G43" s="288"/>
      <c r="H43" s="288"/>
      <c r="I43" s="288"/>
      <c r="J43" s="182"/>
      <c r="K43" s="288"/>
      <c r="L43" s="288"/>
      <c r="M43" s="288"/>
      <c r="N43" s="288"/>
      <c r="O43" s="288"/>
      <c r="P43" s="288"/>
      <c r="Q43" s="288"/>
      <c r="R43" s="288"/>
      <c r="S43" s="288"/>
      <c r="T43" s="135"/>
      <c r="U43" s="94"/>
      <c r="V43" s="6"/>
      <c r="W43" s="179"/>
      <c r="X43" s="179"/>
      <c r="Y43" s="180"/>
      <c r="Z43" s="180"/>
    </row>
    <row r="44" spans="1:31" s="186" customFormat="1" ht="14.25" customHeight="1">
      <c r="A44" s="184"/>
      <c r="B44" s="164"/>
      <c r="C44" s="164"/>
      <c r="D44" s="164"/>
      <c r="E44" s="164"/>
      <c r="F44" s="164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4"/>
      <c r="R44" s="164"/>
      <c r="S44" s="164"/>
      <c r="T44" s="164"/>
      <c r="U44" s="94"/>
      <c r="V44" s="6"/>
      <c r="W44" s="185"/>
      <c r="X44" s="185"/>
      <c r="Y44" s="185"/>
      <c r="Z44" s="185"/>
    </row>
    <row r="45" spans="1:31" s="188" customFormat="1" ht="24" customHeight="1">
      <c r="A45" s="528" t="s">
        <v>19</v>
      </c>
      <c r="B45" s="528" t="s">
        <v>20</v>
      </c>
      <c r="C45" s="518" t="s">
        <v>1</v>
      </c>
      <c r="D45" s="518" t="s">
        <v>2</v>
      </c>
      <c r="E45" s="530" t="s">
        <v>56</v>
      </c>
      <c r="F45" s="506" t="s">
        <v>26</v>
      </c>
      <c r="G45" s="514"/>
      <c r="H45" s="514"/>
      <c r="I45" s="514"/>
      <c r="J45" s="514"/>
      <c r="K45" s="507"/>
      <c r="L45" s="515" t="s">
        <v>57</v>
      </c>
      <c r="M45" s="515" t="s">
        <v>5</v>
      </c>
      <c r="N45" s="518" t="s">
        <v>6</v>
      </c>
      <c r="O45" s="518"/>
      <c r="P45" s="518"/>
      <c r="Q45" s="502" t="s">
        <v>7</v>
      </c>
      <c r="R45" s="502" t="s">
        <v>8</v>
      </c>
      <c r="S45" s="502" t="s">
        <v>9</v>
      </c>
      <c r="T45" s="504" t="s">
        <v>10</v>
      </c>
      <c r="U45" s="164"/>
      <c r="V45" s="187"/>
      <c r="W45" s="187"/>
      <c r="X45" s="180"/>
      <c r="Y45" s="180"/>
      <c r="Z45" s="180"/>
      <c r="AA45" s="157"/>
      <c r="AB45" s="157"/>
      <c r="AC45" s="157"/>
      <c r="AD45" s="157"/>
      <c r="AE45" s="157"/>
    </row>
    <row r="46" spans="1:31" s="188" customFormat="1" ht="33.75" customHeight="1">
      <c r="A46" s="529"/>
      <c r="B46" s="529"/>
      <c r="C46" s="518"/>
      <c r="D46" s="518"/>
      <c r="E46" s="530"/>
      <c r="F46" s="506" t="s">
        <v>59</v>
      </c>
      <c r="G46" s="507"/>
      <c r="H46" s="508" t="s">
        <v>189</v>
      </c>
      <c r="I46" s="509"/>
      <c r="J46" s="510" t="s">
        <v>27</v>
      </c>
      <c r="K46" s="502" t="s">
        <v>4</v>
      </c>
      <c r="L46" s="516"/>
      <c r="M46" s="516"/>
      <c r="N46" s="512" t="s">
        <v>12</v>
      </c>
      <c r="O46" s="502" t="s">
        <v>13</v>
      </c>
      <c r="P46" s="502" t="s">
        <v>34</v>
      </c>
      <c r="Q46" s="503"/>
      <c r="R46" s="503"/>
      <c r="S46" s="503"/>
      <c r="T46" s="505"/>
      <c r="U46" s="164"/>
      <c r="V46" s="187"/>
      <c r="W46" s="187"/>
      <c r="X46" s="180"/>
      <c r="Y46" s="180"/>
      <c r="Z46" s="180"/>
      <c r="AA46" s="157"/>
      <c r="AB46" s="157"/>
      <c r="AC46" s="157"/>
      <c r="AD46" s="157"/>
      <c r="AE46" s="157"/>
    </row>
    <row r="47" spans="1:31" s="188" customFormat="1" ht="35.25" customHeight="1">
      <c r="A47" s="529"/>
      <c r="B47" s="529"/>
      <c r="C47" s="502"/>
      <c r="D47" s="502"/>
      <c r="E47" s="530"/>
      <c r="F47" s="289" t="s">
        <v>40</v>
      </c>
      <c r="G47" s="290" t="s">
        <v>18</v>
      </c>
      <c r="H47" s="287" t="s">
        <v>40</v>
      </c>
      <c r="I47" s="290" t="s">
        <v>18</v>
      </c>
      <c r="J47" s="511"/>
      <c r="K47" s="503"/>
      <c r="L47" s="517"/>
      <c r="M47" s="517"/>
      <c r="N47" s="513"/>
      <c r="O47" s="503"/>
      <c r="P47" s="503"/>
      <c r="Q47" s="503"/>
      <c r="R47" s="503"/>
      <c r="S47" s="503"/>
      <c r="T47" s="505"/>
      <c r="U47" s="164"/>
      <c r="V47" s="187"/>
      <c r="W47" s="187"/>
      <c r="X47" s="180"/>
      <c r="Y47" s="180"/>
      <c r="Z47" s="180"/>
      <c r="AA47" s="157"/>
      <c r="AB47" s="157"/>
      <c r="AC47" s="157"/>
      <c r="AD47" s="157"/>
      <c r="AE47" s="157"/>
    </row>
    <row r="48" spans="1:31" s="193" customFormat="1" ht="12.75" customHeight="1">
      <c r="A48" s="189">
        <v>1</v>
      </c>
      <c r="B48" s="189">
        <v>2</v>
      </c>
      <c r="C48" s="189">
        <v>3</v>
      </c>
      <c r="D48" s="189">
        <v>4</v>
      </c>
      <c r="E48" s="189">
        <v>5</v>
      </c>
      <c r="F48" s="189">
        <v>7</v>
      </c>
      <c r="G48" s="189">
        <v>8</v>
      </c>
      <c r="H48" s="189">
        <v>9</v>
      </c>
      <c r="I48" s="189">
        <v>10</v>
      </c>
      <c r="J48" s="189">
        <v>13</v>
      </c>
      <c r="K48" s="189">
        <v>14</v>
      </c>
      <c r="L48" s="189">
        <v>16</v>
      </c>
      <c r="M48" s="74">
        <v>17</v>
      </c>
      <c r="N48" s="189">
        <v>24</v>
      </c>
      <c r="O48" s="189">
        <v>25</v>
      </c>
      <c r="P48" s="189">
        <v>26</v>
      </c>
      <c r="Q48" s="189">
        <v>29</v>
      </c>
      <c r="R48" s="189">
        <v>30</v>
      </c>
      <c r="S48" s="189">
        <v>31</v>
      </c>
      <c r="T48" s="189">
        <v>32</v>
      </c>
      <c r="U48" s="164"/>
      <c r="V48" s="190"/>
      <c r="W48" s="190"/>
      <c r="X48" s="191"/>
      <c r="Y48" s="191"/>
      <c r="Z48" s="191"/>
      <c r="AA48" s="192"/>
      <c r="AB48" s="192"/>
      <c r="AC48" s="192"/>
      <c r="AD48" s="192"/>
      <c r="AE48" s="192"/>
    </row>
    <row r="49" spans="1:31" s="203" customFormat="1" ht="23.25" customHeight="1">
      <c r="A49" s="194">
        <v>1</v>
      </c>
      <c r="B49" s="194" t="s">
        <v>68</v>
      </c>
      <c r="C49" s="195" t="str">
        <f t="shared" ref="C49:C56" si="32">VLOOKUP(B49,DS,2,0)</f>
        <v>Nguyễn Thiện Duy</v>
      </c>
      <c r="D49" s="196" t="str">
        <f t="shared" ref="D49:D55" si="33">VLOOKUP(B49,DS,3,0)</f>
        <v>Giám đốc</v>
      </c>
      <c r="E49" s="197">
        <f>VLOOKUP(B49,TH!$B$11:$E$56,4,0)</f>
        <v>10851000</v>
      </c>
      <c r="F49" s="82">
        <f>VLOOKUP($B49,'CC - 01'!$B$9:$AR$91,36,0)</f>
        <v>17</v>
      </c>
      <c r="G49" s="198">
        <f t="shared" ref="G49:G55" si="34">ROUND(E49/$U$2*F49,0)</f>
        <v>9223350</v>
      </c>
      <c r="H49" s="82">
        <f>(VLOOKUP($B49,'CC - 01'!$B$9:$AN$86,37,0)+(VLOOKUP($B49,'CC - 01'!$B$9:$AN$86,38,0)))</f>
        <v>0</v>
      </c>
      <c r="I49" s="198">
        <f t="shared" ref="I49:I55" si="35">ROUND(E49/$U$2*H49,0)</f>
        <v>0</v>
      </c>
      <c r="J49" s="199">
        <f t="shared" ref="J49:K55" si="36">F49+H49</f>
        <v>17</v>
      </c>
      <c r="K49" s="36">
        <f t="shared" si="36"/>
        <v>9223350</v>
      </c>
      <c r="L49" s="80">
        <f>+F49*15000</f>
        <v>255000</v>
      </c>
      <c r="M49" s="200">
        <f t="shared" ref="M49:M55" si="37">K49+SUM(L49:L49)</f>
        <v>9478350</v>
      </c>
      <c r="N49" s="37">
        <f t="shared" ref="N49:N55" si="38">IF(VLOOKUP(B49,DS,10,0)="x",E49*$N$4,0)</f>
        <v>868080</v>
      </c>
      <c r="O49" s="37">
        <f t="shared" ref="O49:O55" si="39">IF(VLOOKUP(B49,DS,10,0)="x",E49*$O$4,0)</f>
        <v>162765</v>
      </c>
      <c r="P49" s="37">
        <f t="shared" ref="P49:P55" si="40">IF(VLOOKUP(B49,DS,10,0)="x",E49*$P$4,0)</f>
        <v>108510</v>
      </c>
      <c r="Q49" s="198">
        <f t="shared" ref="Q49:Q55" si="41">M49-SUM(N49:P49)</f>
        <v>8338995</v>
      </c>
      <c r="R49" s="198">
        <f t="shared" ref="R49:R55" si="42">VLOOKUP(B49,DS,23,0)</f>
        <v>0</v>
      </c>
      <c r="S49" s="201">
        <f>Q49-R49</f>
        <v>8338995</v>
      </c>
      <c r="T49" s="198"/>
      <c r="U49" s="164"/>
      <c r="V49" s="202"/>
      <c r="W49" s="187"/>
      <c r="X49" s="180"/>
      <c r="Y49" s="180"/>
      <c r="Z49" s="180"/>
      <c r="AA49" s="157"/>
      <c r="AB49" s="157"/>
      <c r="AC49" s="157"/>
      <c r="AD49" s="157"/>
      <c r="AE49" s="157"/>
    </row>
    <row r="50" spans="1:31" s="203" customFormat="1" ht="23.25" customHeight="1">
      <c r="A50" s="194">
        <v>2</v>
      </c>
      <c r="B50" s="194" t="s">
        <v>70</v>
      </c>
      <c r="C50" s="195" t="str">
        <f t="shared" si="32"/>
        <v>Nguyễn Văn Sẽ</v>
      </c>
      <c r="D50" s="196" t="str">
        <f t="shared" si="33"/>
        <v>Kỹ Thuật</v>
      </c>
      <c r="E50" s="197">
        <f>VLOOKUP(B50,TH!$B$11:$E$56,4,0)</f>
        <v>4895000</v>
      </c>
      <c r="F50" s="82">
        <f>VLOOKUP($B50,'CC - 01'!$B$9:$AR$91,36,0)</f>
        <v>20</v>
      </c>
      <c r="G50" s="198">
        <f t="shared" si="34"/>
        <v>4895000</v>
      </c>
      <c r="H50" s="82">
        <f>(VLOOKUP($B50,'CC - 01'!$B$9:$AN$86,37,0)+(VLOOKUP($B50,'CC - 01'!$B$9:$AN$86,38,0)))</f>
        <v>0</v>
      </c>
      <c r="I50" s="198">
        <f t="shared" si="35"/>
        <v>0</v>
      </c>
      <c r="J50" s="199">
        <f t="shared" si="36"/>
        <v>20</v>
      </c>
      <c r="K50" s="36">
        <f t="shared" si="36"/>
        <v>4895000</v>
      </c>
      <c r="L50" s="80">
        <f t="shared" ref="L50:L55" si="43">+F50*15000</f>
        <v>300000</v>
      </c>
      <c r="M50" s="200">
        <f t="shared" si="37"/>
        <v>5195000</v>
      </c>
      <c r="N50" s="37">
        <f t="shared" si="38"/>
        <v>391600</v>
      </c>
      <c r="O50" s="37">
        <f t="shared" si="39"/>
        <v>73425</v>
      </c>
      <c r="P50" s="37">
        <f t="shared" si="40"/>
        <v>48950</v>
      </c>
      <c r="Q50" s="198">
        <f t="shared" si="41"/>
        <v>4681025</v>
      </c>
      <c r="R50" s="198">
        <f t="shared" si="42"/>
        <v>0</v>
      </c>
      <c r="S50" s="201">
        <f t="shared" ref="S50:S55" si="44">Q50-R50</f>
        <v>4681025</v>
      </c>
      <c r="T50" s="198"/>
      <c r="U50" s="164"/>
      <c r="V50" s="202"/>
      <c r="W50" s="187"/>
      <c r="X50" s="180"/>
      <c r="Y50" s="180"/>
      <c r="Z50" s="180"/>
      <c r="AA50" s="157"/>
      <c r="AB50" s="157"/>
      <c r="AC50" s="157"/>
      <c r="AD50" s="157"/>
      <c r="AE50" s="157"/>
    </row>
    <row r="51" spans="1:31" s="203" customFormat="1" ht="23.25" customHeight="1">
      <c r="A51" s="194">
        <v>3</v>
      </c>
      <c r="B51" s="194" t="s">
        <v>72</v>
      </c>
      <c r="C51" s="195" t="str">
        <f t="shared" si="32"/>
        <v>Võ Uyên Phương</v>
      </c>
      <c r="D51" s="196" t="str">
        <f t="shared" si="33"/>
        <v>Kế toán</v>
      </c>
      <c r="E51" s="197">
        <f>VLOOKUP(B51,TH!$B$11:$E$56,4,0)</f>
        <v>4895000</v>
      </c>
      <c r="F51" s="82">
        <f>VLOOKUP($B51,'CC - 01'!$B$9:$AR$91,36,0)</f>
        <v>20</v>
      </c>
      <c r="G51" s="198">
        <f t="shared" si="34"/>
        <v>4895000</v>
      </c>
      <c r="H51" s="82">
        <f>(VLOOKUP($B51,'CC - 01'!$B$9:$AN$86,37,0)+(VLOOKUP($B51,'CC - 01'!$B$9:$AN$86,38,0)))</f>
        <v>0</v>
      </c>
      <c r="I51" s="198">
        <f t="shared" si="35"/>
        <v>0</v>
      </c>
      <c r="J51" s="199">
        <f t="shared" si="36"/>
        <v>20</v>
      </c>
      <c r="K51" s="36">
        <f t="shared" si="36"/>
        <v>4895000</v>
      </c>
      <c r="L51" s="80">
        <f t="shared" si="43"/>
        <v>300000</v>
      </c>
      <c r="M51" s="200">
        <f t="shared" si="37"/>
        <v>5195000</v>
      </c>
      <c r="N51" s="37">
        <f t="shared" si="38"/>
        <v>391600</v>
      </c>
      <c r="O51" s="37">
        <f t="shared" si="39"/>
        <v>73425</v>
      </c>
      <c r="P51" s="37">
        <f t="shared" si="40"/>
        <v>48950</v>
      </c>
      <c r="Q51" s="198">
        <f t="shared" si="41"/>
        <v>4681025</v>
      </c>
      <c r="R51" s="198">
        <f t="shared" si="42"/>
        <v>0</v>
      </c>
      <c r="S51" s="201">
        <f t="shared" si="44"/>
        <v>4681025</v>
      </c>
      <c r="T51" s="198"/>
      <c r="U51" s="164"/>
      <c r="V51" s="202"/>
      <c r="W51" s="187"/>
      <c r="X51" s="180"/>
      <c r="Y51" s="180"/>
      <c r="Z51" s="180"/>
      <c r="AA51" s="157"/>
      <c r="AB51" s="157"/>
      <c r="AC51" s="157"/>
      <c r="AD51" s="157"/>
      <c r="AE51" s="157"/>
    </row>
    <row r="52" spans="1:31" s="203" customFormat="1" ht="23.25" customHeight="1">
      <c r="A52" s="194">
        <v>4</v>
      </c>
      <c r="B52" s="194" t="s">
        <v>75</v>
      </c>
      <c r="C52" s="195" t="str">
        <f t="shared" si="32"/>
        <v>Lê Nguyễn Huy Cường</v>
      </c>
      <c r="D52" s="196" t="str">
        <f t="shared" si="33"/>
        <v>XNK</v>
      </c>
      <c r="E52" s="197">
        <f>VLOOKUP(B52,TH!$B$11:$E$56,4,0)</f>
        <v>4336000</v>
      </c>
      <c r="F52" s="82">
        <f>VLOOKUP($B52,'CC - 01'!$B$9:$AR$91,36,0)</f>
        <v>20</v>
      </c>
      <c r="G52" s="198">
        <f t="shared" si="34"/>
        <v>4336000</v>
      </c>
      <c r="H52" s="82">
        <f>(VLOOKUP($B52,'CC - 01'!$B$9:$AN$86,37,0)+(VLOOKUP($B52,'CC - 01'!$B$9:$AN$86,38,0)))</f>
        <v>0</v>
      </c>
      <c r="I52" s="198">
        <f t="shared" si="35"/>
        <v>0</v>
      </c>
      <c r="J52" s="199">
        <f t="shared" si="36"/>
        <v>20</v>
      </c>
      <c r="K52" s="36">
        <f t="shared" si="36"/>
        <v>4336000</v>
      </c>
      <c r="L52" s="80">
        <f t="shared" si="43"/>
        <v>300000</v>
      </c>
      <c r="M52" s="200">
        <f t="shared" si="37"/>
        <v>4636000</v>
      </c>
      <c r="N52" s="37">
        <f t="shared" si="38"/>
        <v>346880</v>
      </c>
      <c r="O52" s="37">
        <f t="shared" si="39"/>
        <v>65040</v>
      </c>
      <c r="P52" s="37">
        <f t="shared" si="40"/>
        <v>43360</v>
      </c>
      <c r="Q52" s="198">
        <f t="shared" si="41"/>
        <v>4180720</v>
      </c>
      <c r="R52" s="198">
        <f t="shared" si="42"/>
        <v>0</v>
      </c>
      <c r="S52" s="201">
        <f t="shared" si="44"/>
        <v>4180720</v>
      </c>
      <c r="T52" s="198"/>
      <c r="U52" s="164"/>
      <c r="V52" s="202"/>
      <c r="W52" s="187"/>
      <c r="X52" s="180"/>
      <c r="Y52" s="180"/>
      <c r="Z52" s="180"/>
      <c r="AA52" s="157"/>
      <c r="AB52" s="157"/>
      <c r="AC52" s="157"/>
      <c r="AD52" s="157"/>
      <c r="AE52" s="157"/>
    </row>
    <row r="53" spans="1:31" s="203" customFormat="1" ht="23.25" customHeight="1">
      <c r="A53" s="194">
        <v>5</v>
      </c>
      <c r="B53" s="194" t="s">
        <v>77</v>
      </c>
      <c r="C53" s="195" t="str">
        <f t="shared" si="32"/>
        <v>Nguyễn Văn Bé Tư</v>
      </c>
      <c r="D53" s="196" t="str">
        <f t="shared" si="33"/>
        <v>Tài xế</v>
      </c>
      <c r="E53" s="197">
        <f>VLOOKUP(B53,TH!$B$11:$E$56,4,0)</f>
        <v>3776000</v>
      </c>
      <c r="F53" s="82">
        <f>VLOOKUP($B53,'CC - 01'!$B$9:$AR$91,36,0)</f>
        <v>20</v>
      </c>
      <c r="G53" s="198">
        <f t="shared" si="34"/>
        <v>3776000</v>
      </c>
      <c r="H53" s="82">
        <f>(VLOOKUP($B53,'CC - 01'!$B$9:$AN$86,37,0)+(VLOOKUP($B53,'CC - 01'!$B$9:$AN$86,38,0)))</f>
        <v>0</v>
      </c>
      <c r="I53" s="198">
        <f t="shared" si="35"/>
        <v>0</v>
      </c>
      <c r="J53" s="199">
        <f t="shared" si="36"/>
        <v>20</v>
      </c>
      <c r="K53" s="36">
        <f t="shared" si="36"/>
        <v>3776000</v>
      </c>
      <c r="L53" s="80">
        <f t="shared" si="43"/>
        <v>300000</v>
      </c>
      <c r="M53" s="200">
        <f t="shared" si="37"/>
        <v>4076000</v>
      </c>
      <c r="N53" s="37">
        <f t="shared" si="38"/>
        <v>302080</v>
      </c>
      <c r="O53" s="37">
        <f t="shared" si="39"/>
        <v>56640</v>
      </c>
      <c r="P53" s="37">
        <f t="shared" si="40"/>
        <v>37760</v>
      </c>
      <c r="Q53" s="198">
        <f t="shared" si="41"/>
        <v>3679520</v>
      </c>
      <c r="R53" s="198">
        <f t="shared" si="42"/>
        <v>0</v>
      </c>
      <c r="S53" s="201">
        <f t="shared" si="44"/>
        <v>3679520</v>
      </c>
      <c r="T53" s="198"/>
      <c r="U53" s="164"/>
      <c r="V53" s="202"/>
      <c r="W53" s="187"/>
      <c r="X53" s="180"/>
      <c r="Y53" s="180"/>
      <c r="Z53" s="180"/>
      <c r="AA53" s="157"/>
      <c r="AB53" s="157"/>
      <c r="AC53" s="157"/>
      <c r="AD53" s="157"/>
      <c r="AE53" s="157"/>
    </row>
    <row r="54" spans="1:31" s="203" customFormat="1" ht="23.25" customHeight="1">
      <c r="A54" s="194">
        <v>6</v>
      </c>
      <c r="B54" s="194" t="s">
        <v>78</v>
      </c>
      <c r="C54" s="195" t="str">
        <f t="shared" si="32"/>
        <v>Dương Thanh Tuấn</v>
      </c>
      <c r="D54" s="196" t="str">
        <f t="shared" si="33"/>
        <v>Nhân sự</v>
      </c>
      <c r="E54" s="197">
        <f>VLOOKUP(B54,TH!$B$11:$E$56,4,0)</f>
        <v>4056000</v>
      </c>
      <c r="F54" s="82">
        <f>VLOOKUP($B54,'CC - 01'!$B$9:$AR$91,36,0)</f>
        <v>19</v>
      </c>
      <c r="G54" s="198">
        <f t="shared" si="34"/>
        <v>3853200</v>
      </c>
      <c r="H54" s="82">
        <f>(VLOOKUP($B54,'CC - 01'!$B$9:$AN$86,37,0)+(VLOOKUP($B54,'CC - 01'!$B$9:$AN$86,38,0)))</f>
        <v>0</v>
      </c>
      <c r="I54" s="198">
        <f t="shared" si="35"/>
        <v>0</v>
      </c>
      <c r="J54" s="199">
        <f t="shared" si="36"/>
        <v>19</v>
      </c>
      <c r="K54" s="36">
        <f t="shared" si="36"/>
        <v>3853200</v>
      </c>
      <c r="L54" s="80">
        <f t="shared" si="43"/>
        <v>285000</v>
      </c>
      <c r="M54" s="200">
        <f t="shared" si="37"/>
        <v>4138200</v>
      </c>
      <c r="N54" s="37">
        <f t="shared" si="38"/>
        <v>324480</v>
      </c>
      <c r="O54" s="37">
        <f t="shared" si="39"/>
        <v>60840</v>
      </c>
      <c r="P54" s="37">
        <f t="shared" si="40"/>
        <v>40560</v>
      </c>
      <c r="Q54" s="198">
        <f t="shared" si="41"/>
        <v>3712320</v>
      </c>
      <c r="R54" s="198">
        <f t="shared" si="42"/>
        <v>0</v>
      </c>
      <c r="S54" s="201">
        <f t="shared" si="44"/>
        <v>3712320</v>
      </c>
      <c r="T54" s="198"/>
      <c r="U54" s="164"/>
      <c r="V54" s="202"/>
      <c r="W54" s="187"/>
      <c r="X54" s="180"/>
      <c r="Y54" s="180"/>
      <c r="Z54" s="180"/>
      <c r="AA54" s="157"/>
      <c r="AB54" s="157"/>
      <c r="AC54" s="157"/>
      <c r="AD54" s="157"/>
      <c r="AE54" s="157"/>
    </row>
    <row r="55" spans="1:31" s="203" customFormat="1" ht="23.25" customHeight="1">
      <c r="A55" s="194">
        <v>7</v>
      </c>
      <c r="B55" s="194" t="s">
        <v>81</v>
      </c>
      <c r="C55" s="195" t="str">
        <f t="shared" si="32"/>
        <v>Nguyễn Thiện Duyệt</v>
      </c>
      <c r="D55" s="196" t="str">
        <f t="shared" si="33"/>
        <v>XNK</v>
      </c>
      <c r="E55" s="197">
        <f>VLOOKUP(B55,TH!$B$11:$E$56,4,0)</f>
        <v>4840000</v>
      </c>
      <c r="F55" s="82">
        <f>VLOOKUP($B55,'CC - 01'!$B$9:$AR$91,36,0)</f>
        <v>20</v>
      </c>
      <c r="G55" s="198">
        <f t="shared" si="34"/>
        <v>4840000</v>
      </c>
      <c r="H55" s="82">
        <f>(VLOOKUP($B55,'CC - 01'!$B$9:$AN$86,37,0)+(VLOOKUP($B55,'CC - 01'!$B$9:$AN$86,38,0)))</f>
        <v>0</v>
      </c>
      <c r="I55" s="198">
        <f t="shared" si="35"/>
        <v>0</v>
      </c>
      <c r="J55" s="199">
        <f t="shared" si="36"/>
        <v>20</v>
      </c>
      <c r="K55" s="36">
        <f t="shared" si="36"/>
        <v>4840000</v>
      </c>
      <c r="L55" s="80">
        <f t="shared" si="43"/>
        <v>300000</v>
      </c>
      <c r="M55" s="200">
        <f t="shared" si="37"/>
        <v>5140000</v>
      </c>
      <c r="N55" s="37">
        <f t="shared" si="38"/>
        <v>387200</v>
      </c>
      <c r="O55" s="37">
        <f t="shared" si="39"/>
        <v>72600</v>
      </c>
      <c r="P55" s="37">
        <f t="shared" si="40"/>
        <v>48400</v>
      </c>
      <c r="Q55" s="198">
        <f t="shared" si="41"/>
        <v>4631800</v>
      </c>
      <c r="R55" s="198">
        <f t="shared" si="42"/>
        <v>0</v>
      </c>
      <c r="S55" s="201">
        <f t="shared" si="44"/>
        <v>4631800</v>
      </c>
      <c r="T55" s="198"/>
      <c r="U55" s="164"/>
      <c r="V55" s="202"/>
      <c r="W55" s="187"/>
      <c r="X55" s="180"/>
      <c r="Y55" s="180"/>
      <c r="Z55" s="180"/>
      <c r="AA55" s="157"/>
      <c r="AB55" s="157"/>
      <c r="AC55" s="157"/>
      <c r="AD55" s="157"/>
      <c r="AE55" s="157"/>
    </row>
    <row r="56" spans="1:31" s="203" customFormat="1" ht="22.5" customHeight="1">
      <c r="A56" s="204">
        <v>8</v>
      </c>
      <c r="B56" s="204" t="s">
        <v>192</v>
      </c>
      <c r="C56" s="195" t="str">
        <f t="shared" si="32"/>
        <v>Trần Đình Thái</v>
      </c>
      <c r="D56" s="196" t="str">
        <f t="shared" ref="D56" si="45">VLOOKUP(B56,DS,3,0)</f>
        <v>Cơ Điện</v>
      </c>
      <c r="E56" s="197">
        <f>VLOOKUP(B56,TH!$B$11:$E$56,4,0)</f>
        <v>3568000</v>
      </c>
      <c r="F56" s="82">
        <f>VLOOKUP($B56,'CC - 01'!$B$9:$AR$91,36,0)</f>
        <v>20</v>
      </c>
      <c r="G56" s="198">
        <f t="shared" ref="G56" si="46">ROUND(E56/$U$2*F56,0)</f>
        <v>3568000</v>
      </c>
      <c r="H56" s="82">
        <f>(VLOOKUP($B56,'CC - 01'!$B$9:$AN$86,37,0)+(VLOOKUP($B56,'CC - 01'!$B$9:$AN$86,38,0)))</f>
        <v>0</v>
      </c>
      <c r="I56" s="198">
        <f t="shared" ref="I56" si="47">ROUND(E56/$U$2*H56,0)</f>
        <v>0</v>
      </c>
      <c r="J56" s="199">
        <f t="shared" ref="J56" si="48">F56+H56</f>
        <v>20</v>
      </c>
      <c r="K56" s="36">
        <f t="shared" ref="K56" si="49">G56+I56</f>
        <v>3568000</v>
      </c>
      <c r="L56" s="80">
        <f t="shared" ref="L56" si="50">+F56*15000</f>
        <v>300000</v>
      </c>
      <c r="M56" s="200">
        <f t="shared" ref="M56" si="51">K56+SUM(L56:L56)</f>
        <v>3868000</v>
      </c>
      <c r="N56" s="37">
        <f t="shared" ref="N56" si="52">IF(VLOOKUP(B56,DS,10,0)="x",E56*$N$4,0)</f>
        <v>285440</v>
      </c>
      <c r="O56" s="37">
        <f t="shared" ref="O56" si="53">IF(VLOOKUP(B56,DS,10,0)="x",E56*$O$4,0)</f>
        <v>53520</v>
      </c>
      <c r="P56" s="37">
        <f t="shared" ref="P56" si="54">IF(VLOOKUP(B56,DS,10,0)="x",E56*$P$4,0)</f>
        <v>35680</v>
      </c>
      <c r="Q56" s="198">
        <f t="shared" ref="Q56" si="55">M56-SUM(N56:P56)</f>
        <v>3493360</v>
      </c>
      <c r="R56" s="198">
        <f t="shared" ref="R56" si="56">VLOOKUP(B56,DS,23,0)</f>
        <v>0</v>
      </c>
      <c r="S56" s="201">
        <f t="shared" ref="S56" si="57">Q56-R56</f>
        <v>3493360</v>
      </c>
      <c r="T56" s="198"/>
      <c r="U56" s="164"/>
      <c r="V56" s="202"/>
      <c r="W56" s="202"/>
      <c r="X56" s="202"/>
      <c r="Y56" s="202"/>
      <c r="Z56" s="202"/>
    </row>
    <row r="57" spans="1:31" s="208" customFormat="1" ht="21" customHeight="1">
      <c r="A57" s="500" t="s">
        <v>25</v>
      </c>
      <c r="B57" s="501"/>
      <c r="C57" s="501"/>
      <c r="D57" s="501"/>
      <c r="E57" s="205">
        <f>SUM(E49:E56)</f>
        <v>41217000</v>
      </c>
      <c r="F57" s="205"/>
      <c r="G57" s="205">
        <f t="shared" ref="G57:S57" si="58">SUM(G49:G56)</f>
        <v>39386550</v>
      </c>
      <c r="H57" s="205">
        <f t="shared" si="58"/>
        <v>0</v>
      </c>
      <c r="I57" s="205">
        <f t="shared" si="58"/>
        <v>0</v>
      </c>
      <c r="J57" s="205">
        <f t="shared" si="58"/>
        <v>156</v>
      </c>
      <c r="K57" s="206">
        <f t="shared" si="58"/>
        <v>39386550</v>
      </c>
      <c r="L57" s="206">
        <f t="shared" si="58"/>
        <v>2340000</v>
      </c>
      <c r="M57" s="206">
        <f t="shared" si="58"/>
        <v>41726550</v>
      </c>
      <c r="N57" s="206">
        <f t="shared" si="58"/>
        <v>3297360</v>
      </c>
      <c r="O57" s="206">
        <f t="shared" si="58"/>
        <v>618255</v>
      </c>
      <c r="P57" s="206">
        <f t="shared" si="58"/>
        <v>412170</v>
      </c>
      <c r="Q57" s="206">
        <f t="shared" si="58"/>
        <v>37398765</v>
      </c>
      <c r="R57" s="206">
        <f t="shared" si="58"/>
        <v>0</v>
      </c>
      <c r="S57" s="206">
        <f t="shared" si="58"/>
        <v>37398765</v>
      </c>
      <c r="T57" s="206"/>
      <c r="U57" s="164"/>
      <c r="V57" s="207"/>
      <c r="W57" s="207"/>
      <c r="X57" s="207"/>
      <c r="Y57" s="207"/>
      <c r="Z57" s="207"/>
    </row>
    <row r="58" spans="1:31" s="216" customFormat="1" ht="13.5" customHeight="1">
      <c r="A58" s="209"/>
      <c r="B58" s="209"/>
      <c r="C58" s="210"/>
      <c r="D58" s="211"/>
      <c r="E58" s="212"/>
      <c r="F58" s="210"/>
      <c r="G58" s="210"/>
      <c r="H58" s="210"/>
      <c r="I58" s="210"/>
      <c r="J58" s="213"/>
      <c r="K58" s="210"/>
      <c r="L58" s="210"/>
      <c r="M58" s="214"/>
      <c r="N58" s="210"/>
      <c r="O58" s="210"/>
      <c r="P58" s="210"/>
      <c r="Q58" s="210"/>
      <c r="R58" s="210"/>
      <c r="S58" s="210"/>
      <c r="T58" s="210"/>
      <c r="U58" s="164"/>
      <c r="V58" s="215"/>
      <c r="W58" s="215"/>
      <c r="X58" s="215"/>
      <c r="Y58" s="215"/>
      <c r="Z58" s="215"/>
    </row>
    <row r="59" spans="1:31" s="203" customFormat="1" ht="17.25" customHeight="1">
      <c r="A59" s="217"/>
      <c r="B59" s="217"/>
      <c r="C59" s="217"/>
      <c r="D59" s="218"/>
      <c r="E59" s="219"/>
      <c r="F59" s="217"/>
      <c r="G59" s="217"/>
      <c r="H59" s="217"/>
      <c r="I59" s="217"/>
      <c r="J59" s="220"/>
      <c r="K59" s="219"/>
      <c r="L59" s="217"/>
      <c r="M59" s="217"/>
      <c r="N59" s="217"/>
      <c r="O59" s="217"/>
      <c r="P59" s="217"/>
      <c r="Q59" s="217"/>
      <c r="R59" s="217"/>
      <c r="S59" s="221" t="str">
        <f>$S$30</f>
        <v>Long An, ngày  31   tháng   01   năm 2017</v>
      </c>
      <c r="T59" s="217"/>
      <c r="U59" s="222"/>
      <c r="V59" s="202"/>
      <c r="W59" s="202"/>
      <c r="X59" s="202"/>
      <c r="Y59" s="202"/>
      <c r="Z59" s="202"/>
    </row>
    <row r="60" spans="1:31" s="203" customFormat="1" ht="12.75">
      <c r="A60" s="223"/>
      <c r="B60" s="223"/>
      <c r="C60" s="222" t="s">
        <v>60</v>
      </c>
      <c r="D60" s="224"/>
      <c r="E60" s="183"/>
      <c r="F60" s="222"/>
      <c r="G60" s="183"/>
      <c r="H60" s="183"/>
      <c r="I60" s="183"/>
      <c r="J60" s="225"/>
      <c r="K60" s="202"/>
      <c r="L60" s="226"/>
      <c r="M60" s="233"/>
      <c r="N60" s="227"/>
      <c r="O60" s="227"/>
      <c r="P60" s="227"/>
      <c r="Q60" s="227"/>
      <c r="S60" s="227" t="s">
        <v>22</v>
      </c>
      <c r="T60" s="222"/>
      <c r="U60" s="222"/>
      <c r="V60" s="202"/>
      <c r="W60" s="202"/>
      <c r="X60" s="202"/>
      <c r="Y60" s="202"/>
      <c r="Z60" s="202"/>
    </row>
    <row r="61" spans="1:31" s="216" customFormat="1" ht="12">
      <c r="A61" s="209"/>
      <c r="B61" s="209"/>
      <c r="C61" s="228"/>
      <c r="D61" s="228"/>
      <c r="E61" s="229"/>
      <c r="F61" s="167"/>
      <c r="G61" s="229"/>
      <c r="H61" s="229"/>
      <c r="I61" s="229"/>
      <c r="J61" s="213"/>
      <c r="K61" s="215"/>
      <c r="L61" s="230"/>
      <c r="N61" s="231"/>
      <c r="O61" s="231"/>
      <c r="P61" s="231"/>
      <c r="Q61" s="231"/>
      <c r="S61" s="231"/>
      <c r="T61" s="167"/>
      <c r="U61" s="164"/>
      <c r="V61" s="215"/>
      <c r="W61" s="215"/>
      <c r="X61" s="215"/>
      <c r="Y61" s="215"/>
      <c r="Z61" s="215"/>
    </row>
    <row r="63" spans="1:31">
      <c r="F63" s="280"/>
    </row>
  </sheetData>
  <protectedRanges>
    <protectedRange password="CC78" sqref="V27:IK28 A10:B11 C5:D7 B31:C31 V5:W9 A28:A32 B27:B30 B32 A62:A92 V12:W12 Q5:T7 AF5:IK12 V22:W22 E5:I6 N5:P6 L5 Q10:S11 L47 L31 J6:K7 L7 L45 AF22:IK22 A34:A40 W34:IK40 W10:W11 C62:IK92 D28:T28 A93:IK65360 C34:T40 B34:B48 V34:V44 H46:I46 B51:B92" name="Range1"/>
    <protectedRange password="CC78" sqref="F7:H7 H47" name="Range1_4"/>
    <protectedRange password="CC78" sqref="V31:IK32 S31:T32 N31:Q32 E31:I32" name="Range1_1_1"/>
    <protectedRange password="CC78" sqref="U1 W1:IK3 V4:IK4 B4:T4 U4:U12 X5:AE12 U22 X22:AE22 B1:Q3 R2:S3 U27:U44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56:IK57 C45:D47 B60:C60 V45:W48 A56:A61 B56:B59 B61 N45:P46 Q45:T47 E45:I45 AF45:IK55 D57:T57 J46:K47 L60 W49:W55 A51:B55 E46:G46 A49:A50 Q49:S56" name="Range1_3"/>
    <protectedRange password="CC78" sqref="F47:G47" name="Range1_4_2"/>
    <protectedRange password="CC78" sqref="V60:IK61 N60:Q61 S60:T61 E60:I61" name="Range1_1_1_1"/>
    <protectedRange password="CC78" sqref="W41:IK44 U45:U61 X45:AE55 B44:T44 B41:Q43 R42:S43" name="Range1_2_2"/>
    <protectedRange password="CC78" sqref="V49:V55" name="Range1_1_2"/>
    <protectedRange password="CC78" sqref="A41" name="Range1_2_1_1_1"/>
    <protectedRange password="CC78" sqref="I47" name="Range1_4_1_1"/>
    <protectedRange password="CC78" sqref="AF23:IK26 W23:W26 Q23:S27 B18:B21 B23:B26 A13:B17 Q13:S21 W13:W21 AF13:IK21 A18:A27" name="Range1_5"/>
    <protectedRange password="CC78" sqref="X23:AE26 U23:U26 U13:U21 X13:AE21" name="Range1_2_3"/>
    <protectedRange password="CC78" sqref="V23:V26 V13:V21" name="Range1_1_3"/>
    <protectedRange password="CC78" sqref="K10:K11 K49:K56 K23:K27 K13:K21" name="Range1_6"/>
    <protectedRange password="CC78" sqref="A2:A3 A42:A43" name="Range1_2_1_3"/>
  </protectedRanges>
  <autoFilter ref="A7:AE10"/>
  <mergeCells count="46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N5:P5"/>
    <mergeCell ref="Q5:Q7"/>
    <mergeCell ref="R5:R7"/>
    <mergeCell ref="S5:S7"/>
    <mergeCell ref="T5:T7"/>
    <mergeCell ref="N6:N7"/>
    <mergeCell ref="A45:A47"/>
    <mergeCell ref="B45:B47"/>
    <mergeCell ref="C45:C47"/>
    <mergeCell ref="D45:D47"/>
    <mergeCell ref="E45:E47"/>
    <mergeCell ref="O6:O7"/>
    <mergeCell ref="P6:P7"/>
    <mergeCell ref="A28:D28"/>
    <mergeCell ref="D41:Q41"/>
    <mergeCell ref="R41:T41"/>
    <mergeCell ref="F6:G6"/>
    <mergeCell ref="H6:I6"/>
    <mergeCell ref="J6:J7"/>
    <mergeCell ref="K6:K7"/>
    <mergeCell ref="A57:D57"/>
    <mergeCell ref="S45:S47"/>
    <mergeCell ref="T45:T47"/>
    <mergeCell ref="F46:G46"/>
    <mergeCell ref="H46:I46"/>
    <mergeCell ref="J46:J47"/>
    <mergeCell ref="K46:K47"/>
    <mergeCell ref="N46:N47"/>
    <mergeCell ref="O46:O47"/>
    <mergeCell ref="P46:P47"/>
    <mergeCell ref="F45:K45"/>
    <mergeCell ref="L45:L47"/>
    <mergeCell ref="M45:M47"/>
    <mergeCell ref="N45:P45"/>
    <mergeCell ref="Q45:Q47"/>
    <mergeCell ref="R45:R4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27"/>
  <sheetViews>
    <sheetView zoomScaleNormal="115" workbookViewId="0">
      <pane xSplit="3" ySplit="6" topLeftCell="D88" activePane="bottomRight" state="frozen"/>
      <selection activeCell="AI1" sqref="AI1:AJ1048576"/>
      <selection pane="topRight" activeCell="AI1" sqref="AI1:AJ1048576"/>
      <selection pane="bottomLeft" activeCell="AI1" sqref="AI1:AJ1048576"/>
      <selection pane="bottomRight" activeCell="P95" sqref="P95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82" customWidth="1"/>
    <col min="5" max="5" width="11.28515625" style="2" bestFit="1" customWidth="1"/>
    <col min="6" max="33" width="3.42578125" style="110" customWidth="1"/>
    <col min="34" max="34" width="3.42578125" style="111" customWidth="1"/>
    <col min="35" max="35" width="3.5703125" style="111" bestFit="1" customWidth="1"/>
    <col min="36" max="36" width="3.42578125" style="111" customWidth="1"/>
    <col min="37" max="38" width="4.42578125" style="2" customWidth="1"/>
    <col min="39" max="39" width="5.5703125" style="9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4"/>
      <c r="B1" s="45"/>
      <c r="C1" s="45"/>
      <c r="D1" s="49"/>
      <c r="E1" s="45"/>
      <c r="F1" s="49"/>
      <c r="G1" s="49"/>
      <c r="H1" s="49"/>
      <c r="I1" s="49"/>
      <c r="J1" s="49"/>
      <c r="K1" s="106"/>
      <c r="L1" s="106"/>
      <c r="M1" s="106"/>
      <c r="N1" s="106"/>
      <c r="O1" s="106"/>
      <c r="P1" s="106"/>
      <c r="Q1" s="106"/>
      <c r="R1" s="106"/>
      <c r="S1" s="47" t="str">
        <f>CONCATENATE("BẢNG CHẤM CÔNG THÁNG ",TEXT($E$4,"mm")," NĂM ",TEXT($E$4,"yyyy"))</f>
        <v>BẢNG CHẤM CÔNG THÁNG 02 NĂM 2017</v>
      </c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46"/>
      <c r="AL1" s="46"/>
      <c r="AM1" s="487" t="s">
        <v>180</v>
      </c>
      <c r="AN1" s="488"/>
      <c r="AO1" s="488"/>
      <c r="AP1" s="488"/>
      <c r="AQ1" s="488"/>
      <c r="AR1" s="488"/>
      <c r="AS1" s="489"/>
      <c r="AT1" s="48"/>
    </row>
    <row r="2" spans="1:91" ht="20.25">
      <c r="A2" s="124" t="str">
        <f>TH!$A$1</f>
        <v>Công ty TNHH Hải sản An Lạc</v>
      </c>
      <c r="B2" s="49"/>
      <c r="C2" s="49"/>
      <c r="D2" s="49"/>
      <c r="E2" s="49"/>
      <c r="F2" s="49"/>
      <c r="G2" s="49"/>
      <c r="H2" s="49"/>
      <c r="I2" s="49"/>
      <c r="J2" s="49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46"/>
      <c r="AL2" s="46"/>
      <c r="AM2" s="86"/>
      <c r="AN2" s="50"/>
      <c r="AO2" s="50"/>
      <c r="AP2" s="50"/>
      <c r="AQ2" s="50"/>
      <c r="AR2" s="50"/>
      <c r="AS2" s="85"/>
      <c r="AT2" s="85"/>
    </row>
    <row r="3" spans="1:91" ht="21" customHeight="1">
      <c r="A3" s="124" t="str">
        <f>TH!$A$2</f>
        <v>Địa chỉ: Lô A14, đường 4A, KCN Hải Sơn, Đức Hòa, Long An</v>
      </c>
      <c r="B3" s="51"/>
      <c r="C3" s="51"/>
      <c r="D3" s="52"/>
      <c r="E3" s="52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46"/>
      <c r="AL3" s="46"/>
      <c r="AM3" s="86"/>
      <c r="AN3" s="48"/>
      <c r="AO3" s="48"/>
      <c r="AP3" s="48"/>
      <c r="AQ3" s="48"/>
      <c r="AR3" s="48"/>
      <c r="AS3" s="53"/>
      <c r="AT3" s="53"/>
    </row>
    <row r="4" spans="1:91" ht="14.25" customHeight="1">
      <c r="A4" s="54"/>
      <c r="B4" s="54"/>
      <c r="C4" s="240"/>
      <c r="D4" s="239"/>
      <c r="E4" s="281">
        <v>42767</v>
      </c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6"/>
      <c r="AI4" s="56"/>
      <c r="AJ4" s="56"/>
      <c r="AK4" s="54"/>
      <c r="AL4" s="54"/>
      <c r="AM4" s="87"/>
      <c r="AN4" s="54"/>
      <c r="AO4" s="54"/>
      <c r="AP4" s="54"/>
      <c r="AQ4" s="54"/>
      <c r="AR4" s="54"/>
      <c r="AS4" s="54"/>
      <c r="AT4" s="91"/>
    </row>
    <row r="5" spans="1:91" s="57" customFormat="1" ht="18.75" customHeight="1">
      <c r="A5" s="490" t="s">
        <v>28</v>
      </c>
      <c r="B5" s="490" t="s">
        <v>3</v>
      </c>
      <c r="C5" s="490" t="s">
        <v>1</v>
      </c>
      <c r="D5" s="492" t="s">
        <v>29</v>
      </c>
      <c r="E5" s="490" t="s">
        <v>30</v>
      </c>
      <c r="F5" s="105">
        <f>+E4</f>
        <v>42767</v>
      </c>
      <c r="G5" s="105">
        <f t="shared" ref="G5:AG5" si="0">F5+1</f>
        <v>42768</v>
      </c>
      <c r="H5" s="105">
        <f t="shared" si="0"/>
        <v>42769</v>
      </c>
      <c r="I5" s="105">
        <f t="shared" si="0"/>
        <v>42770</v>
      </c>
      <c r="J5" s="105">
        <f t="shared" si="0"/>
        <v>42771</v>
      </c>
      <c r="K5" s="105">
        <f t="shared" si="0"/>
        <v>42772</v>
      </c>
      <c r="L5" s="105">
        <f t="shared" si="0"/>
        <v>42773</v>
      </c>
      <c r="M5" s="105">
        <f t="shared" si="0"/>
        <v>42774</v>
      </c>
      <c r="N5" s="105">
        <f t="shared" si="0"/>
        <v>42775</v>
      </c>
      <c r="O5" s="105">
        <f t="shared" si="0"/>
        <v>42776</v>
      </c>
      <c r="P5" s="105">
        <f t="shared" si="0"/>
        <v>42777</v>
      </c>
      <c r="Q5" s="105">
        <f t="shared" si="0"/>
        <v>42778</v>
      </c>
      <c r="R5" s="105">
        <f t="shared" si="0"/>
        <v>42779</v>
      </c>
      <c r="S5" s="105">
        <f t="shared" si="0"/>
        <v>42780</v>
      </c>
      <c r="T5" s="105">
        <f t="shared" si="0"/>
        <v>42781</v>
      </c>
      <c r="U5" s="105">
        <f t="shared" si="0"/>
        <v>42782</v>
      </c>
      <c r="V5" s="105">
        <f t="shared" si="0"/>
        <v>42783</v>
      </c>
      <c r="W5" s="105">
        <f t="shared" si="0"/>
        <v>42784</v>
      </c>
      <c r="X5" s="105">
        <f t="shared" si="0"/>
        <v>42785</v>
      </c>
      <c r="Y5" s="105">
        <f t="shared" si="0"/>
        <v>42786</v>
      </c>
      <c r="Z5" s="105">
        <f t="shared" si="0"/>
        <v>42787</v>
      </c>
      <c r="AA5" s="105">
        <f t="shared" si="0"/>
        <v>42788</v>
      </c>
      <c r="AB5" s="105">
        <f t="shared" si="0"/>
        <v>42789</v>
      </c>
      <c r="AC5" s="105">
        <f t="shared" si="0"/>
        <v>42790</v>
      </c>
      <c r="AD5" s="105">
        <f t="shared" si="0"/>
        <v>42791</v>
      </c>
      <c r="AE5" s="105">
        <f t="shared" si="0"/>
        <v>42792</v>
      </c>
      <c r="AF5" s="105">
        <f t="shared" si="0"/>
        <v>42793</v>
      </c>
      <c r="AG5" s="105">
        <f t="shared" si="0"/>
        <v>42794</v>
      </c>
      <c r="AH5" s="105">
        <f>AG5+1</f>
        <v>42795</v>
      </c>
      <c r="AI5" s="105">
        <f>AH5+1</f>
        <v>42796</v>
      </c>
      <c r="AJ5" s="105">
        <v>31</v>
      </c>
      <c r="AK5" s="493" t="s">
        <v>15</v>
      </c>
      <c r="AL5" s="494"/>
      <c r="AM5" s="495"/>
      <c r="AN5" s="496" t="s">
        <v>45</v>
      </c>
      <c r="AO5" s="496" t="s">
        <v>41</v>
      </c>
      <c r="AP5" s="496" t="s">
        <v>42</v>
      </c>
      <c r="AQ5" s="496" t="s">
        <v>43</v>
      </c>
      <c r="AR5" s="496" t="s">
        <v>44</v>
      </c>
      <c r="AS5" s="492" t="s">
        <v>0</v>
      </c>
      <c r="AT5" s="486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7" customFormat="1" ht="39.75" customHeight="1">
      <c r="A6" s="491"/>
      <c r="B6" s="491"/>
      <c r="C6" s="491"/>
      <c r="D6" s="491"/>
      <c r="E6" s="491"/>
      <c r="F6" s="263" t="str">
        <f>CHOOSE(WEEKDAY(F5),"C.Nhật","T.Hai","T.Ba","T.Tư","T.Năm","T.Sáu","T.Bảy")</f>
        <v>T.Tư</v>
      </c>
      <c r="G6" s="263" t="str">
        <f t="shared" ref="G6:AI6" si="1">CHOOSE(WEEKDAY(G5),"C.Nhật","T.Hai","T.Ba","T.Tư","T.Năm","T.Sáu","T.Bảy")</f>
        <v>T.Năm</v>
      </c>
      <c r="H6" s="263" t="str">
        <f t="shared" si="1"/>
        <v>T.Sáu</v>
      </c>
      <c r="I6" s="263" t="str">
        <f t="shared" si="1"/>
        <v>T.Bảy</v>
      </c>
      <c r="J6" s="263" t="str">
        <f t="shared" si="1"/>
        <v>C.Nhật</v>
      </c>
      <c r="K6" s="263" t="str">
        <f t="shared" si="1"/>
        <v>T.Hai</v>
      </c>
      <c r="L6" s="263" t="str">
        <f t="shared" si="1"/>
        <v>T.Ba</v>
      </c>
      <c r="M6" s="263" t="str">
        <f t="shared" si="1"/>
        <v>T.Tư</v>
      </c>
      <c r="N6" s="263" t="str">
        <f t="shared" si="1"/>
        <v>T.Năm</v>
      </c>
      <c r="O6" s="263" t="str">
        <f t="shared" si="1"/>
        <v>T.Sáu</v>
      </c>
      <c r="P6" s="263" t="str">
        <f t="shared" si="1"/>
        <v>T.Bảy</v>
      </c>
      <c r="Q6" s="263" t="str">
        <f t="shared" si="1"/>
        <v>C.Nhật</v>
      </c>
      <c r="R6" s="263" t="str">
        <f t="shared" si="1"/>
        <v>T.Hai</v>
      </c>
      <c r="S6" s="263" t="str">
        <f t="shared" si="1"/>
        <v>T.Ba</v>
      </c>
      <c r="T6" s="263" t="str">
        <f t="shared" si="1"/>
        <v>T.Tư</v>
      </c>
      <c r="U6" s="263" t="str">
        <f t="shared" si="1"/>
        <v>T.Năm</v>
      </c>
      <c r="V6" s="263" t="str">
        <f t="shared" si="1"/>
        <v>T.Sáu</v>
      </c>
      <c r="W6" s="263" t="str">
        <f t="shared" si="1"/>
        <v>T.Bảy</v>
      </c>
      <c r="X6" s="263" t="str">
        <f t="shared" si="1"/>
        <v>C.Nhật</v>
      </c>
      <c r="Y6" s="263" t="str">
        <f t="shared" si="1"/>
        <v>T.Hai</v>
      </c>
      <c r="Z6" s="263" t="str">
        <f t="shared" si="1"/>
        <v>T.Ba</v>
      </c>
      <c r="AA6" s="263" t="str">
        <f t="shared" si="1"/>
        <v>T.Tư</v>
      </c>
      <c r="AB6" s="263" t="str">
        <f t="shared" si="1"/>
        <v>T.Năm</v>
      </c>
      <c r="AC6" s="263" t="str">
        <f t="shared" si="1"/>
        <v>T.Sáu</v>
      </c>
      <c r="AD6" s="263" t="str">
        <f t="shared" si="1"/>
        <v>T.Bảy</v>
      </c>
      <c r="AE6" s="263" t="str">
        <f t="shared" si="1"/>
        <v>C.Nhật</v>
      </c>
      <c r="AF6" s="263" t="str">
        <f t="shared" si="1"/>
        <v>T.Hai</v>
      </c>
      <c r="AG6" s="263" t="str">
        <f t="shared" si="1"/>
        <v>T.Ba</v>
      </c>
      <c r="AH6" s="263" t="str">
        <f t="shared" si="1"/>
        <v>T.Tư</v>
      </c>
      <c r="AI6" s="263" t="str">
        <f t="shared" si="1"/>
        <v>T.Năm</v>
      </c>
      <c r="AJ6" s="263" t="s">
        <v>195</v>
      </c>
      <c r="AK6" s="264" t="s">
        <v>16</v>
      </c>
      <c r="AL6" s="264" t="s">
        <v>31</v>
      </c>
      <c r="AM6" s="265" t="s">
        <v>17</v>
      </c>
      <c r="AN6" s="497"/>
      <c r="AO6" s="497"/>
      <c r="AP6" s="497"/>
      <c r="AQ6" s="497"/>
      <c r="AR6" s="497"/>
      <c r="AS6" s="491"/>
      <c r="AT6" s="486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7" customFormat="1" ht="12.75" customHeight="1">
      <c r="A7" s="266">
        <v>1</v>
      </c>
      <c r="B7" s="266">
        <v>1</v>
      </c>
      <c r="C7" s="266">
        <v>2</v>
      </c>
      <c r="D7" s="266">
        <v>3</v>
      </c>
      <c r="E7" s="266">
        <v>4</v>
      </c>
      <c r="F7" s="266">
        <v>5</v>
      </c>
      <c r="G7" s="266">
        <v>6</v>
      </c>
      <c r="H7" s="266">
        <v>7</v>
      </c>
      <c r="I7" s="266">
        <v>8</v>
      </c>
      <c r="J7" s="266">
        <v>9</v>
      </c>
      <c r="K7" s="266">
        <v>10</v>
      </c>
      <c r="L7" s="266">
        <v>11</v>
      </c>
      <c r="M7" s="266">
        <v>12</v>
      </c>
      <c r="N7" s="266">
        <v>13</v>
      </c>
      <c r="O7" s="266">
        <v>14</v>
      </c>
      <c r="P7" s="266">
        <v>15</v>
      </c>
      <c r="Q7" s="266">
        <v>16</v>
      </c>
      <c r="R7" s="266">
        <v>17</v>
      </c>
      <c r="S7" s="266">
        <v>18</v>
      </c>
      <c r="T7" s="266">
        <v>19</v>
      </c>
      <c r="U7" s="266">
        <v>20</v>
      </c>
      <c r="V7" s="266">
        <v>21</v>
      </c>
      <c r="W7" s="266">
        <v>22</v>
      </c>
      <c r="X7" s="266">
        <v>23</v>
      </c>
      <c r="Y7" s="266">
        <v>24</v>
      </c>
      <c r="Z7" s="266">
        <v>25</v>
      </c>
      <c r="AA7" s="266">
        <v>26</v>
      </c>
      <c r="AB7" s="266">
        <v>27</v>
      </c>
      <c r="AC7" s="266">
        <v>28</v>
      </c>
      <c r="AD7" s="266">
        <v>29</v>
      </c>
      <c r="AE7" s="266">
        <v>30</v>
      </c>
      <c r="AF7" s="266">
        <v>31</v>
      </c>
      <c r="AG7" s="266">
        <v>32</v>
      </c>
      <c r="AH7" s="266">
        <v>33</v>
      </c>
      <c r="AI7" s="266">
        <v>34</v>
      </c>
      <c r="AJ7" s="266">
        <v>35</v>
      </c>
      <c r="AK7" s="266">
        <v>36</v>
      </c>
      <c r="AL7" s="266">
        <v>37</v>
      </c>
      <c r="AM7" s="266">
        <v>38</v>
      </c>
      <c r="AN7" s="266">
        <v>39</v>
      </c>
      <c r="AO7" s="266">
        <v>40</v>
      </c>
      <c r="AP7" s="266">
        <v>41</v>
      </c>
      <c r="AQ7" s="266">
        <v>42</v>
      </c>
      <c r="AR7" s="266">
        <v>43</v>
      </c>
      <c r="AS7" s="266">
        <v>44</v>
      </c>
      <c r="AT7" s="284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269" customFormat="1" ht="21" customHeight="1">
      <c r="A8" s="267" t="s">
        <v>183</v>
      </c>
      <c r="B8" s="270" t="s">
        <v>184</v>
      </c>
      <c r="C8" s="271"/>
      <c r="D8" s="271"/>
      <c r="E8" s="271"/>
      <c r="F8" s="271"/>
      <c r="G8" s="271"/>
      <c r="H8" s="271"/>
      <c r="I8" s="271"/>
      <c r="J8" s="271"/>
      <c r="K8" s="271"/>
      <c r="L8" s="271"/>
      <c r="M8" s="271"/>
      <c r="N8" s="271"/>
      <c r="O8" s="271"/>
      <c r="P8" s="271"/>
      <c r="Q8" s="271"/>
      <c r="R8" s="271"/>
      <c r="S8" s="271"/>
      <c r="T8" s="271"/>
      <c r="U8" s="271"/>
      <c r="V8" s="271"/>
      <c r="W8" s="271"/>
      <c r="X8" s="271"/>
      <c r="Y8" s="271"/>
      <c r="Z8" s="271"/>
      <c r="AA8" s="271"/>
      <c r="AB8" s="271"/>
      <c r="AC8" s="271"/>
      <c r="AD8" s="271"/>
      <c r="AE8" s="271"/>
      <c r="AF8" s="271"/>
      <c r="AG8" s="271"/>
      <c r="AH8" s="271"/>
      <c r="AI8" s="271"/>
      <c r="AJ8" s="271"/>
      <c r="AK8" s="271"/>
      <c r="AL8" s="271"/>
      <c r="AM8" s="271"/>
      <c r="AN8" s="271"/>
      <c r="AO8" s="271"/>
      <c r="AP8" s="271"/>
      <c r="AQ8" s="271"/>
      <c r="AR8" s="271"/>
      <c r="AS8" s="272"/>
      <c r="AT8" s="268"/>
    </row>
    <row r="9" spans="1:91" s="57" customFormat="1" ht="18" customHeight="1">
      <c r="A9" s="556">
        <v>1</v>
      </c>
      <c r="B9" s="556" t="s">
        <v>61</v>
      </c>
      <c r="C9" s="449" t="str">
        <f>VLOOKUP(B9,DS,2,0)</f>
        <v>Mai Út Hiền</v>
      </c>
      <c r="D9" s="451" t="str">
        <f>VLOOKUP(B9,DS,3,0)</f>
        <v>Cơ Điện</v>
      </c>
      <c r="E9" s="58" t="s">
        <v>32</v>
      </c>
      <c r="F9" s="153"/>
      <c r="G9" s="153"/>
      <c r="H9" s="153"/>
      <c r="I9" s="153"/>
      <c r="J9" s="153"/>
      <c r="K9" s="153">
        <v>8</v>
      </c>
      <c r="L9" s="153">
        <v>8</v>
      </c>
      <c r="M9" s="153">
        <v>8</v>
      </c>
      <c r="N9" s="153">
        <v>8</v>
      </c>
      <c r="O9" s="153">
        <v>8</v>
      </c>
      <c r="P9" s="153">
        <v>8</v>
      </c>
      <c r="Q9" s="153"/>
      <c r="R9" s="153">
        <v>8</v>
      </c>
      <c r="S9" s="153">
        <v>8</v>
      </c>
      <c r="T9" s="153">
        <v>8</v>
      </c>
      <c r="U9" s="153">
        <v>8</v>
      </c>
      <c r="V9" s="153">
        <v>8</v>
      </c>
      <c r="W9" s="153">
        <v>8</v>
      </c>
      <c r="X9" s="153"/>
      <c r="Y9" s="153">
        <v>8</v>
      </c>
      <c r="Z9" s="153">
        <v>8</v>
      </c>
      <c r="AA9" s="153">
        <v>8</v>
      </c>
      <c r="AB9" s="153">
        <v>8</v>
      </c>
      <c r="AC9" s="153">
        <v>8</v>
      </c>
      <c r="AD9" s="153">
        <v>8</v>
      </c>
      <c r="AE9" s="153"/>
      <c r="AF9" s="153">
        <v>8</v>
      </c>
      <c r="AG9" s="153">
        <v>8</v>
      </c>
      <c r="AH9" s="153"/>
      <c r="AI9" s="153"/>
      <c r="AJ9" s="153"/>
      <c r="AK9" s="453">
        <f>((SUM(F9:AJ9))/8)-(SUMIF($F$6:$AJ$6,"C.Nhật",F9:AJ9)/8)</f>
        <v>20</v>
      </c>
      <c r="AL9" s="453">
        <f>SUM(F10:AI10)/8*1.5</f>
        <v>0</v>
      </c>
      <c r="AM9" s="462">
        <f>SUMIF($F$6:$AI$6,"C.Nhật",$F9:$AI10)/8*2</f>
        <v>0</v>
      </c>
      <c r="AN9" s="442">
        <f>SUM(AK9:AM10)</f>
        <v>20</v>
      </c>
      <c r="AO9" s="484">
        <v>0</v>
      </c>
      <c r="AP9" s="442"/>
      <c r="AQ9" s="442"/>
      <c r="AR9" s="442"/>
      <c r="AS9" s="472"/>
      <c r="AT9" s="284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7" customFormat="1" ht="18" customHeight="1">
      <c r="A10" s="557"/>
      <c r="B10" s="557"/>
      <c r="C10" s="450"/>
      <c r="D10" s="452"/>
      <c r="E10" s="59" t="s">
        <v>31</v>
      </c>
      <c r="F10" s="154"/>
      <c r="G10" s="154"/>
      <c r="H10" s="154"/>
      <c r="I10" s="154"/>
      <c r="J10" s="154"/>
      <c r="K10" s="154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4"/>
      <c r="AA10" s="154"/>
      <c r="AB10" s="154"/>
      <c r="AC10" s="154"/>
      <c r="AD10" s="154"/>
      <c r="AE10" s="154"/>
      <c r="AF10" s="154"/>
      <c r="AG10" s="154"/>
      <c r="AH10" s="154"/>
      <c r="AI10" s="154"/>
      <c r="AJ10" s="154"/>
      <c r="AK10" s="454"/>
      <c r="AL10" s="454"/>
      <c r="AM10" s="463"/>
      <c r="AN10" s="443"/>
      <c r="AO10" s="485"/>
      <c r="AP10" s="443"/>
      <c r="AQ10" s="443"/>
      <c r="AR10" s="443"/>
      <c r="AS10" s="473"/>
      <c r="AT10" s="284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7" customFormat="1" ht="18" customHeight="1">
      <c r="A11" s="556">
        <f>A9+1</f>
        <v>2</v>
      </c>
      <c r="B11" s="556" t="s">
        <v>62</v>
      </c>
      <c r="C11" s="449" t="str">
        <f>VLOOKUP(B11,DS,2,0)</f>
        <v>Nguyễn Thị Xuân Thảo</v>
      </c>
      <c r="D11" s="451" t="str">
        <f>VLOOKUP(B11,DS,3,0)</f>
        <v>KCS</v>
      </c>
      <c r="E11" s="58" t="s">
        <v>32</v>
      </c>
      <c r="F11" s="153"/>
      <c r="G11" s="153"/>
      <c r="H11" s="153"/>
      <c r="I11" s="153"/>
      <c r="J11" s="153"/>
      <c r="K11" s="153">
        <v>8</v>
      </c>
      <c r="L11" s="153">
        <v>8</v>
      </c>
      <c r="M11" s="153">
        <v>8</v>
      </c>
      <c r="N11" s="153">
        <v>8</v>
      </c>
      <c r="O11" s="153">
        <v>8</v>
      </c>
      <c r="P11" s="153">
        <v>8</v>
      </c>
      <c r="Q11" s="153"/>
      <c r="R11" s="153">
        <v>8</v>
      </c>
      <c r="S11" s="153">
        <v>8</v>
      </c>
      <c r="T11" s="153">
        <v>8</v>
      </c>
      <c r="U11" s="153">
        <v>8</v>
      </c>
      <c r="V11" s="153">
        <v>8</v>
      </c>
      <c r="W11" s="153">
        <v>8</v>
      </c>
      <c r="X11" s="153"/>
      <c r="Y11" s="153">
        <v>8</v>
      </c>
      <c r="Z11" s="153">
        <v>8</v>
      </c>
      <c r="AA11" s="153">
        <v>8</v>
      </c>
      <c r="AB11" s="153">
        <v>8</v>
      </c>
      <c r="AC11" s="153">
        <v>8</v>
      </c>
      <c r="AD11" s="153">
        <v>8</v>
      </c>
      <c r="AE11" s="153"/>
      <c r="AF11" s="153">
        <v>8</v>
      </c>
      <c r="AG11" s="153">
        <v>8</v>
      </c>
      <c r="AH11" s="153"/>
      <c r="AI11" s="153"/>
      <c r="AJ11" s="153"/>
      <c r="AK11" s="453">
        <f>((SUM(F11:AJ11))/8)-(SUMIF($F$6:$AJ$6,"C.Nhật",F11:AJ11)/8)</f>
        <v>20</v>
      </c>
      <c r="AL11" s="453">
        <f>SUM(F12:AI12)/8*1.5</f>
        <v>0</v>
      </c>
      <c r="AM11" s="462">
        <f>SUMIF($F$6:$AI$6,"C.Nhật",$F11:$AI12)/8*2</f>
        <v>0</v>
      </c>
      <c r="AN11" s="442">
        <f>SUM(AK11:AM12)</f>
        <v>20</v>
      </c>
      <c r="AO11" s="484">
        <v>0</v>
      </c>
      <c r="AP11" s="442"/>
      <c r="AQ11" s="442"/>
      <c r="AR11" s="442"/>
      <c r="AS11" s="472"/>
      <c r="AT11" s="284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57" customFormat="1" ht="18" customHeight="1">
      <c r="A12" s="557"/>
      <c r="B12" s="557"/>
      <c r="C12" s="450"/>
      <c r="D12" s="452"/>
      <c r="E12" s="59" t="s">
        <v>31</v>
      </c>
      <c r="F12" s="154"/>
      <c r="G12" s="154"/>
      <c r="H12" s="154"/>
      <c r="I12" s="154"/>
      <c r="J12" s="154"/>
      <c r="K12" s="154"/>
      <c r="L12" s="154"/>
      <c r="M12" s="154"/>
      <c r="N12" s="154"/>
      <c r="O12" s="154"/>
      <c r="P12" s="154"/>
      <c r="Q12" s="154"/>
      <c r="R12" s="154"/>
      <c r="S12" s="154"/>
      <c r="T12" s="154"/>
      <c r="U12" s="154"/>
      <c r="V12" s="154"/>
      <c r="W12" s="154"/>
      <c r="X12" s="154"/>
      <c r="Y12" s="154"/>
      <c r="Z12" s="154"/>
      <c r="AA12" s="154"/>
      <c r="AB12" s="154"/>
      <c r="AC12" s="154"/>
      <c r="AD12" s="154"/>
      <c r="AE12" s="154"/>
      <c r="AF12" s="154"/>
      <c r="AG12" s="154"/>
      <c r="AH12" s="154"/>
      <c r="AI12" s="154"/>
      <c r="AJ12" s="154"/>
      <c r="AK12" s="454"/>
      <c r="AL12" s="454"/>
      <c r="AM12" s="463"/>
      <c r="AN12" s="443"/>
      <c r="AO12" s="485"/>
      <c r="AP12" s="443"/>
      <c r="AQ12" s="443"/>
      <c r="AR12" s="443"/>
      <c r="AS12" s="473"/>
      <c r="AT12" s="284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269" customFormat="1" ht="21" customHeight="1">
      <c r="A13" s="267" t="s">
        <v>185</v>
      </c>
      <c r="B13" s="270" t="s">
        <v>186</v>
      </c>
      <c r="C13" s="271"/>
      <c r="D13" s="271"/>
      <c r="E13" s="271"/>
      <c r="F13" s="271"/>
      <c r="G13" s="271"/>
      <c r="H13" s="271"/>
      <c r="I13" s="271"/>
      <c r="J13" s="271"/>
      <c r="K13" s="271"/>
      <c r="L13" s="271"/>
      <c r="M13" s="271"/>
      <c r="N13" s="271"/>
      <c r="O13" s="271"/>
      <c r="P13" s="271"/>
      <c r="Q13" s="271"/>
      <c r="R13" s="271"/>
      <c r="S13" s="271"/>
      <c r="T13" s="271"/>
      <c r="U13" s="271"/>
      <c r="V13" s="271"/>
      <c r="W13" s="271"/>
      <c r="X13" s="271"/>
      <c r="Y13" s="271"/>
      <c r="Z13" s="271"/>
      <c r="AA13" s="271"/>
      <c r="AB13" s="271"/>
      <c r="AC13" s="271"/>
      <c r="AD13" s="271"/>
      <c r="AE13" s="271"/>
      <c r="AF13" s="271"/>
      <c r="AG13" s="271"/>
      <c r="AH13" s="271"/>
      <c r="AI13" s="271"/>
      <c r="AJ13" s="271"/>
      <c r="AK13" s="271"/>
      <c r="AL13" s="271"/>
      <c r="AM13" s="271"/>
      <c r="AN13" s="271"/>
      <c r="AO13" s="271"/>
      <c r="AP13" s="271"/>
      <c r="AQ13" s="271"/>
      <c r="AR13" s="271"/>
      <c r="AS13" s="272"/>
      <c r="AT13" s="268"/>
    </row>
    <row r="14" spans="1:91" s="57" customFormat="1" ht="18" customHeight="1">
      <c r="A14" s="556">
        <v>3</v>
      </c>
      <c r="B14" s="556" t="s">
        <v>85</v>
      </c>
      <c r="C14" s="449" t="str">
        <f>VLOOKUP(B14,DS,2,0)</f>
        <v>Huỳnh Thị Hường</v>
      </c>
      <c r="D14" s="451" t="str">
        <f>VLOOKUP(B14,DS,3,0)</f>
        <v>Công nhân</v>
      </c>
      <c r="E14" s="58" t="s">
        <v>32</v>
      </c>
      <c r="F14" s="153"/>
      <c r="G14" s="153"/>
      <c r="H14" s="153"/>
      <c r="I14" s="153"/>
      <c r="J14" s="153"/>
      <c r="K14" s="153">
        <v>8</v>
      </c>
      <c r="L14" s="153">
        <v>8</v>
      </c>
      <c r="M14" s="153">
        <v>8</v>
      </c>
      <c r="N14" s="153">
        <v>8</v>
      </c>
      <c r="O14" s="153">
        <v>8</v>
      </c>
      <c r="P14" s="153">
        <v>8</v>
      </c>
      <c r="Q14" s="153"/>
      <c r="R14" s="153">
        <v>8</v>
      </c>
      <c r="S14" s="153">
        <v>8</v>
      </c>
      <c r="T14" s="153">
        <v>8</v>
      </c>
      <c r="U14" s="153">
        <v>8</v>
      </c>
      <c r="V14" s="153">
        <v>8</v>
      </c>
      <c r="W14" s="153">
        <v>8</v>
      </c>
      <c r="X14" s="153"/>
      <c r="Y14" s="153">
        <v>8</v>
      </c>
      <c r="Z14" s="153">
        <v>8</v>
      </c>
      <c r="AA14" s="153">
        <v>8</v>
      </c>
      <c r="AB14" s="153">
        <v>8</v>
      </c>
      <c r="AC14" s="153">
        <v>8</v>
      </c>
      <c r="AD14" s="153">
        <v>8</v>
      </c>
      <c r="AE14" s="153"/>
      <c r="AF14" s="153">
        <v>8</v>
      </c>
      <c r="AG14" s="153">
        <v>8</v>
      </c>
      <c r="AH14" s="153"/>
      <c r="AI14" s="153"/>
      <c r="AJ14" s="153"/>
      <c r="AK14" s="453">
        <f>((SUM(F14:AJ14))/8)-(SUMIF($F$6:$AJ$6,"C.Nhật",F14:AJ14)/8)</f>
        <v>20</v>
      </c>
      <c r="AL14" s="453">
        <f>SUM(F15:AI15)/8*1.5</f>
        <v>0</v>
      </c>
      <c r="AM14" s="462">
        <f>SUMIF($F$6:$AI$6,"C.Nhật",$F14:$AI15)/8*2</f>
        <v>0</v>
      </c>
      <c r="AN14" s="442">
        <f>SUM(AK14:AM15)</f>
        <v>20</v>
      </c>
      <c r="AO14" s="484">
        <v>0</v>
      </c>
      <c r="AP14" s="442"/>
      <c r="AQ14" s="442"/>
      <c r="AR14" s="442"/>
      <c r="AS14" s="472"/>
      <c r="AT14" s="284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7" customFormat="1" ht="18" customHeight="1">
      <c r="A15" s="557"/>
      <c r="B15" s="557"/>
      <c r="C15" s="450"/>
      <c r="D15" s="452"/>
      <c r="E15" s="59" t="s">
        <v>31</v>
      </c>
      <c r="F15" s="154"/>
      <c r="G15" s="154"/>
      <c r="H15" s="154"/>
      <c r="I15" s="154"/>
      <c r="J15" s="154"/>
      <c r="K15" s="154"/>
      <c r="L15" s="154"/>
      <c r="M15" s="154"/>
      <c r="N15" s="154"/>
      <c r="O15" s="154"/>
      <c r="P15" s="154"/>
      <c r="Q15" s="154"/>
      <c r="R15" s="154"/>
      <c r="S15" s="154"/>
      <c r="T15" s="154"/>
      <c r="U15" s="154"/>
      <c r="V15" s="154"/>
      <c r="W15" s="154"/>
      <c r="X15" s="154"/>
      <c r="Y15" s="154"/>
      <c r="Z15" s="154"/>
      <c r="AA15" s="154"/>
      <c r="AB15" s="154"/>
      <c r="AC15" s="154"/>
      <c r="AD15" s="154"/>
      <c r="AE15" s="154"/>
      <c r="AF15" s="154"/>
      <c r="AG15" s="154"/>
      <c r="AH15" s="154"/>
      <c r="AI15" s="154"/>
      <c r="AJ15" s="154"/>
      <c r="AK15" s="454"/>
      <c r="AL15" s="454"/>
      <c r="AM15" s="463"/>
      <c r="AN15" s="443"/>
      <c r="AO15" s="485"/>
      <c r="AP15" s="443"/>
      <c r="AQ15" s="443"/>
      <c r="AR15" s="443"/>
      <c r="AS15" s="473"/>
      <c r="AT15" s="284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7" customFormat="1" ht="18" customHeight="1">
      <c r="A16" s="556">
        <f>A14+1</f>
        <v>4</v>
      </c>
      <c r="B16" s="556" t="s">
        <v>86</v>
      </c>
      <c r="C16" s="449" t="str">
        <f>VLOOKUP(B16,DS,2,0)</f>
        <v>Nguyễn Thị Rong</v>
      </c>
      <c r="D16" s="451" t="str">
        <f>VLOOKUP(B16,DS,3,0)</f>
        <v>Công nhân</v>
      </c>
      <c r="E16" s="58" t="s">
        <v>32</v>
      </c>
      <c r="F16" s="153"/>
      <c r="G16" s="153"/>
      <c r="H16" s="153"/>
      <c r="I16" s="153"/>
      <c r="J16" s="153"/>
      <c r="K16" s="153">
        <v>8</v>
      </c>
      <c r="L16" s="153">
        <v>8</v>
      </c>
      <c r="M16" s="153">
        <v>8</v>
      </c>
      <c r="N16" s="153">
        <v>8</v>
      </c>
      <c r="O16" s="153">
        <v>8</v>
      </c>
      <c r="P16" s="153">
        <v>8</v>
      </c>
      <c r="Q16" s="153"/>
      <c r="R16" s="153">
        <v>8</v>
      </c>
      <c r="S16" s="153">
        <v>8</v>
      </c>
      <c r="T16" s="153">
        <v>8</v>
      </c>
      <c r="U16" s="153">
        <v>8</v>
      </c>
      <c r="V16" s="153">
        <v>8</v>
      </c>
      <c r="W16" s="153">
        <v>8</v>
      </c>
      <c r="X16" s="153"/>
      <c r="Y16" s="153">
        <v>8</v>
      </c>
      <c r="Z16" s="153">
        <v>8</v>
      </c>
      <c r="AA16" s="153">
        <v>8</v>
      </c>
      <c r="AB16" s="153">
        <v>8</v>
      </c>
      <c r="AC16" s="153">
        <v>8</v>
      </c>
      <c r="AD16" s="153">
        <v>8</v>
      </c>
      <c r="AE16" s="153"/>
      <c r="AF16" s="153">
        <v>8</v>
      </c>
      <c r="AG16" s="153">
        <v>8</v>
      </c>
      <c r="AH16" s="153"/>
      <c r="AI16" s="153"/>
      <c r="AJ16" s="153"/>
      <c r="AK16" s="453">
        <f>((SUM(F16:AJ16))/8)-(SUMIF($F$6:$AJ$6,"C.Nhật",F16:AJ16)/8)</f>
        <v>20</v>
      </c>
      <c r="AL16" s="453">
        <f>SUM(F17:AI17)/8*1.5</f>
        <v>0</v>
      </c>
      <c r="AM16" s="462">
        <f>SUMIF($F$6:$AI$6,"C.Nhật",$F16:$AI17)/8*2</f>
        <v>0</v>
      </c>
      <c r="AN16" s="442">
        <f>SUM(AK16:AM17)</f>
        <v>20</v>
      </c>
      <c r="AO16" s="484">
        <v>0</v>
      </c>
      <c r="AP16" s="442"/>
      <c r="AQ16" s="442"/>
      <c r="AR16" s="442"/>
      <c r="AS16" s="472"/>
      <c r="AT16" s="284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7" customFormat="1" ht="18" customHeight="1">
      <c r="A17" s="557"/>
      <c r="B17" s="557"/>
      <c r="C17" s="450"/>
      <c r="D17" s="452"/>
      <c r="E17" s="59" t="s">
        <v>31</v>
      </c>
      <c r="F17" s="154"/>
      <c r="G17" s="154"/>
      <c r="H17" s="154"/>
      <c r="I17" s="154"/>
      <c r="J17" s="154"/>
      <c r="K17" s="154"/>
      <c r="L17" s="154"/>
      <c r="M17" s="154"/>
      <c r="N17" s="154"/>
      <c r="O17" s="154"/>
      <c r="P17" s="154"/>
      <c r="Q17" s="154"/>
      <c r="R17" s="154"/>
      <c r="S17" s="154"/>
      <c r="T17" s="154"/>
      <c r="U17" s="154"/>
      <c r="V17" s="154"/>
      <c r="W17" s="154"/>
      <c r="X17" s="154"/>
      <c r="Y17" s="154"/>
      <c r="Z17" s="154"/>
      <c r="AA17" s="154"/>
      <c r="AB17" s="154"/>
      <c r="AC17" s="154"/>
      <c r="AD17" s="154"/>
      <c r="AE17" s="154"/>
      <c r="AF17" s="154"/>
      <c r="AG17" s="154"/>
      <c r="AH17" s="154"/>
      <c r="AI17" s="154"/>
      <c r="AJ17" s="154"/>
      <c r="AK17" s="454"/>
      <c r="AL17" s="454"/>
      <c r="AM17" s="463"/>
      <c r="AN17" s="443"/>
      <c r="AO17" s="485"/>
      <c r="AP17" s="443"/>
      <c r="AQ17" s="443"/>
      <c r="AR17" s="443"/>
      <c r="AS17" s="473"/>
      <c r="AT17" s="284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7" customFormat="1" ht="18" customHeight="1">
      <c r="A18" s="556">
        <f t="shared" ref="A18" si="2">A16+1</f>
        <v>5</v>
      </c>
      <c r="B18" s="556" t="s">
        <v>87</v>
      </c>
      <c r="C18" s="449" t="str">
        <f>VLOOKUP(B18,DS,2,0)</f>
        <v>Sơn Thị Nil</v>
      </c>
      <c r="D18" s="451" t="str">
        <f>VLOOKUP(B18,DS,3,0)</f>
        <v>Công nhân</v>
      </c>
      <c r="E18" s="58" t="s">
        <v>32</v>
      </c>
      <c r="F18" s="153"/>
      <c r="G18" s="153"/>
      <c r="H18" s="153"/>
      <c r="I18" s="153"/>
      <c r="J18" s="153"/>
      <c r="K18" s="153">
        <v>8</v>
      </c>
      <c r="L18" s="153">
        <v>8</v>
      </c>
      <c r="M18" s="153">
        <v>8</v>
      </c>
      <c r="N18" s="153">
        <v>8</v>
      </c>
      <c r="O18" s="153">
        <v>8</v>
      </c>
      <c r="P18" s="153">
        <v>8</v>
      </c>
      <c r="Q18" s="153"/>
      <c r="R18" s="153">
        <v>8</v>
      </c>
      <c r="S18" s="153">
        <v>8</v>
      </c>
      <c r="T18" s="153">
        <v>8</v>
      </c>
      <c r="U18" s="153">
        <v>8</v>
      </c>
      <c r="V18" s="153">
        <v>8</v>
      </c>
      <c r="W18" s="153">
        <v>8</v>
      </c>
      <c r="X18" s="153"/>
      <c r="Y18" s="153">
        <v>8</v>
      </c>
      <c r="Z18" s="153">
        <v>8</v>
      </c>
      <c r="AA18" s="153">
        <v>8</v>
      </c>
      <c r="AB18" s="153">
        <v>8</v>
      </c>
      <c r="AC18" s="153">
        <v>8</v>
      </c>
      <c r="AD18" s="153">
        <v>8</v>
      </c>
      <c r="AE18" s="153"/>
      <c r="AF18" s="153">
        <v>8</v>
      </c>
      <c r="AG18" s="153">
        <v>8</v>
      </c>
      <c r="AH18" s="153"/>
      <c r="AI18" s="153"/>
      <c r="AJ18" s="153"/>
      <c r="AK18" s="453">
        <f>((SUM(F18:AJ18))/8)-(SUMIF($F$6:$AJ$6,"C.Nhật",F18:AJ18)/8)</f>
        <v>20</v>
      </c>
      <c r="AL18" s="453">
        <f>SUM(F19:AI19)/8*1.5</f>
        <v>0</v>
      </c>
      <c r="AM18" s="462">
        <f>SUMIF($F$6:$AI$6,"C.Nhật",$F18:$AI19)/8*2</f>
        <v>0</v>
      </c>
      <c r="AN18" s="442">
        <f>SUM(AK18:AM19)</f>
        <v>20</v>
      </c>
      <c r="AO18" s="484">
        <v>0</v>
      </c>
      <c r="AP18" s="442"/>
      <c r="AQ18" s="442"/>
      <c r="AR18" s="442"/>
      <c r="AS18" s="472"/>
      <c r="AT18" s="284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57" customFormat="1" ht="18" customHeight="1">
      <c r="A19" s="557"/>
      <c r="B19" s="557"/>
      <c r="C19" s="450"/>
      <c r="D19" s="452"/>
      <c r="E19" s="59" t="s">
        <v>31</v>
      </c>
      <c r="F19" s="154"/>
      <c r="G19" s="154"/>
      <c r="H19" s="154"/>
      <c r="I19" s="154"/>
      <c r="J19" s="154"/>
      <c r="K19" s="154"/>
      <c r="L19" s="154"/>
      <c r="M19" s="154"/>
      <c r="N19" s="154"/>
      <c r="O19" s="154"/>
      <c r="P19" s="154"/>
      <c r="Q19" s="154"/>
      <c r="R19" s="154"/>
      <c r="S19" s="154"/>
      <c r="T19" s="154"/>
      <c r="U19" s="154"/>
      <c r="V19" s="154"/>
      <c r="W19" s="154"/>
      <c r="X19" s="154"/>
      <c r="Y19" s="154"/>
      <c r="Z19" s="154"/>
      <c r="AA19" s="154"/>
      <c r="AB19" s="154"/>
      <c r="AC19" s="154"/>
      <c r="AD19" s="154"/>
      <c r="AE19" s="154"/>
      <c r="AF19" s="154"/>
      <c r="AG19" s="154"/>
      <c r="AH19" s="154"/>
      <c r="AI19" s="154"/>
      <c r="AJ19" s="154"/>
      <c r="AK19" s="454"/>
      <c r="AL19" s="454"/>
      <c r="AM19" s="463"/>
      <c r="AN19" s="443"/>
      <c r="AO19" s="485"/>
      <c r="AP19" s="443"/>
      <c r="AQ19" s="443"/>
      <c r="AR19" s="443"/>
      <c r="AS19" s="473"/>
      <c r="AT19" s="284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57" customFormat="1" ht="18" customHeight="1">
      <c r="A20" s="556">
        <f t="shared" ref="A20" si="3">A18+1</f>
        <v>6</v>
      </c>
      <c r="B20" s="556" t="s">
        <v>91</v>
      </c>
      <c r="C20" s="449" t="str">
        <f>VLOOKUP(B20,DS,2,0)</f>
        <v>Nguyễn Thị Lựu</v>
      </c>
      <c r="D20" s="451" t="str">
        <f>VLOOKUP(B20,DS,3,0)</f>
        <v>Công nhân</v>
      </c>
      <c r="E20" s="58" t="s">
        <v>32</v>
      </c>
      <c r="F20" s="153"/>
      <c r="G20" s="153"/>
      <c r="H20" s="153"/>
      <c r="I20" s="153"/>
      <c r="J20" s="153"/>
      <c r="K20" s="153">
        <v>8</v>
      </c>
      <c r="L20" s="153">
        <v>8</v>
      </c>
      <c r="M20" s="153">
        <v>8</v>
      </c>
      <c r="N20" s="153">
        <v>8</v>
      </c>
      <c r="O20" s="153">
        <v>8</v>
      </c>
      <c r="P20" s="153">
        <v>8</v>
      </c>
      <c r="Q20" s="153"/>
      <c r="R20" s="153">
        <v>8</v>
      </c>
      <c r="S20" s="153">
        <v>8</v>
      </c>
      <c r="T20" s="153">
        <v>8</v>
      </c>
      <c r="U20" s="153">
        <v>8</v>
      </c>
      <c r="V20" s="153">
        <v>8</v>
      </c>
      <c r="W20" s="153">
        <v>8</v>
      </c>
      <c r="X20" s="153"/>
      <c r="Y20" s="153">
        <v>8</v>
      </c>
      <c r="Z20" s="153">
        <v>8</v>
      </c>
      <c r="AA20" s="153">
        <v>8</v>
      </c>
      <c r="AB20" s="153">
        <v>8</v>
      </c>
      <c r="AC20" s="153">
        <v>8</v>
      </c>
      <c r="AD20" s="153">
        <v>8</v>
      </c>
      <c r="AE20" s="153"/>
      <c r="AF20" s="153">
        <v>8</v>
      </c>
      <c r="AG20" s="153">
        <v>8</v>
      </c>
      <c r="AH20" s="153"/>
      <c r="AI20" s="153"/>
      <c r="AJ20" s="153"/>
      <c r="AK20" s="453">
        <f>((SUM(F20:AJ20))/8)-(SUMIF($F$6:$AJ$6,"C.Nhật",F20:AJ20)/8)</f>
        <v>20</v>
      </c>
      <c r="AL20" s="453">
        <f>SUM(F21:AI21)/8*1.5</f>
        <v>0</v>
      </c>
      <c r="AM20" s="462">
        <f>SUMIF($F$6:$AI$6,"C.Nhật",$F20:$AI21)/8*2</f>
        <v>0</v>
      </c>
      <c r="AN20" s="442">
        <f>SUM(AK20:AM21)</f>
        <v>20</v>
      </c>
      <c r="AO20" s="484">
        <v>0</v>
      </c>
      <c r="AP20" s="442"/>
      <c r="AQ20" s="442"/>
      <c r="AR20" s="442"/>
      <c r="AS20" s="472"/>
      <c r="AT20" s="284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57" customFormat="1" ht="18" customHeight="1">
      <c r="A21" s="557"/>
      <c r="B21" s="557"/>
      <c r="C21" s="450"/>
      <c r="D21" s="452"/>
      <c r="E21" s="59" t="s">
        <v>31</v>
      </c>
      <c r="F21" s="154"/>
      <c r="G21" s="154"/>
      <c r="H21" s="154"/>
      <c r="I21" s="154"/>
      <c r="J21" s="154"/>
      <c r="K21" s="154"/>
      <c r="L21" s="154"/>
      <c r="M21" s="154"/>
      <c r="N21" s="154"/>
      <c r="O21" s="154"/>
      <c r="P21" s="154"/>
      <c r="Q21" s="154"/>
      <c r="R21" s="154"/>
      <c r="S21" s="154"/>
      <c r="T21" s="154"/>
      <c r="U21" s="154"/>
      <c r="V21" s="154"/>
      <c r="W21" s="154"/>
      <c r="X21" s="154"/>
      <c r="Y21" s="154"/>
      <c r="Z21" s="154"/>
      <c r="AA21" s="154"/>
      <c r="AB21" s="154"/>
      <c r="AC21" s="154"/>
      <c r="AD21" s="154"/>
      <c r="AE21" s="154"/>
      <c r="AF21" s="154"/>
      <c r="AG21" s="154"/>
      <c r="AH21" s="154"/>
      <c r="AI21" s="154"/>
      <c r="AJ21" s="154"/>
      <c r="AK21" s="454"/>
      <c r="AL21" s="454"/>
      <c r="AM21" s="463"/>
      <c r="AN21" s="443"/>
      <c r="AO21" s="485"/>
      <c r="AP21" s="443"/>
      <c r="AQ21" s="443"/>
      <c r="AR21" s="443"/>
      <c r="AS21" s="473"/>
      <c r="AT21" s="284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57" customFormat="1" ht="18" customHeight="1">
      <c r="A22" s="556">
        <f t="shared" ref="A22" si="4">A20+1</f>
        <v>7</v>
      </c>
      <c r="B22" s="556" t="s">
        <v>94</v>
      </c>
      <c r="C22" s="449" t="str">
        <f>VLOOKUP(B22,DS,2,0)</f>
        <v>Trà Thị Soi</v>
      </c>
      <c r="D22" s="451" t="str">
        <f>VLOOKUP(B22,DS,3,0)</f>
        <v>Công nhân</v>
      </c>
      <c r="E22" s="58" t="s">
        <v>32</v>
      </c>
      <c r="F22" s="153"/>
      <c r="G22" s="153"/>
      <c r="H22" s="153"/>
      <c r="I22" s="153"/>
      <c r="J22" s="153"/>
      <c r="K22" s="153">
        <v>8</v>
      </c>
      <c r="L22" s="153">
        <v>8</v>
      </c>
      <c r="M22" s="153">
        <v>8</v>
      </c>
      <c r="N22" s="153">
        <v>8</v>
      </c>
      <c r="O22" s="153">
        <v>8</v>
      </c>
      <c r="P22" s="153">
        <v>8</v>
      </c>
      <c r="Q22" s="153"/>
      <c r="R22" s="153">
        <v>8</v>
      </c>
      <c r="S22" s="153">
        <v>8</v>
      </c>
      <c r="T22" s="153">
        <v>8</v>
      </c>
      <c r="U22" s="153">
        <v>8</v>
      </c>
      <c r="V22" s="153">
        <v>8</v>
      </c>
      <c r="W22" s="153">
        <v>8</v>
      </c>
      <c r="X22" s="153"/>
      <c r="Y22" s="153">
        <v>8</v>
      </c>
      <c r="Z22" s="153">
        <v>8</v>
      </c>
      <c r="AA22" s="153">
        <v>8</v>
      </c>
      <c r="AB22" s="153">
        <v>8</v>
      </c>
      <c r="AC22" s="153">
        <v>8</v>
      </c>
      <c r="AD22" s="153">
        <v>8</v>
      </c>
      <c r="AE22" s="153"/>
      <c r="AF22" s="153">
        <v>8</v>
      </c>
      <c r="AG22" s="153">
        <v>8</v>
      </c>
      <c r="AH22" s="153"/>
      <c r="AI22" s="153"/>
      <c r="AJ22" s="153"/>
      <c r="AK22" s="453">
        <f>((SUM(F22:AJ22))/8)-(SUMIF($F$6:$AJ$6,"C.Nhật",F22:AJ22)/8)</f>
        <v>20</v>
      </c>
      <c r="AL22" s="453">
        <f>SUM(F23:AI23)/8*1.5</f>
        <v>0</v>
      </c>
      <c r="AM22" s="462">
        <f>SUMIF($F$6:$AI$6,"C.Nhật",$F22:$AI23)/8*2</f>
        <v>0</v>
      </c>
      <c r="AN22" s="442">
        <f>SUM(AK22:AM23)</f>
        <v>20</v>
      </c>
      <c r="AO22" s="484">
        <v>0</v>
      </c>
      <c r="AP22" s="442"/>
      <c r="AQ22" s="442"/>
      <c r="AR22" s="442"/>
      <c r="AS22" s="472"/>
      <c r="AT22" s="284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57" customFormat="1" ht="18" customHeight="1">
      <c r="A23" s="557"/>
      <c r="B23" s="557"/>
      <c r="C23" s="450"/>
      <c r="D23" s="452"/>
      <c r="E23" s="59" t="s">
        <v>31</v>
      </c>
      <c r="F23" s="154"/>
      <c r="G23" s="154"/>
      <c r="H23" s="154"/>
      <c r="I23" s="154"/>
      <c r="J23" s="154"/>
      <c r="K23" s="154"/>
      <c r="L23" s="154"/>
      <c r="M23" s="154"/>
      <c r="N23" s="154"/>
      <c r="O23" s="154"/>
      <c r="P23" s="154"/>
      <c r="Q23" s="154"/>
      <c r="R23" s="154"/>
      <c r="S23" s="154"/>
      <c r="T23" s="154"/>
      <c r="U23" s="154"/>
      <c r="V23" s="154"/>
      <c r="W23" s="154"/>
      <c r="X23" s="154"/>
      <c r="Y23" s="154"/>
      <c r="Z23" s="154"/>
      <c r="AA23" s="154"/>
      <c r="AB23" s="154"/>
      <c r="AC23" s="154"/>
      <c r="AD23" s="154"/>
      <c r="AE23" s="154"/>
      <c r="AF23" s="154"/>
      <c r="AG23" s="154"/>
      <c r="AH23" s="154"/>
      <c r="AI23" s="154"/>
      <c r="AJ23" s="154"/>
      <c r="AK23" s="454"/>
      <c r="AL23" s="454"/>
      <c r="AM23" s="463"/>
      <c r="AN23" s="443"/>
      <c r="AO23" s="485"/>
      <c r="AP23" s="443"/>
      <c r="AQ23" s="443"/>
      <c r="AR23" s="443"/>
      <c r="AS23" s="473"/>
      <c r="AT23" s="284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57" customFormat="1" ht="18" customHeight="1">
      <c r="A24" s="556">
        <f t="shared" ref="A24" si="5">A22+1</f>
        <v>8</v>
      </c>
      <c r="B24" s="556" t="s">
        <v>101</v>
      </c>
      <c r="C24" s="449" t="str">
        <f>VLOOKUP(B24,DS,2,0)</f>
        <v>Trần Thị Bích Phượng</v>
      </c>
      <c r="D24" s="451" t="str">
        <f>VLOOKUP(B24,DS,3,0)</f>
        <v>Công nhân</v>
      </c>
      <c r="E24" s="58" t="s">
        <v>32</v>
      </c>
      <c r="F24" s="153"/>
      <c r="G24" s="153"/>
      <c r="H24" s="153"/>
      <c r="I24" s="153"/>
      <c r="J24" s="153"/>
      <c r="K24" s="153">
        <v>8</v>
      </c>
      <c r="L24" s="153">
        <v>8</v>
      </c>
      <c r="M24" s="153">
        <v>8</v>
      </c>
      <c r="N24" s="153">
        <v>8</v>
      </c>
      <c r="O24" s="153">
        <v>8</v>
      </c>
      <c r="P24" s="153">
        <v>8</v>
      </c>
      <c r="Q24" s="153"/>
      <c r="R24" s="153">
        <v>8</v>
      </c>
      <c r="S24" s="153">
        <v>8</v>
      </c>
      <c r="T24" s="153">
        <v>8</v>
      </c>
      <c r="U24" s="153">
        <v>8</v>
      </c>
      <c r="V24" s="153">
        <v>8</v>
      </c>
      <c r="W24" s="153">
        <v>8</v>
      </c>
      <c r="X24" s="153"/>
      <c r="Y24" s="153">
        <v>8</v>
      </c>
      <c r="Z24" s="153">
        <v>8</v>
      </c>
      <c r="AA24" s="153">
        <v>8</v>
      </c>
      <c r="AB24" s="153">
        <v>8</v>
      </c>
      <c r="AC24" s="153">
        <v>8</v>
      </c>
      <c r="AD24" s="153">
        <v>8</v>
      </c>
      <c r="AE24" s="153"/>
      <c r="AF24" s="153">
        <v>8</v>
      </c>
      <c r="AG24" s="153">
        <v>8</v>
      </c>
      <c r="AH24" s="153"/>
      <c r="AI24" s="153"/>
      <c r="AJ24" s="153"/>
      <c r="AK24" s="453">
        <f>((SUM(F24:AJ24))/8)-(SUMIF($F$6:$AJ$6,"C.Nhật",F24:AJ24)/8)</f>
        <v>20</v>
      </c>
      <c r="AL24" s="453">
        <f>SUM(F25:AI25)/8*1.5</f>
        <v>0</v>
      </c>
      <c r="AM24" s="462">
        <f>SUMIF($F$6:$AI$6,"C.Nhật",$F24:$AI25)/8*2</f>
        <v>0</v>
      </c>
      <c r="AN24" s="442">
        <f>SUM(AK24:AM25)</f>
        <v>20</v>
      </c>
      <c r="AO24" s="484">
        <v>0</v>
      </c>
      <c r="AP24" s="442"/>
      <c r="AQ24" s="442"/>
      <c r="AR24" s="442"/>
      <c r="AS24" s="472"/>
      <c r="AT24" s="284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57" customFormat="1" ht="18" customHeight="1">
      <c r="A25" s="557"/>
      <c r="B25" s="557"/>
      <c r="C25" s="450"/>
      <c r="D25" s="452"/>
      <c r="E25" s="59" t="s">
        <v>31</v>
      </c>
      <c r="F25" s="154"/>
      <c r="G25" s="154"/>
      <c r="H25" s="154"/>
      <c r="I25" s="154"/>
      <c r="J25" s="154"/>
      <c r="K25" s="154"/>
      <c r="L25" s="154"/>
      <c r="M25" s="154"/>
      <c r="N25" s="154"/>
      <c r="O25" s="154"/>
      <c r="P25" s="154"/>
      <c r="Q25" s="154"/>
      <c r="R25" s="154"/>
      <c r="S25" s="154"/>
      <c r="T25" s="154"/>
      <c r="U25" s="154"/>
      <c r="V25" s="154"/>
      <c r="W25" s="154"/>
      <c r="X25" s="154"/>
      <c r="Y25" s="154"/>
      <c r="Z25" s="154"/>
      <c r="AA25" s="154"/>
      <c r="AB25" s="154"/>
      <c r="AC25" s="154"/>
      <c r="AD25" s="154"/>
      <c r="AE25" s="154"/>
      <c r="AF25" s="154"/>
      <c r="AG25" s="154"/>
      <c r="AH25" s="154"/>
      <c r="AI25" s="154"/>
      <c r="AJ25" s="154"/>
      <c r="AK25" s="454"/>
      <c r="AL25" s="454"/>
      <c r="AM25" s="463"/>
      <c r="AN25" s="443"/>
      <c r="AO25" s="485"/>
      <c r="AP25" s="443"/>
      <c r="AQ25" s="443"/>
      <c r="AR25" s="443"/>
      <c r="AS25" s="473"/>
      <c r="AT25" s="284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57" customFormat="1" ht="18" customHeight="1">
      <c r="A26" s="556">
        <f t="shared" ref="A26" si="6">A24+1</f>
        <v>9</v>
      </c>
      <c r="B26" s="556" t="s">
        <v>102</v>
      </c>
      <c r="C26" s="449" t="str">
        <f>VLOOKUP(B26,DS,2,0)</f>
        <v>Sơn Thị Trường Sa</v>
      </c>
      <c r="D26" s="451" t="str">
        <f>VLOOKUP(B26,DS,3,0)</f>
        <v>Công nhân</v>
      </c>
      <c r="E26" s="58" t="s">
        <v>32</v>
      </c>
      <c r="F26" s="153"/>
      <c r="G26" s="153"/>
      <c r="H26" s="153"/>
      <c r="I26" s="153"/>
      <c r="J26" s="153"/>
      <c r="K26" s="153">
        <v>8</v>
      </c>
      <c r="L26" s="153">
        <v>8</v>
      </c>
      <c r="M26" s="153">
        <v>8</v>
      </c>
      <c r="N26" s="153">
        <v>8</v>
      </c>
      <c r="O26" s="153">
        <v>8</v>
      </c>
      <c r="P26" s="153">
        <v>8</v>
      </c>
      <c r="Q26" s="153"/>
      <c r="R26" s="153">
        <v>8</v>
      </c>
      <c r="S26" s="153">
        <v>8</v>
      </c>
      <c r="T26" s="153">
        <v>8</v>
      </c>
      <c r="U26" s="153">
        <v>8</v>
      </c>
      <c r="V26" s="153">
        <v>8</v>
      </c>
      <c r="W26" s="153">
        <v>8</v>
      </c>
      <c r="X26" s="153"/>
      <c r="Y26" s="153">
        <v>8</v>
      </c>
      <c r="Z26" s="153">
        <v>8</v>
      </c>
      <c r="AA26" s="153">
        <v>8</v>
      </c>
      <c r="AB26" s="153">
        <v>8</v>
      </c>
      <c r="AC26" s="153">
        <v>8</v>
      </c>
      <c r="AD26" s="153">
        <v>8</v>
      </c>
      <c r="AE26" s="153"/>
      <c r="AF26" s="153">
        <v>8</v>
      </c>
      <c r="AG26" s="153">
        <v>8</v>
      </c>
      <c r="AH26" s="153"/>
      <c r="AI26" s="153"/>
      <c r="AJ26" s="153"/>
      <c r="AK26" s="453">
        <f>((SUM(F26:AJ26))/8)-(SUMIF($F$6:$AJ$6,"C.Nhật",F26:AJ26)/8)</f>
        <v>20</v>
      </c>
      <c r="AL26" s="453">
        <f>SUM(F27:AI27)/8*1.5</f>
        <v>0</v>
      </c>
      <c r="AM26" s="462">
        <f>SUMIF($F$6:$AI$6,"C.Nhật",$F26:$AI27)/8*2</f>
        <v>0</v>
      </c>
      <c r="AN26" s="442">
        <f>SUM(AK26:AM27)</f>
        <v>20</v>
      </c>
      <c r="AO26" s="484">
        <v>0</v>
      </c>
      <c r="AP26" s="442"/>
      <c r="AQ26" s="442"/>
      <c r="AR26" s="442"/>
      <c r="AS26" s="472"/>
      <c r="AT26" s="284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57" customFormat="1" ht="18" customHeight="1">
      <c r="A27" s="557"/>
      <c r="B27" s="557"/>
      <c r="C27" s="450"/>
      <c r="D27" s="452"/>
      <c r="E27" s="59" t="s">
        <v>31</v>
      </c>
      <c r="F27" s="154"/>
      <c r="G27" s="154"/>
      <c r="H27" s="154"/>
      <c r="I27" s="154"/>
      <c r="J27" s="154"/>
      <c r="K27" s="154"/>
      <c r="L27" s="154"/>
      <c r="M27" s="154"/>
      <c r="N27" s="154"/>
      <c r="O27" s="154"/>
      <c r="P27" s="154"/>
      <c r="Q27" s="154"/>
      <c r="R27" s="154"/>
      <c r="S27" s="154"/>
      <c r="T27" s="154"/>
      <c r="U27" s="154"/>
      <c r="V27" s="154"/>
      <c r="W27" s="154"/>
      <c r="X27" s="154"/>
      <c r="Y27" s="154"/>
      <c r="Z27" s="154"/>
      <c r="AA27" s="154"/>
      <c r="AB27" s="154"/>
      <c r="AC27" s="154"/>
      <c r="AD27" s="154"/>
      <c r="AE27" s="154"/>
      <c r="AF27" s="154"/>
      <c r="AG27" s="154"/>
      <c r="AH27" s="154"/>
      <c r="AI27" s="154"/>
      <c r="AJ27" s="154"/>
      <c r="AK27" s="454"/>
      <c r="AL27" s="454"/>
      <c r="AM27" s="463"/>
      <c r="AN27" s="443"/>
      <c r="AO27" s="485"/>
      <c r="AP27" s="443"/>
      <c r="AQ27" s="443"/>
      <c r="AR27" s="443"/>
      <c r="AS27" s="473"/>
      <c r="AT27" s="284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57" customFormat="1" ht="18" customHeight="1">
      <c r="A28" s="556">
        <f t="shared" ref="A28" si="7">A26+1</f>
        <v>10</v>
      </c>
      <c r="B28" s="556" t="s">
        <v>103</v>
      </c>
      <c r="C28" s="449" t="str">
        <f>VLOOKUP(B28,DS,2,0)</f>
        <v>Lý Thị Sà Kha</v>
      </c>
      <c r="D28" s="451" t="str">
        <f>VLOOKUP(B28,DS,3,0)</f>
        <v>Công nhân</v>
      </c>
      <c r="E28" s="58" t="s">
        <v>32</v>
      </c>
      <c r="F28" s="153"/>
      <c r="G28" s="153"/>
      <c r="H28" s="153"/>
      <c r="I28" s="153"/>
      <c r="J28" s="153"/>
      <c r="K28" s="153">
        <v>8</v>
      </c>
      <c r="L28" s="153">
        <v>8</v>
      </c>
      <c r="M28" s="153">
        <v>8</v>
      </c>
      <c r="N28" s="153">
        <v>8</v>
      </c>
      <c r="O28" s="153">
        <v>8</v>
      </c>
      <c r="P28" s="153">
        <v>8</v>
      </c>
      <c r="Q28" s="153"/>
      <c r="R28" s="153">
        <v>8</v>
      </c>
      <c r="S28" s="153">
        <v>8</v>
      </c>
      <c r="T28" s="153">
        <v>8</v>
      </c>
      <c r="U28" s="153">
        <v>8</v>
      </c>
      <c r="V28" s="153">
        <v>8</v>
      </c>
      <c r="W28" s="153">
        <v>8</v>
      </c>
      <c r="X28" s="153"/>
      <c r="Y28" s="153">
        <v>8</v>
      </c>
      <c r="Z28" s="153">
        <v>8</v>
      </c>
      <c r="AA28" s="153">
        <v>8</v>
      </c>
      <c r="AB28" s="153">
        <v>8</v>
      </c>
      <c r="AC28" s="153">
        <v>8</v>
      </c>
      <c r="AD28" s="153">
        <v>8</v>
      </c>
      <c r="AE28" s="153"/>
      <c r="AF28" s="153">
        <v>8</v>
      </c>
      <c r="AG28" s="153">
        <v>8</v>
      </c>
      <c r="AH28" s="153"/>
      <c r="AI28" s="153"/>
      <c r="AJ28" s="153"/>
      <c r="AK28" s="453">
        <f>((SUM(F28:AJ28))/8)-(SUMIF($F$6:$AJ$6,"C.Nhật",F28:AJ28)/8)</f>
        <v>20</v>
      </c>
      <c r="AL28" s="453">
        <f>SUM(F29:AI29)/8*1.5</f>
        <v>0</v>
      </c>
      <c r="AM28" s="462">
        <f>SUMIF($F$6:$AI$6,"C.Nhật",$F28:$AI29)/8*2</f>
        <v>0</v>
      </c>
      <c r="AN28" s="442">
        <f>SUM(AK28:AM29)</f>
        <v>20</v>
      </c>
      <c r="AO28" s="484">
        <v>0</v>
      </c>
      <c r="AP28" s="442"/>
      <c r="AQ28" s="442"/>
      <c r="AR28" s="442"/>
      <c r="AS28" s="472"/>
      <c r="AT28" s="284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57" customFormat="1" ht="18" customHeight="1">
      <c r="A29" s="557"/>
      <c r="B29" s="557"/>
      <c r="C29" s="450"/>
      <c r="D29" s="452"/>
      <c r="E29" s="59" t="s">
        <v>31</v>
      </c>
      <c r="F29" s="154"/>
      <c r="G29" s="154"/>
      <c r="H29" s="154"/>
      <c r="I29" s="154"/>
      <c r="J29" s="154"/>
      <c r="K29" s="154"/>
      <c r="L29" s="154"/>
      <c r="M29" s="154"/>
      <c r="N29" s="154"/>
      <c r="O29" s="154"/>
      <c r="P29" s="154"/>
      <c r="Q29" s="154"/>
      <c r="R29" s="154"/>
      <c r="S29" s="154"/>
      <c r="T29" s="154"/>
      <c r="U29" s="154"/>
      <c r="V29" s="154"/>
      <c r="W29" s="154"/>
      <c r="X29" s="154"/>
      <c r="Y29" s="154"/>
      <c r="Z29" s="154"/>
      <c r="AA29" s="154"/>
      <c r="AB29" s="154"/>
      <c r="AC29" s="154"/>
      <c r="AD29" s="154"/>
      <c r="AE29" s="154"/>
      <c r="AF29" s="154"/>
      <c r="AG29" s="154"/>
      <c r="AH29" s="154"/>
      <c r="AI29" s="154"/>
      <c r="AJ29" s="154"/>
      <c r="AK29" s="454"/>
      <c r="AL29" s="454"/>
      <c r="AM29" s="463"/>
      <c r="AN29" s="443"/>
      <c r="AO29" s="485"/>
      <c r="AP29" s="443"/>
      <c r="AQ29" s="443"/>
      <c r="AR29" s="443"/>
      <c r="AS29" s="473"/>
      <c r="AT29" s="284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57" customFormat="1" ht="18" customHeight="1">
      <c r="A30" s="556">
        <f t="shared" ref="A30" si="8">A28+1</f>
        <v>11</v>
      </c>
      <c r="B30" s="556" t="s">
        <v>104</v>
      </c>
      <c r="C30" s="449" t="str">
        <f>VLOOKUP(B30,DS,2,0)</f>
        <v xml:space="preserve"> Lâm Thị Mộng Thường</v>
      </c>
      <c r="D30" s="451" t="str">
        <f>VLOOKUP(B30,DS,3,0)</f>
        <v>Công nhân</v>
      </c>
      <c r="E30" s="58" t="s">
        <v>32</v>
      </c>
      <c r="F30" s="153"/>
      <c r="G30" s="153"/>
      <c r="H30" s="153"/>
      <c r="I30" s="153"/>
      <c r="J30" s="153"/>
      <c r="K30" s="153">
        <v>8</v>
      </c>
      <c r="L30" s="153">
        <v>8</v>
      </c>
      <c r="M30" s="153">
        <v>8</v>
      </c>
      <c r="N30" s="153">
        <v>8</v>
      </c>
      <c r="O30" s="153">
        <v>8</v>
      </c>
      <c r="P30" s="153">
        <v>8</v>
      </c>
      <c r="Q30" s="153"/>
      <c r="R30" s="153">
        <v>8</v>
      </c>
      <c r="S30" s="153">
        <v>8</v>
      </c>
      <c r="T30" s="153">
        <v>8</v>
      </c>
      <c r="U30" s="153">
        <v>8</v>
      </c>
      <c r="V30" s="153">
        <v>8</v>
      </c>
      <c r="W30" s="153">
        <v>8</v>
      </c>
      <c r="X30" s="153"/>
      <c r="Y30" s="153">
        <v>8</v>
      </c>
      <c r="Z30" s="153">
        <v>8</v>
      </c>
      <c r="AA30" s="153">
        <v>8</v>
      </c>
      <c r="AB30" s="153">
        <v>8</v>
      </c>
      <c r="AC30" s="153">
        <v>8</v>
      </c>
      <c r="AD30" s="153">
        <v>8</v>
      </c>
      <c r="AE30" s="153"/>
      <c r="AF30" s="153">
        <v>8</v>
      </c>
      <c r="AG30" s="153">
        <v>8</v>
      </c>
      <c r="AH30" s="153"/>
      <c r="AI30" s="153"/>
      <c r="AJ30" s="153"/>
      <c r="AK30" s="453">
        <f>((SUM(F30:AJ30))/8)-(SUMIF($F$6:$AJ$6,"C.Nhật",F30:AJ30)/8)</f>
        <v>20</v>
      </c>
      <c r="AL30" s="453">
        <f>SUM(F31:AI31)/8*1.5</f>
        <v>0</v>
      </c>
      <c r="AM30" s="462">
        <f>SUMIF($F$6:$AI$6,"C.Nhật",$F30:$AI31)/8*2</f>
        <v>0</v>
      </c>
      <c r="AN30" s="442">
        <f>SUM(AK30:AM31)</f>
        <v>20</v>
      </c>
      <c r="AO30" s="484">
        <v>0</v>
      </c>
      <c r="AP30" s="442"/>
      <c r="AQ30" s="442"/>
      <c r="AR30" s="442"/>
      <c r="AS30" s="472"/>
      <c r="AT30" s="284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57" customFormat="1" ht="18" customHeight="1">
      <c r="A31" s="557"/>
      <c r="B31" s="557"/>
      <c r="C31" s="450"/>
      <c r="D31" s="452"/>
      <c r="E31" s="59" t="s">
        <v>31</v>
      </c>
      <c r="F31" s="154"/>
      <c r="G31" s="154"/>
      <c r="H31" s="154"/>
      <c r="I31" s="154"/>
      <c r="J31" s="154"/>
      <c r="K31" s="154"/>
      <c r="L31" s="154"/>
      <c r="M31" s="154"/>
      <c r="N31" s="154"/>
      <c r="O31" s="154"/>
      <c r="P31" s="154"/>
      <c r="Q31" s="154"/>
      <c r="R31" s="154"/>
      <c r="S31" s="154"/>
      <c r="T31" s="154"/>
      <c r="U31" s="154"/>
      <c r="V31" s="154"/>
      <c r="W31" s="154"/>
      <c r="X31" s="154"/>
      <c r="Y31" s="154"/>
      <c r="Z31" s="154"/>
      <c r="AA31" s="154"/>
      <c r="AB31" s="154"/>
      <c r="AC31" s="154"/>
      <c r="AD31" s="154"/>
      <c r="AE31" s="154"/>
      <c r="AF31" s="154"/>
      <c r="AG31" s="154"/>
      <c r="AH31" s="154"/>
      <c r="AI31" s="154"/>
      <c r="AJ31" s="154"/>
      <c r="AK31" s="454"/>
      <c r="AL31" s="454"/>
      <c r="AM31" s="463"/>
      <c r="AN31" s="443"/>
      <c r="AO31" s="485"/>
      <c r="AP31" s="443"/>
      <c r="AQ31" s="443"/>
      <c r="AR31" s="443"/>
      <c r="AS31" s="473"/>
      <c r="AT31" s="284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57" customFormat="1" ht="18" customHeight="1">
      <c r="A32" s="556">
        <f t="shared" ref="A32" si="9">A30+1</f>
        <v>12</v>
      </c>
      <c r="B32" s="568" t="s">
        <v>88</v>
      </c>
      <c r="C32" s="449" t="str">
        <f>VLOOKUP(B32,DS,2,0)</f>
        <v>Huỳnh Thị Bé Tha</v>
      </c>
      <c r="D32" s="451" t="str">
        <f>VLOOKUP(B32,DS,3,0)</f>
        <v>Công nhân</v>
      </c>
      <c r="E32" s="58" t="s">
        <v>32</v>
      </c>
      <c r="F32" s="153"/>
      <c r="G32" s="153"/>
      <c r="H32" s="153"/>
      <c r="I32" s="153"/>
      <c r="J32" s="153"/>
      <c r="K32" s="153">
        <v>8</v>
      </c>
      <c r="L32" s="153">
        <v>8</v>
      </c>
      <c r="M32" s="153">
        <v>8</v>
      </c>
      <c r="N32" s="153">
        <v>8</v>
      </c>
      <c r="O32" s="153">
        <v>8</v>
      </c>
      <c r="P32" s="153">
        <v>8</v>
      </c>
      <c r="Q32" s="153"/>
      <c r="R32" s="153">
        <v>8</v>
      </c>
      <c r="S32" s="153">
        <v>8</v>
      </c>
      <c r="T32" s="153">
        <v>8</v>
      </c>
      <c r="U32" s="153">
        <v>8</v>
      </c>
      <c r="V32" s="153">
        <v>8</v>
      </c>
      <c r="W32" s="153">
        <v>8</v>
      </c>
      <c r="X32" s="153"/>
      <c r="Y32" s="153">
        <v>8</v>
      </c>
      <c r="Z32" s="153">
        <v>8</v>
      </c>
      <c r="AA32" s="153">
        <v>8</v>
      </c>
      <c r="AB32" s="153">
        <v>8</v>
      </c>
      <c r="AC32" s="153">
        <v>8</v>
      </c>
      <c r="AD32" s="153">
        <v>8</v>
      </c>
      <c r="AE32" s="153"/>
      <c r="AF32" s="153">
        <v>8</v>
      </c>
      <c r="AG32" s="153">
        <v>8</v>
      </c>
      <c r="AH32" s="153"/>
      <c r="AI32" s="153"/>
      <c r="AJ32" s="153"/>
      <c r="AK32" s="453">
        <f>((SUM(F32:AJ32))/8)-(SUMIF($F$6:$AJ$6,"C.Nhật",F32:AJ32)/8)</f>
        <v>20</v>
      </c>
      <c r="AL32" s="453">
        <f>SUM(F33:AI33)/8*1.5</f>
        <v>0</v>
      </c>
      <c r="AM32" s="462">
        <f>SUMIF($F$6:$AI$6,"C.Nhật",$F32:$AI33)/8*2</f>
        <v>0</v>
      </c>
      <c r="AN32" s="442">
        <f>SUM(AK32:AM33)</f>
        <v>20</v>
      </c>
      <c r="AO32" s="484">
        <v>0</v>
      </c>
      <c r="AP32" s="442"/>
      <c r="AQ32" s="442"/>
      <c r="AR32" s="442"/>
      <c r="AS32" s="300"/>
      <c r="AT32" s="299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57" customFormat="1" ht="18" customHeight="1">
      <c r="A33" s="557"/>
      <c r="B33" s="569"/>
      <c r="C33" s="450"/>
      <c r="D33" s="452"/>
      <c r="E33" s="59" t="s">
        <v>31</v>
      </c>
      <c r="F33" s="154"/>
      <c r="G33" s="154"/>
      <c r="H33" s="154"/>
      <c r="I33" s="154"/>
      <c r="J33" s="154"/>
      <c r="K33" s="154"/>
      <c r="L33" s="154"/>
      <c r="M33" s="154"/>
      <c r="N33" s="154"/>
      <c r="O33" s="154"/>
      <c r="P33" s="154"/>
      <c r="Q33" s="154"/>
      <c r="R33" s="154"/>
      <c r="S33" s="154"/>
      <c r="T33" s="154"/>
      <c r="U33" s="154"/>
      <c r="V33" s="154"/>
      <c r="W33" s="154"/>
      <c r="X33" s="154"/>
      <c r="Y33" s="154"/>
      <c r="Z33" s="154"/>
      <c r="AA33" s="154"/>
      <c r="AB33" s="154"/>
      <c r="AC33" s="154"/>
      <c r="AD33" s="154"/>
      <c r="AE33" s="154"/>
      <c r="AF33" s="154"/>
      <c r="AG33" s="154"/>
      <c r="AH33" s="154"/>
      <c r="AI33" s="154"/>
      <c r="AJ33" s="154"/>
      <c r="AK33" s="454"/>
      <c r="AL33" s="454"/>
      <c r="AM33" s="463"/>
      <c r="AN33" s="443"/>
      <c r="AO33" s="485"/>
      <c r="AP33" s="443"/>
      <c r="AQ33" s="443"/>
      <c r="AR33" s="443"/>
      <c r="AS33" s="300"/>
      <c r="AT33" s="299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269" customFormat="1" ht="18" customHeight="1">
      <c r="A34" s="267" t="s">
        <v>187</v>
      </c>
      <c r="B34" s="270" t="s">
        <v>188</v>
      </c>
      <c r="C34" s="271"/>
      <c r="D34" s="271"/>
      <c r="E34" s="271"/>
      <c r="F34" s="271"/>
      <c r="G34" s="271"/>
      <c r="H34" s="271"/>
      <c r="I34" s="271"/>
      <c r="J34" s="271"/>
      <c r="K34" s="271"/>
      <c r="L34" s="271"/>
      <c r="M34" s="271"/>
      <c r="N34" s="271"/>
      <c r="O34" s="271"/>
      <c r="P34" s="271"/>
      <c r="Q34" s="271"/>
      <c r="R34" s="271"/>
      <c r="S34" s="271"/>
      <c r="T34" s="271"/>
      <c r="U34" s="271"/>
      <c r="V34" s="271"/>
      <c r="W34" s="271"/>
      <c r="X34" s="271"/>
      <c r="Y34" s="271"/>
      <c r="Z34" s="271"/>
      <c r="AA34" s="271"/>
      <c r="AB34" s="271"/>
      <c r="AC34" s="271"/>
      <c r="AD34" s="271"/>
      <c r="AE34" s="271"/>
      <c r="AF34" s="271"/>
      <c r="AG34" s="271"/>
      <c r="AH34" s="271"/>
      <c r="AI34" s="271"/>
      <c r="AJ34" s="271"/>
      <c r="AK34" s="271"/>
      <c r="AL34" s="271"/>
      <c r="AM34" s="271"/>
      <c r="AN34" s="271"/>
      <c r="AO34" s="271"/>
      <c r="AP34" s="271"/>
      <c r="AQ34" s="271"/>
      <c r="AR34" s="271"/>
      <c r="AS34" s="272"/>
      <c r="AT34" s="268"/>
    </row>
    <row r="35" spans="1:90" s="57" customFormat="1" ht="18" customHeight="1">
      <c r="A35" s="556">
        <v>13</v>
      </c>
      <c r="B35" s="556" t="s">
        <v>113</v>
      </c>
      <c r="C35" s="449" t="str">
        <f>VLOOKUP(B35,DS,2,0)</f>
        <v>Nguyễn Văn Bé Hai</v>
      </c>
      <c r="D35" s="451" t="str">
        <f>VLOOKUP(B35,DS,3,0)</f>
        <v>Công nhân</v>
      </c>
      <c r="E35" s="58" t="s">
        <v>32</v>
      </c>
      <c r="F35" s="153"/>
      <c r="G35" s="153"/>
      <c r="H35" s="153"/>
      <c r="I35" s="153"/>
      <c r="J35" s="153"/>
      <c r="K35" s="153">
        <v>8</v>
      </c>
      <c r="L35" s="153">
        <v>8</v>
      </c>
      <c r="M35" s="153">
        <v>8</v>
      </c>
      <c r="N35" s="153">
        <v>8</v>
      </c>
      <c r="O35" s="153">
        <v>8</v>
      </c>
      <c r="P35" s="153">
        <v>8</v>
      </c>
      <c r="Q35" s="153"/>
      <c r="R35" s="153">
        <v>8</v>
      </c>
      <c r="S35" s="153">
        <v>8</v>
      </c>
      <c r="T35" s="153">
        <v>8</v>
      </c>
      <c r="U35" s="153">
        <v>8</v>
      </c>
      <c r="V35" s="153">
        <v>8</v>
      </c>
      <c r="W35" s="153">
        <v>8</v>
      </c>
      <c r="X35" s="153"/>
      <c r="Y35" s="153">
        <v>8</v>
      </c>
      <c r="Z35" s="153">
        <v>8</v>
      </c>
      <c r="AA35" s="153">
        <v>8</v>
      </c>
      <c r="AB35" s="153">
        <v>8</v>
      </c>
      <c r="AC35" s="153">
        <v>8</v>
      </c>
      <c r="AD35" s="153">
        <v>8</v>
      </c>
      <c r="AE35" s="153"/>
      <c r="AF35" s="153">
        <v>8</v>
      </c>
      <c r="AG35" s="153">
        <v>8</v>
      </c>
      <c r="AH35" s="153"/>
      <c r="AI35" s="153"/>
      <c r="AJ35" s="153"/>
      <c r="AK35" s="453">
        <f>((SUM(F35:AJ35))/8)-(SUMIF($F$6:$AJ$6,"C.Nhật",F35:AJ35)/8)</f>
        <v>20</v>
      </c>
      <c r="AL35" s="453">
        <f>SUM(F36:AI36)/8*1.5</f>
        <v>0</v>
      </c>
      <c r="AM35" s="462">
        <f>SUMIF($F$6:$AI$6,"C.Nhật",$F35:$AI36)/8*2</f>
        <v>0</v>
      </c>
      <c r="AN35" s="442">
        <f>SUM(AK35:AM36)</f>
        <v>20</v>
      </c>
      <c r="AO35" s="484">
        <v>0</v>
      </c>
      <c r="AP35" s="442"/>
      <c r="AQ35" s="442"/>
      <c r="AR35" s="442"/>
      <c r="AS35" s="472"/>
      <c r="AT35" s="284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57" customFormat="1" ht="18" customHeight="1">
      <c r="A36" s="557"/>
      <c r="B36" s="557"/>
      <c r="C36" s="450"/>
      <c r="D36" s="452"/>
      <c r="E36" s="59" t="s">
        <v>31</v>
      </c>
      <c r="F36" s="154"/>
      <c r="G36" s="154"/>
      <c r="H36" s="154"/>
      <c r="I36" s="154"/>
      <c r="J36" s="154"/>
      <c r="K36" s="154"/>
      <c r="L36" s="154"/>
      <c r="M36" s="154"/>
      <c r="N36" s="154"/>
      <c r="O36" s="154"/>
      <c r="P36" s="154"/>
      <c r="Q36" s="154"/>
      <c r="R36" s="154"/>
      <c r="S36" s="154"/>
      <c r="T36" s="154"/>
      <c r="U36" s="154"/>
      <c r="V36" s="154"/>
      <c r="W36" s="154"/>
      <c r="X36" s="154"/>
      <c r="Y36" s="154"/>
      <c r="Z36" s="154"/>
      <c r="AA36" s="154"/>
      <c r="AB36" s="154"/>
      <c r="AC36" s="154"/>
      <c r="AD36" s="154"/>
      <c r="AE36" s="154"/>
      <c r="AF36" s="154"/>
      <c r="AG36" s="154"/>
      <c r="AH36" s="154"/>
      <c r="AI36" s="154"/>
      <c r="AJ36" s="154"/>
      <c r="AK36" s="454"/>
      <c r="AL36" s="454"/>
      <c r="AM36" s="463"/>
      <c r="AN36" s="443"/>
      <c r="AO36" s="485"/>
      <c r="AP36" s="443"/>
      <c r="AQ36" s="443"/>
      <c r="AR36" s="443"/>
      <c r="AS36" s="473"/>
      <c r="AT36" s="284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s="336" customFormat="1" ht="18" customHeight="1">
      <c r="A37" s="558">
        <f>A35+1</f>
        <v>14</v>
      </c>
      <c r="B37" s="558" t="s">
        <v>95</v>
      </c>
      <c r="C37" s="560" t="str">
        <f>VLOOKUP(B37,DS,2,0)</f>
        <v>Sơn Thị Muỗi Tron</v>
      </c>
      <c r="D37" s="562" t="str">
        <f>VLOOKUP(B37,DS,3,0)</f>
        <v>Công nhân</v>
      </c>
      <c r="E37" s="326" t="s">
        <v>32</v>
      </c>
      <c r="F37" s="327"/>
      <c r="G37" s="327"/>
      <c r="H37" s="327"/>
      <c r="I37" s="327"/>
      <c r="J37" s="327"/>
      <c r="K37" s="327">
        <v>8</v>
      </c>
      <c r="L37" s="327">
        <v>8</v>
      </c>
      <c r="M37" s="327">
        <v>8</v>
      </c>
      <c r="N37" s="327">
        <v>8</v>
      </c>
      <c r="O37" s="327">
        <v>8</v>
      </c>
      <c r="P37" s="327">
        <v>8</v>
      </c>
      <c r="Q37" s="327"/>
      <c r="R37" s="327"/>
      <c r="S37" s="327"/>
      <c r="T37" s="327"/>
      <c r="U37" s="327"/>
      <c r="V37" s="327"/>
      <c r="W37" s="327"/>
      <c r="X37" s="327"/>
      <c r="Y37" s="327"/>
      <c r="Z37" s="327"/>
      <c r="AA37" s="327"/>
      <c r="AB37" s="327"/>
      <c r="AC37" s="327"/>
      <c r="AD37" s="327"/>
      <c r="AE37" s="327"/>
      <c r="AF37" s="327"/>
      <c r="AG37" s="327"/>
      <c r="AH37" s="327"/>
      <c r="AI37" s="327"/>
      <c r="AJ37" s="327"/>
      <c r="AK37" s="546">
        <f>((SUM(F37:AJ37))/8)-(SUMIF($F$6:$AJ$6,"C.Nhật",F37:AJ37)/8)</f>
        <v>6</v>
      </c>
      <c r="AL37" s="546">
        <f>SUM(F38:AI38)/8*1.5</f>
        <v>0</v>
      </c>
      <c r="AM37" s="548">
        <f>SUMIF($F$6:$AI$6,"C.Nhật",$F37:$AI38)/8*2</f>
        <v>0</v>
      </c>
      <c r="AN37" s="550">
        <f>SUM(AK37:AM38)</f>
        <v>6</v>
      </c>
      <c r="AO37" s="564">
        <v>0</v>
      </c>
      <c r="AP37" s="550"/>
      <c r="AQ37" s="550"/>
      <c r="AR37" s="550"/>
      <c r="AS37" s="566"/>
      <c r="AT37" s="334"/>
      <c r="AU37" s="335"/>
      <c r="AV37" s="335"/>
      <c r="AW37" s="335"/>
      <c r="AX37" s="335"/>
      <c r="AY37" s="335"/>
      <c r="AZ37" s="335"/>
      <c r="BA37" s="335"/>
      <c r="BB37" s="335"/>
      <c r="BC37" s="335"/>
      <c r="BD37" s="335"/>
      <c r="BE37" s="335"/>
      <c r="BF37" s="335"/>
      <c r="BG37" s="335"/>
      <c r="BH37" s="335"/>
      <c r="BI37" s="335"/>
      <c r="BJ37" s="335"/>
      <c r="BK37" s="335"/>
      <c r="BL37" s="335"/>
      <c r="BM37" s="335"/>
      <c r="BN37" s="335"/>
      <c r="BO37" s="335"/>
      <c r="BP37" s="335"/>
      <c r="BQ37" s="335"/>
      <c r="BR37" s="335"/>
      <c r="BS37" s="335"/>
      <c r="BT37" s="335"/>
      <c r="BU37" s="335"/>
      <c r="BV37" s="335"/>
      <c r="BW37" s="335"/>
      <c r="BX37" s="335"/>
      <c r="BY37" s="335"/>
      <c r="BZ37" s="335"/>
      <c r="CA37" s="335"/>
      <c r="CB37" s="335"/>
      <c r="CC37" s="335"/>
      <c r="CD37" s="335"/>
      <c r="CE37" s="335"/>
      <c r="CF37" s="335"/>
      <c r="CG37" s="335"/>
      <c r="CH37" s="335"/>
      <c r="CI37" s="335"/>
      <c r="CJ37" s="335"/>
      <c r="CK37" s="335"/>
      <c r="CL37" s="335"/>
    </row>
    <row r="38" spans="1:90" s="336" customFormat="1" ht="18" customHeight="1">
      <c r="A38" s="559"/>
      <c r="B38" s="559"/>
      <c r="C38" s="561"/>
      <c r="D38" s="563"/>
      <c r="E38" s="332" t="s">
        <v>31</v>
      </c>
      <c r="F38" s="333"/>
      <c r="G38" s="333"/>
      <c r="H38" s="333"/>
      <c r="I38" s="333"/>
      <c r="J38" s="333"/>
      <c r="K38" s="333"/>
      <c r="L38" s="333"/>
      <c r="M38" s="333"/>
      <c r="N38" s="333"/>
      <c r="O38" s="333"/>
      <c r="P38" s="333"/>
      <c r="Q38" s="333"/>
      <c r="R38" s="333"/>
      <c r="S38" s="333"/>
      <c r="T38" s="333"/>
      <c r="U38" s="333"/>
      <c r="V38" s="333"/>
      <c r="W38" s="333"/>
      <c r="X38" s="333"/>
      <c r="Y38" s="333"/>
      <c r="Z38" s="333"/>
      <c r="AA38" s="333"/>
      <c r="AB38" s="333"/>
      <c r="AC38" s="333"/>
      <c r="AD38" s="333"/>
      <c r="AE38" s="333"/>
      <c r="AF38" s="333"/>
      <c r="AG38" s="333"/>
      <c r="AH38" s="333"/>
      <c r="AI38" s="333"/>
      <c r="AJ38" s="333"/>
      <c r="AK38" s="547"/>
      <c r="AL38" s="547"/>
      <c r="AM38" s="549"/>
      <c r="AN38" s="551"/>
      <c r="AO38" s="565"/>
      <c r="AP38" s="551"/>
      <c r="AQ38" s="551"/>
      <c r="AR38" s="551"/>
      <c r="AS38" s="567"/>
      <c r="AT38" s="334"/>
      <c r="AU38" s="335"/>
      <c r="AV38" s="335"/>
      <c r="AW38" s="335"/>
      <c r="AX38" s="335"/>
      <c r="AY38" s="335"/>
      <c r="AZ38" s="335"/>
      <c r="BA38" s="335"/>
      <c r="BB38" s="335"/>
      <c r="BC38" s="335"/>
      <c r="BD38" s="335"/>
      <c r="BE38" s="335"/>
      <c r="BF38" s="335"/>
      <c r="BG38" s="335"/>
      <c r="BH38" s="335"/>
      <c r="BI38" s="335"/>
      <c r="BJ38" s="335"/>
      <c r="BK38" s="335"/>
      <c r="BL38" s="335"/>
      <c r="BM38" s="335"/>
      <c r="BN38" s="335"/>
      <c r="BO38" s="335"/>
      <c r="BP38" s="335"/>
      <c r="BQ38" s="335"/>
      <c r="BR38" s="335"/>
      <c r="BS38" s="335"/>
      <c r="BT38" s="335"/>
      <c r="BU38" s="335"/>
      <c r="BV38" s="335"/>
      <c r="BW38" s="335"/>
      <c r="BX38" s="335"/>
      <c r="BY38" s="335"/>
      <c r="BZ38" s="335"/>
      <c r="CA38" s="335"/>
      <c r="CB38" s="335"/>
      <c r="CC38" s="335"/>
      <c r="CD38" s="335"/>
      <c r="CE38" s="335"/>
      <c r="CF38" s="335"/>
      <c r="CG38" s="335"/>
      <c r="CH38" s="335"/>
      <c r="CI38" s="335"/>
      <c r="CJ38" s="335"/>
      <c r="CK38" s="335"/>
      <c r="CL38" s="335"/>
    </row>
    <row r="39" spans="1:90" s="57" customFormat="1" ht="18" customHeight="1">
      <c r="A39" s="556">
        <v>15</v>
      </c>
      <c r="B39" s="556" t="s">
        <v>118</v>
      </c>
      <c r="C39" s="449" t="str">
        <f>VLOOKUP(B39,DS,2,0)</f>
        <v>Trần Nhiên</v>
      </c>
      <c r="D39" s="451" t="str">
        <f>VLOOKUP(B39,DS,3,0)</f>
        <v>Công nhân</v>
      </c>
      <c r="E39" s="58" t="s">
        <v>32</v>
      </c>
      <c r="F39" s="153"/>
      <c r="G39" s="153"/>
      <c r="H39" s="153"/>
      <c r="I39" s="153"/>
      <c r="J39" s="153"/>
      <c r="K39" s="153">
        <v>8</v>
      </c>
      <c r="L39" s="153">
        <v>8</v>
      </c>
      <c r="M39" s="153">
        <v>8</v>
      </c>
      <c r="N39" s="153">
        <v>8</v>
      </c>
      <c r="O39" s="153">
        <v>8</v>
      </c>
      <c r="P39" s="153">
        <v>8</v>
      </c>
      <c r="Q39" s="153"/>
      <c r="R39" s="153">
        <v>8</v>
      </c>
      <c r="S39" s="153">
        <v>8</v>
      </c>
      <c r="T39" s="153">
        <v>8</v>
      </c>
      <c r="U39" s="153">
        <v>8</v>
      </c>
      <c r="V39" s="153">
        <v>8</v>
      </c>
      <c r="W39" s="153">
        <v>8</v>
      </c>
      <c r="X39" s="153"/>
      <c r="Y39" s="153">
        <v>8</v>
      </c>
      <c r="Z39" s="153">
        <v>8</v>
      </c>
      <c r="AA39" s="153">
        <v>8</v>
      </c>
      <c r="AB39" s="153">
        <v>8</v>
      </c>
      <c r="AC39" s="153">
        <v>8</v>
      </c>
      <c r="AD39" s="153">
        <v>8</v>
      </c>
      <c r="AE39" s="153"/>
      <c r="AF39" s="153">
        <v>8</v>
      </c>
      <c r="AG39" s="153">
        <v>8</v>
      </c>
      <c r="AH39" s="153"/>
      <c r="AI39" s="153"/>
      <c r="AJ39" s="153"/>
      <c r="AK39" s="453">
        <f>((SUM(F39:AJ39))/8)-(SUMIF($F$6:$AJ$6,"C.Nhật",F39:AJ39)/8)</f>
        <v>20</v>
      </c>
      <c r="AL39" s="453">
        <f>SUM(F40:AI40)/8*1.5</f>
        <v>0</v>
      </c>
      <c r="AM39" s="462">
        <f>SUMIF($F$6:$AI$6,"C.Nhật",$F39:$AI40)/8*2</f>
        <v>0</v>
      </c>
      <c r="AN39" s="442">
        <f>SUM(AK39:AM40)</f>
        <v>20</v>
      </c>
      <c r="AO39" s="484">
        <v>0</v>
      </c>
      <c r="AP39" s="442"/>
      <c r="AQ39" s="442"/>
      <c r="AR39" s="442"/>
      <c r="AS39" s="472"/>
      <c r="AT39" s="284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57" customFormat="1" ht="18" customHeight="1">
      <c r="A40" s="557"/>
      <c r="B40" s="557"/>
      <c r="C40" s="450"/>
      <c r="D40" s="452"/>
      <c r="E40" s="59" t="s">
        <v>31</v>
      </c>
      <c r="F40" s="154"/>
      <c r="G40" s="154"/>
      <c r="H40" s="154"/>
      <c r="I40" s="154"/>
      <c r="J40" s="154"/>
      <c r="K40" s="154"/>
      <c r="L40" s="154"/>
      <c r="M40" s="154"/>
      <c r="N40" s="154"/>
      <c r="O40" s="154"/>
      <c r="P40" s="154"/>
      <c r="Q40" s="154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4"/>
      <c r="AF40" s="154"/>
      <c r="AG40" s="154"/>
      <c r="AH40" s="154"/>
      <c r="AI40" s="154"/>
      <c r="AJ40" s="154"/>
      <c r="AK40" s="454"/>
      <c r="AL40" s="454"/>
      <c r="AM40" s="463"/>
      <c r="AN40" s="443"/>
      <c r="AO40" s="485"/>
      <c r="AP40" s="443"/>
      <c r="AQ40" s="443"/>
      <c r="AR40" s="443"/>
      <c r="AS40" s="473"/>
      <c r="AT40" s="284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57" customFormat="1" ht="18" customHeight="1">
      <c r="A41" s="556">
        <v>16</v>
      </c>
      <c r="B41" s="556" t="s">
        <v>119</v>
      </c>
      <c r="C41" s="449" t="str">
        <f>VLOOKUP(B41,DS,2,0)</f>
        <v>Thạch Giang</v>
      </c>
      <c r="D41" s="451" t="str">
        <f>VLOOKUP(B41,DS,3,0)</f>
        <v>Công nhân</v>
      </c>
      <c r="E41" s="58" t="s">
        <v>32</v>
      </c>
      <c r="F41" s="153"/>
      <c r="G41" s="153"/>
      <c r="H41" s="153"/>
      <c r="I41" s="153"/>
      <c r="J41" s="153"/>
      <c r="K41" s="153">
        <v>8</v>
      </c>
      <c r="L41" s="153">
        <v>8</v>
      </c>
      <c r="M41" s="153">
        <v>8</v>
      </c>
      <c r="N41" s="153">
        <v>8</v>
      </c>
      <c r="O41" s="153">
        <v>8</v>
      </c>
      <c r="P41" s="153">
        <v>8</v>
      </c>
      <c r="Q41" s="153"/>
      <c r="R41" s="153">
        <v>8</v>
      </c>
      <c r="S41" s="153">
        <v>8</v>
      </c>
      <c r="T41" s="153">
        <v>8</v>
      </c>
      <c r="U41" s="153">
        <v>8</v>
      </c>
      <c r="V41" s="153">
        <v>8</v>
      </c>
      <c r="W41" s="153">
        <v>8</v>
      </c>
      <c r="X41" s="153"/>
      <c r="Y41" s="153">
        <v>8</v>
      </c>
      <c r="Z41" s="153">
        <v>8</v>
      </c>
      <c r="AA41" s="153">
        <v>8</v>
      </c>
      <c r="AB41" s="153">
        <v>8</v>
      </c>
      <c r="AC41" s="153">
        <v>8</v>
      </c>
      <c r="AD41" s="153"/>
      <c r="AE41" s="153"/>
      <c r="AF41" s="153">
        <v>8</v>
      </c>
      <c r="AG41" s="153">
        <v>8</v>
      </c>
      <c r="AH41" s="153"/>
      <c r="AI41" s="153"/>
      <c r="AJ41" s="153"/>
      <c r="AK41" s="453">
        <f>((SUM(F41:AJ41))/8)-(SUMIF($F$6:$AJ$6,"C.Nhật",F41:AJ41)/8)</f>
        <v>19</v>
      </c>
      <c r="AL41" s="453">
        <f>SUM(F42:AI42)/8*1.5</f>
        <v>0</v>
      </c>
      <c r="AM41" s="462">
        <f>SUMIF($F$6:$AI$6,"C.Nhật",$F41:$AI42)/8*2</f>
        <v>0</v>
      </c>
      <c r="AN41" s="442">
        <f>SUM(AK41:AM42)</f>
        <v>19</v>
      </c>
      <c r="AO41" s="484">
        <v>0</v>
      </c>
      <c r="AP41" s="442"/>
      <c r="AQ41" s="442"/>
      <c r="AR41" s="442"/>
      <c r="AS41" s="472"/>
      <c r="AT41" s="284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s="57" customFormat="1" ht="18" customHeight="1">
      <c r="A42" s="557"/>
      <c r="B42" s="557"/>
      <c r="C42" s="450"/>
      <c r="D42" s="452"/>
      <c r="E42" s="59" t="s">
        <v>31</v>
      </c>
      <c r="F42" s="154"/>
      <c r="G42" s="154"/>
      <c r="H42" s="154"/>
      <c r="I42" s="154"/>
      <c r="J42" s="154"/>
      <c r="K42" s="154"/>
      <c r="L42" s="154"/>
      <c r="M42" s="154"/>
      <c r="N42" s="154"/>
      <c r="O42" s="154"/>
      <c r="P42" s="154"/>
      <c r="Q42" s="154"/>
      <c r="R42" s="154"/>
      <c r="S42" s="154"/>
      <c r="T42" s="154"/>
      <c r="U42" s="154"/>
      <c r="V42" s="154"/>
      <c r="W42" s="154"/>
      <c r="X42" s="154"/>
      <c r="Y42" s="154"/>
      <c r="Z42" s="154"/>
      <c r="AA42" s="154"/>
      <c r="AB42" s="154"/>
      <c r="AC42" s="154"/>
      <c r="AD42" s="154"/>
      <c r="AE42" s="154"/>
      <c r="AF42" s="154"/>
      <c r="AG42" s="154"/>
      <c r="AH42" s="154"/>
      <c r="AI42" s="154"/>
      <c r="AJ42" s="154"/>
      <c r="AK42" s="454"/>
      <c r="AL42" s="454"/>
      <c r="AM42" s="463"/>
      <c r="AN42" s="443"/>
      <c r="AO42" s="485"/>
      <c r="AP42" s="443"/>
      <c r="AQ42" s="443"/>
      <c r="AR42" s="443"/>
      <c r="AS42" s="473"/>
      <c r="AT42" s="284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s="57" customFormat="1" ht="18" customHeight="1">
      <c r="A43" s="556">
        <v>17</v>
      </c>
      <c r="B43" s="556" t="s">
        <v>122</v>
      </c>
      <c r="C43" s="449" t="str">
        <f>VLOOKUP(B43,DS,2,0)</f>
        <v>Lâm Chanh Đa Ra</v>
      </c>
      <c r="D43" s="451" t="str">
        <f>VLOOKUP(B43,DS,3,0)</f>
        <v>Công nhân</v>
      </c>
      <c r="E43" s="58" t="s">
        <v>32</v>
      </c>
      <c r="F43" s="153"/>
      <c r="G43" s="153"/>
      <c r="H43" s="153"/>
      <c r="I43" s="153"/>
      <c r="J43" s="153"/>
      <c r="K43" s="153">
        <v>8</v>
      </c>
      <c r="L43" s="153">
        <v>8</v>
      </c>
      <c r="M43" s="153">
        <v>8</v>
      </c>
      <c r="N43" s="153">
        <v>8</v>
      </c>
      <c r="O43" s="153">
        <v>8</v>
      </c>
      <c r="P43" s="153">
        <v>8</v>
      </c>
      <c r="Q43" s="153"/>
      <c r="R43" s="153">
        <v>8</v>
      </c>
      <c r="S43" s="153">
        <v>8</v>
      </c>
      <c r="T43" s="153">
        <v>8</v>
      </c>
      <c r="U43" s="153">
        <v>8</v>
      </c>
      <c r="V43" s="153">
        <v>8</v>
      </c>
      <c r="W43" s="153">
        <v>8</v>
      </c>
      <c r="X43" s="153"/>
      <c r="Y43" s="153">
        <v>8</v>
      </c>
      <c r="Z43" s="153">
        <v>8</v>
      </c>
      <c r="AA43" s="153">
        <v>8</v>
      </c>
      <c r="AB43" s="153">
        <v>8</v>
      </c>
      <c r="AC43" s="153">
        <v>8</v>
      </c>
      <c r="AD43" s="153">
        <v>8</v>
      </c>
      <c r="AE43" s="153"/>
      <c r="AF43" s="153">
        <v>8</v>
      </c>
      <c r="AG43" s="153">
        <v>8</v>
      </c>
      <c r="AH43" s="153"/>
      <c r="AI43" s="153"/>
      <c r="AJ43" s="153"/>
      <c r="AK43" s="453">
        <f>((SUM(F43:AJ43))/8)-(SUMIF($F$6:$AJ$6,"C.Nhật",F43:AJ43)/8)</f>
        <v>20</v>
      </c>
      <c r="AL43" s="453">
        <f>SUM(F44:AI44)/8*1.5</f>
        <v>0</v>
      </c>
      <c r="AM43" s="462">
        <f>SUMIF($F$6:$AI$6,"C.Nhật",$F43:$AI44)/8*2</f>
        <v>0</v>
      </c>
      <c r="AN43" s="442">
        <f>SUM(AK43:AM44)</f>
        <v>20</v>
      </c>
      <c r="AO43" s="484">
        <v>0</v>
      </c>
      <c r="AP43" s="442"/>
      <c r="AQ43" s="442"/>
      <c r="AR43" s="442"/>
      <c r="AS43" s="472"/>
      <c r="AT43" s="284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57" customFormat="1" ht="18" customHeight="1">
      <c r="A44" s="557"/>
      <c r="B44" s="557"/>
      <c r="C44" s="450"/>
      <c r="D44" s="452"/>
      <c r="E44" s="59" t="s">
        <v>31</v>
      </c>
      <c r="F44" s="154"/>
      <c r="G44" s="154"/>
      <c r="H44" s="154"/>
      <c r="I44" s="154"/>
      <c r="J44" s="154"/>
      <c r="K44" s="154"/>
      <c r="L44" s="154"/>
      <c r="M44" s="154"/>
      <c r="N44" s="154"/>
      <c r="O44" s="154"/>
      <c r="P44" s="154"/>
      <c r="Q44" s="154"/>
      <c r="R44" s="154"/>
      <c r="S44" s="154"/>
      <c r="T44" s="154"/>
      <c r="U44" s="154"/>
      <c r="V44" s="154"/>
      <c r="W44" s="154"/>
      <c r="X44" s="154"/>
      <c r="Y44" s="154"/>
      <c r="Z44" s="154"/>
      <c r="AA44" s="154"/>
      <c r="AB44" s="154"/>
      <c r="AC44" s="154"/>
      <c r="AD44" s="154"/>
      <c r="AE44" s="154"/>
      <c r="AF44" s="154"/>
      <c r="AG44" s="154"/>
      <c r="AH44" s="154"/>
      <c r="AI44" s="154"/>
      <c r="AJ44" s="154"/>
      <c r="AK44" s="454"/>
      <c r="AL44" s="454"/>
      <c r="AM44" s="463"/>
      <c r="AN44" s="443"/>
      <c r="AO44" s="485"/>
      <c r="AP44" s="443"/>
      <c r="AQ44" s="443"/>
      <c r="AR44" s="443"/>
      <c r="AS44" s="473"/>
      <c r="AT44" s="284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60" customFormat="1" ht="18" customHeight="1">
      <c r="A45" s="13"/>
      <c r="B45" s="61"/>
      <c r="C45" s="3"/>
      <c r="D45" s="101"/>
      <c r="E45" s="3"/>
      <c r="F45" s="65"/>
      <c r="G45" s="65"/>
      <c r="H45" s="62"/>
      <c r="I45" s="62"/>
      <c r="J45" s="107"/>
      <c r="K45" s="65"/>
      <c r="L45" s="65"/>
      <c r="M45" s="65"/>
      <c r="N45" s="65"/>
      <c r="O45" s="65"/>
      <c r="P45" s="65"/>
      <c r="Q45" s="62"/>
      <c r="R45" s="65"/>
      <c r="S45" s="65"/>
      <c r="T45" s="107"/>
      <c r="U45" s="65"/>
      <c r="V45" s="65"/>
      <c r="W45" s="65"/>
      <c r="X45" s="61"/>
      <c r="Y45" s="65"/>
      <c r="Z45" s="65"/>
      <c r="AA45" s="65"/>
      <c r="AB45" s="65"/>
      <c r="AC45" s="65"/>
      <c r="AD45" s="62"/>
      <c r="AE45" s="65"/>
      <c r="AF45" s="65"/>
      <c r="AG45" s="65"/>
      <c r="AH45" s="65"/>
      <c r="AI45" s="65"/>
      <c r="AJ45" s="65"/>
      <c r="AK45" s="3"/>
      <c r="AL45" s="3"/>
      <c r="AM45" s="88"/>
      <c r="AN45" s="64"/>
      <c r="AO45" s="64"/>
      <c r="AP45" s="64"/>
      <c r="AQ45" s="64"/>
      <c r="AR45" s="64"/>
      <c r="AS45" s="3"/>
      <c r="AT45" s="94"/>
    </row>
    <row r="46" spans="1:90" s="60" customFormat="1" ht="18" customHeight="1">
      <c r="A46" s="13"/>
      <c r="B46" s="61"/>
      <c r="C46" s="13" t="s">
        <v>14</v>
      </c>
      <c r="D46" s="101"/>
      <c r="E46" s="3"/>
      <c r="F46" s="65"/>
      <c r="G46" s="65"/>
      <c r="H46" s="62"/>
      <c r="I46" s="62"/>
      <c r="J46" s="107"/>
      <c r="K46" s="65"/>
      <c r="L46" s="62"/>
      <c r="M46" s="65"/>
      <c r="N46" s="65"/>
      <c r="O46" s="65"/>
      <c r="P46" s="65"/>
      <c r="Q46" s="62"/>
      <c r="R46" s="65"/>
      <c r="S46" s="65"/>
      <c r="T46" s="107"/>
      <c r="U46" s="65"/>
      <c r="V46" s="65"/>
      <c r="W46" s="65"/>
      <c r="X46" s="61"/>
      <c r="Y46" s="65"/>
      <c r="Z46" s="65"/>
      <c r="AA46" s="65"/>
      <c r="AB46" s="65"/>
      <c r="AC46" s="65"/>
      <c r="AD46" s="62"/>
      <c r="AE46" s="65"/>
      <c r="AF46" s="65"/>
      <c r="AG46" s="65"/>
      <c r="AH46" s="65"/>
      <c r="AI46" s="65"/>
      <c r="AJ46" s="65"/>
      <c r="AK46" s="3"/>
      <c r="AL46" s="3"/>
      <c r="AM46" s="88"/>
      <c r="AN46" s="64"/>
      <c r="AO46" s="64"/>
      <c r="AP46" s="64"/>
      <c r="AQ46" s="64"/>
      <c r="AR46" s="64"/>
      <c r="AS46" s="3"/>
      <c r="AT46" s="94"/>
    </row>
    <row r="47" spans="1:90" s="60" customFormat="1" ht="18" customHeight="1">
      <c r="A47" s="11"/>
      <c r="B47" s="11"/>
      <c r="C47" s="3"/>
      <c r="D47" s="101"/>
      <c r="E47" s="3"/>
      <c r="F47" s="65"/>
      <c r="G47" s="65"/>
      <c r="H47" s="108"/>
      <c r="I47" s="108"/>
      <c r="J47" s="108"/>
      <c r="K47" s="65"/>
      <c r="L47" s="108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108"/>
      <c r="AE47" s="65"/>
      <c r="AF47" s="65"/>
      <c r="AG47" s="65"/>
      <c r="AH47" s="65"/>
      <c r="AI47" s="65"/>
      <c r="AJ47" s="65"/>
      <c r="AK47" s="3"/>
      <c r="AL47" s="3"/>
      <c r="AM47" s="88"/>
      <c r="AN47" s="66"/>
      <c r="AO47" s="66"/>
      <c r="AP47" s="66"/>
      <c r="AQ47" s="66"/>
      <c r="AR47" s="66"/>
      <c r="AS47" s="3"/>
      <c r="AT47" s="94"/>
    </row>
    <row r="48" spans="1:90" s="63" customFormat="1" ht="18" customHeight="1">
      <c r="A48" s="11"/>
      <c r="B48" s="11"/>
      <c r="C48" s="3"/>
      <c r="D48" s="101"/>
      <c r="E48" s="3"/>
      <c r="F48" s="65"/>
      <c r="G48" s="65"/>
      <c r="H48" s="108"/>
      <c r="I48" s="108"/>
      <c r="J48" s="108"/>
      <c r="K48" s="65"/>
      <c r="L48" s="108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108"/>
      <c r="AE48" s="65"/>
      <c r="AF48" s="65"/>
      <c r="AG48" s="65"/>
      <c r="AH48" s="65"/>
      <c r="AI48" s="65"/>
      <c r="AJ48" s="65"/>
      <c r="AK48" s="3"/>
      <c r="AL48" s="3"/>
      <c r="AM48" s="88"/>
      <c r="AN48" s="66"/>
      <c r="AO48" s="66"/>
      <c r="AP48" s="66"/>
      <c r="AQ48" s="66"/>
      <c r="AR48" s="66"/>
      <c r="AS48" s="3"/>
      <c r="AT48" s="3"/>
    </row>
    <row r="49" spans="1:46" s="63" customFormat="1" ht="18" customHeight="1">
      <c r="A49" s="11"/>
      <c r="B49" s="11"/>
      <c r="C49" s="3"/>
      <c r="D49" s="101"/>
      <c r="E49" s="3"/>
      <c r="F49" s="65"/>
      <c r="G49" s="65"/>
      <c r="H49" s="108"/>
      <c r="I49" s="108"/>
      <c r="J49" s="108"/>
      <c r="K49" s="65"/>
      <c r="L49" s="108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108"/>
      <c r="AE49" s="65"/>
      <c r="AF49" s="65"/>
      <c r="AG49" s="65"/>
      <c r="AH49" s="65"/>
      <c r="AI49" s="65"/>
      <c r="AJ49" s="65"/>
      <c r="AK49" s="3"/>
      <c r="AL49" s="3"/>
      <c r="AM49" s="88"/>
      <c r="AN49" s="66"/>
      <c r="AO49" s="66"/>
      <c r="AP49" s="66"/>
      <c r="AQ49" s="66"/>
      <c r="AR49" s="66"/>
      <c r="AS49" s="3"/>
      <c r="AT49" s="3"/>
    </row>
    <row r="50" spans="1:46" s="63" customFormat="1" ht="21" customHeight="1">
      <c r="A50" s="11"/>
      <c r="B50" s="11"/>
      <c r="C50" s="3"/>
      <c r="D50" s="101"/>
      <c r="E50" s="3"/>
      <c r="F50" s="65"/>
      <c r="G50" s="65"/>
      <c r="H50" s="108"/>
      <c r="I50" s="108"/>
      <c r="J50" s="108"/>
      <c r="K50" s="65"/>
      <c r="L50" s="108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108"/>
      <c r="AE50" s="65"/>
      <c r="AF50" s="65"/>
      <c r="AG50" s="65"/>
      <c r="AH50" s="65"/>
      <c r="AI50" s="65"/>
      <c r="AJ50" s="65"/>
      <c r="AK50" s="3"/>
      <c r="AL50" s="3"/>
      <c r="AM50" s="88"/>
      <c r="AN50" s="66"/>
      <c r="AO50" s="66"/>
      <c r="AP50" s="66"/>
      <c r="AQ50" s="66"/>
      <c r="AR50" s="66"/>
      <c r="AS50" s="3"/>
      <c r="AT50" s="3"/>
    </row>
    <row r="51" spans="1:46" s="63" customFormat="1" ht="18" customHeight="1">
      <c r="A51" s="9"/>
      <c r="B51" s="9"/>
      <c r="C51" s="13"/>
      <c r="D51" s="102"/>
      <c r="E51" s="67"/>
      <c r="F51" s="107"/>
      <c r="G51" s="109"/>
      <c r="H51" s="62"/>
      <c r="I51" s="62"/>
      <c r="J51" s="62"/>
      <c r="K51" s="109"/>
      <c r="L51" s="62"/>
      <c r="M51" s="109"/>
      <c r="N51" s="109"/>
      <c r="O51" s="109"/>
      <c r="P51" s="109"/>
      <c r="Q51" s="62"/>
      <c r="R51" s="107"/>
      <c r="S51" s="109"/>
      <c r="T51" s="109"/>
      <c r="U51" s="62"/>
      <c r="V51" s="109"/>
      <c r="W51" s="109"/>
      <c r="X51" s="62"/>
      <c r="Y51" s="109"/>
      <c r="Z51" s="109"/>
      <c r="AA51" s="109"/>
      <c r="AB51" s="109"/>
      <c r="AC51" s="109"/>
      <c r="AD51" s="62"/>
      <c r="AE51" s="109"/>
      <c r="AF51" s="109"/>
      <c r="AG51" s="109"/>
      <c r="AH51" s="109"/>
      <c r="AI51" s="109"/>
      <c r="AJ51" s="109"/>
      <c r="AK51" s="67"/>
      <c r="AM51" s="89"/>
      <c r="AN51" s="9"/>
      <c r="AO51" s="9"/>
      <c r="AP51" s="9"/>
      <c r="AQ51" s="9"/>
      <c r="AR51" s="9"/>
      <c r="AS51" s="13"/>
      <c r="AT51" s="3"/>
    </row>
    <row r="52" spans="1:46" s="63" customFormat="1" ht="18" customHeight="1">
      <c r="A52" s="2"/>
      <c r="B52" s="2" t="s">
        <v>0</v>
      </c>
      <c r="C52" s="2"/>
      <c r="D52" s="282"/>
      <c r="E52" s="2"/>
      <c r="F52" s="110"/>
      <c r="G52" s="110"/>
      <c r="H52" s="110"/>
      <c r="I52" s="110"/>
      <c r="J52" s="110"/>
      <c r="K52" s="110"/>
      <c r="L52" s="110"/>
      <c r="M52" s="110"/>
      <c r="N52" s="110"/>
      <c r="O52" s="110"/>
      <c r="P52" s="110"/>
      <c r="Q52" s="110"/>
      <c r="R52" s="110"/>
      <c r="S52" s="110"/>
      <c r="T52" s="110"/>
      <c r="U52" s="110"/>
      <c r="V52" s="110"/>
      <c r="W52" s="110"/>
      <c r="X52" s="110"/>
      <c r="Y52" s="110"/>
      <c r="Z52" s="110"/>
      <c r="AA52" s="110"/>
      <c r="AB52" s="110"/>
      <c r="AC52" s="110"/>
      <c r="AD52" s="110"/>
      <c r="AE52" s="110"/>
      <c r="AF52" s="110"/>
      <c r="AG52" s="110"/>
      <c r="AH52" s="111"/>
      <c r="AI52" s="111"/>
      <c r="AJ52" s="111"/>
      <c r="AK52" s="2"/>
      <c r="AL52" s="2"/>
      <c r="AM52" s="90"/>
      <c r="AN52" s="2"/>
      <c r="AO52" s="2"/>
      <c r="AP52" s="2"/>
      <c r="AQ52" s="2"/>
      <c r="AR52" s="2"/>
      <c r="AS52" s="2"/>
      <c r="AT52" s="3"/>
    </row>
    <row r="53" spans="1:46" s="63" customFormat="1" ht="18" customHeight="1">
      <c r="A53" s="2"/>
      <c r="B53" s="2"/>
      <c r="C53" s="2" t="s">
        <v>46</v>
      </c>
      <c r="D53" s="282"/>
      <c r="E53" s="2"/>
      <c r="F53" s="110"/>
      <c r="G53" s="110"/>
      <c r="H53" s="110"/>
      <c r="I53" s="110"/>
      <c r="J53" s="110"/>
      <c r="K53" s="110"/>
      <c r="L53" s="110"/>
      <c r="M53" s="110"/>
      <c r="N53" s="110"/>
      <c r="O53" s="110"/>
      <c r="P53" s="110"/>
      <c r="Q53" s="110"/>
      <c r="R53" s="110"/>
      <c r="S53" s="110"/>
      <c r="T53" s="110"/>
      <c r="U53" s="110"/>
      <c r="V53" s="110"/>
      <c r="W53" s="110"/>
      <c r="X53" s="110"/>
      <c r="Y53" s="110"/>
      <c r="Z53" s="110"/>
      <c r="AA53" s="110"/>
      <c r="AB53" s="110"/>
      <c r="AC53" s="110"/>
      <c r="AD53" s="110"/>
      <c r="AE53" s="110"/>
      <c r="AF53" s="110"/>
      <c r="AG53" s="110"/>
      <c r="AH53" s="111"/>
      <c r="AI53" s="111"/>
      <c r="AJ53" s="111"/>
      <c r="AK53" s="2"/>
      <c r="AL53" s="2"/>
      <c r="AM53" s="90"/>
      <c r="AN53" s="2"/>
      <c r="AO53" s="2"/>
      <c r="AP53" s="2"/>
      <c r="AQ53" s="2"/>
      <c r="AR53" s="2"/>
      <c r="AS53" s="2"/>
      <c r="AT53" s="13"/>
    </row>
    <row r="54" spans="1:46" ht="18" customHeight="1">
      <c r="C54" s="2" t="s">
        <v>47</v>
      </c>
    </row>
    <row r="55" spans="1:46" ht="18" customHeight="1">
      <c r="C55" s="2" t="s">
        <v>48</v>
      </c>
    </row>
    <row r="56" spans="1:46" ht="18" customHeight="1">
      <c r="C56" s="2" t="s">
        <v>49</v>
      </c>
    </row>
    <row r="57" spans="1:46" ht="18" customHeight="1">
      <c r="C57" s="2" t="s">
        <v>50</v>
      </c>
    </row>
    <row r="58" spans="1:46" ht="18" customHeight="1">
      <c r="C58" s="2" t="s">
        <v>51</v>
      </c>
    </row>
    <row r="59" spans="1:46" ht="18" customHeight="1">
      <c r="C59" s="2" t="s">
        <v>52</v>
      </c>
    </row>
    <row r="60" spans="1:46" ht="18" customHeight="1">
      <c r="C60" s="2" t="s">
        <v>53</v>
      </c>
    </row>
    <row r="61" spans="1:46" ht="15" customHeight="1">
      <c r="C61" s="2" t="s">
        <v>54</v>
      </c>
    </row>
    <row r="72" spans="1:91" s="133" customFormat="1" ht="20.25">
      <c r="A72" s="124"/>
      <c r="B72" s="127"/>
      <c r="C72" s="127"/>
      <c r="D72" s="128"/>
      <c r="E72" s="127"/>
      <c r="F72" s="128"/>
      <c r="G72" s="128"/>
      <c r="H72" s="128"/>
      <c r="I72" s="128"/>
      <c r="J72" s="128"/>
      <c r="K72" s="129"/>
      <c r="L72" s="129"/>
      <c r="M72" s="129"/>
      <c r="N72" s="129"/>
      <c r="O72" s="129"/>
      <c r="P72" s="129"/>
      <c r="Q72" s="129"/>
      <c r="R72" s="129"/>
      <c r="S72" s="130" t="str">
        <f>S1</f>
        <v>BẢNG CHẤM CÔNG THÁNG 02 NĂM 2017</v>
      </c>
      <c r="T72" s="129"/>
      <c r="U72" s="129"/>
      <c r="V72" s="129"/>
      <c r="W72" s="129"/>
      <c r="X72" s="129"/>
      <c r="Y72" s="129"/>
      <c r="Z72" s="129"/>
      <c r="AA72" s="129"/>
      <c r="AB72" s="129"/>
      <c r="AC72" s="129"/>
      <c r="AD72" s="129"/>
      <c r="AE72" s="129"/>
      <c r="AF72" s="129"/>
      <c r="AG72" s="129"/>
      <c r="AH72" s="129"/>
      <c r="AI72" s="129"/>
      <c r="AJ72" s="129"/>
      <c r="AK72" s="131"/>
      <c r="AL72" s="131"/>
      <c r="AM72" s="474" t="s">
        <v>112</v>
      </c>
      <c r="AN72" s="475"/>
      <c r="AO72" s="475"/>
      <c r="AP72" s="475"/>
      <c r="AQ72" s="475"/>
      <c r="AR72" s="475"/>
      <c r="AS72" s="476"/>
      <c r="AT72" s="132"/>
    </row>
    <row r="73" spans="1:91" s="133" customFormat="1" ht="20.25">
      <c r="A73" s="124" t="str">
        <f>$A$2</f>
        <v>Công ty TNHH Hải sản An Lạc</v>
      </c>
      <c r="B73" s="128"/>
      <c r="C73" s="128"/>
      <c r="D73" s="128"/>
      <c r="E73" s="128"/>
      <c r="F73" s="128"/>
      <c r="G73" s="128"/>
      <c r="H73" s="128"/>
      <c r="I73" s="128"/>
      <c r="J73" s="128"/>
      <c r="K73" s="129"/>
      <c r="L73" s="129"/>
      <c r="M73" s="129"/>
      <c r="N73" s="129"/>
      <c r="O73" s="129"/>
      <c r="P73" s="129"/>
      <c r="Q73" s="129"/>
      <c r="R73" s="129"/>
      <c r="S73" s="129"/>
      <c r="T73" s="129"/>
      <c r="U73" s="129"/>
      <c r="V73" s="129"/>
      <c r="W73" s="129"/>
      <c r="X73" s="129"/>
      <c r="Y73" s="129"/>
      <c r="Z73" s="129"/>
      <c r="AA73" s="129"/>
      <c r="AB73" s="129"/>
      <c r="AC73" s="129"/>
      <c r="AD73" s="129"/>
      <c r="AE73" s="129"/>
      <c r="AF73" s="129"/>
      <c r="AG73" s="129"/>
      <c r="AH73" s="129"/>
      <c r="AI73" s="129"/>
      <c r="AJ73" s="129"/>
      <c r="AK73" s="131"/>
      <c r="AL73" s="131"/>
      <c r="AM73" s="134"/>
      <c r="AN73" s="135"/>
      <c r="AO73" s="135"/>
      <c r="AP73" s="135"/>
      <c r="AQ73" s="135"/>
      <c r="AR73" s="135"/>
      <c r="AS73" s="136"/>
      <c r="AT73" s="136"/>
    </row>
    <row r="74" spans="1:91" s="133" customFormat="1" ht="21" customHeight="1">
      <c r="A74" s="124" t="str">
        <f>$A$3</f>
        <v>Địa chỉ: Lô A14, đường 4A, KCN Hải Sơn, Đức Hòa, Long An</v>
      </c>
      <c r="B74" s="137"/>
      <c r="C74" s="137"/>
      <c r="D74" s="138"/>
      <c r="E74" s="138"/>
      <c r="F74" s="129"/>
      <c r="G74" s="129"/>
      <c r="H74" s="129"/>
      <c r="I74" s="129"/>
      <c r="J74" s="129"/>
      <c r="K74" s="129"/>
      <c r="L74" s="129"/>
      <c r="M74" s="129"/>
      <c r="N74" s="129"/>
      <c r="O74" s="129"/>
      <c r="P74" s="129"/>
      <c r="Q74" s="129"/>
      <c r="R74" s="129"/>
      <c r="S74" s="129"/>
      <c r="T74" s="129"/>
      <c r="U74" s="129"/>
      <c r="V74" s="129"/>
      <c r="W74" s="129"/>
      <c r="X74" s="129"/>
      <c r="Y74" s="129"/>
      <c r="Z74" s="129"/>
      <c r="AA74" s="129"/>
      <c r="AB74" s="129"/>
      <c r="AC74" s="129"/>
      <c r="AD74" s="129"/>
      <c r="AE74" s="129"/>
      <c r="AF74" s="129"/>
      <c r="AG74" s="129"/>
      <c r="AH74" s="129"/>
      <c r="AI74" s="129"/>
      <c r="AJ74" s="129"/>
      <c r="AK74" s="131"/>
      <c r="AL74" s="131"/>
      <c r="AM74" s="134"/>
      <c r="AN74" s="132"/>
      <c r="AO74" s="132"/>
      <c r="AP74" s="132"/>
      <c r="AQ74" s="132"/>
      <c r="AR74" s="132"/>
      <c r="AS74" s="139"/>
      <c r="AT74" s="139"/>
    </row>
    <row r="75" spans="1:91" s="133" customFormat="1" ht="14.25" customHeight="1">
      <c r="A75" s="140"/>
      <c r="B75" s="140"/>
      <c r="C75" s="141"/>
      <c r="D75" s="142"/>
      <c r="E75" s="143">
        <f>$E$4</f>
        <v>42767</v>
      </c>
      <c r="F75" s="144"/>
      <c r="G75" s="144"/>
      <c r="H75" s="144"/>
      <c r="I75" s="144"/>
      <c r="J75" s="144"/>
      <c r="K75" s="144"/>
      <c r="L75" s="144"/>
      <c r="M75" s="144"/>
      <c r="N75" s="144"/>
      <c r="O75" s="144"/>
      <c r="P75" s="144"/>
      <c r="Q75" s="144"/>
      <c r="R75" s="144"/>
      <c r="S75" s="144"/>
      <c r="T75" s="144"/>
      <c r="U75" s="144"/>
      <c r="V75" s="144"/>
      <c r="W75" s="144"/>
      <c r="X75" s="144"/>
      <c r="Y75" s="144"/>
      <c r="Z75" s="144"/>
      <c r="AA75" s="144"/>
      <c r="AB75" s="144"/>
      <c r="AC75" s="144"/>
      <c r="AD75" s="144"/>
      <c r="AE75" s="144"/>
      <c r="AF75" s="144"/>
      <c r="AG75" s="144"/>
      <c r="AH75" s="145"/>
      <c r="AI75" s="145"/>
      <c r="AJ75" s="145"/>
      <c r="AK75" s="140"/>
      <c r="AL75" s="140"/>
      <c r="AM75" s="146"/>
      <c r="AN75" s="140"/>
      <c r="AO75" s="140"/>
      <c r="AP75" s="140"/>
      <c r="AQ75" s="140"/>
      <c r="AR75" s="140"/>
      <c r="AS75" s="140"/>
      <c r="AT75" s="147"/>
    </row>
    <row r="76" spans="1:91" s="149" customFormat="1" ht="18.75" customHeight="1">
      <c r="A76" s="477" t="s">
        <v>28</v>
      </c>
      <c r="B76" s="477" t="s">
        <v>3</v>
      </c>
      <c r="C76" s="477" t="s">
        <v>1</v>
      </c>
      <c r="D76" s="479" t="s">
        <v>29</v>
      </c>
      <c r="E76" s="477" t="s">
        <v>30</v>
      </c>
      <c r="F76" s="148">
        <f>+E75</f>
        <v>42767</v>
      </c>
      <c r="G76" s="148">
        <f t="shared" ref="G76:AG76" si="10">F76+1</f>
        <v>42768</v>
      </c>
      <c r="H76" s="148">
        <f t="shared" si="10"/>
        <v>42769</v>
      </c>
      <c r="I76" s="148">
        <f t="shared" si="10"/>
        <v>42770</v>
      </c>
      <c r="J76" s="148">
        <f t="shared" si="10"/>
        <v>42771</v>
      </c>
      <c r="K76" s="148">
        <f t="shared" si="10"/>
        <v>42772</v>
      </c>
      <c r="L76" s="148">
        <f t="shared" si="10"/>
        <v>42773</v>
      </c>
      <c r="M76" s="148">
        <f t="shared" si="10"/>
        <v>42774</v>
      </c>
      <c r="N76" s="148">
        <f t="shared" si="10"/>
        <v>42775</v>
      </c>
      <c r="O76" s="148">
        <f t="shared" si="10"/>
        <v>42776</v>
      </c>
      <c r="P76" s="148">
        <f t="shared" si="10"/>
        <v>42777</v>
      </c>
      <c r="Q76" s="148">
        <f t="shared" si="10"/>
        <v>42778</v>
      </c>
      <c r="R76" s="148">
        <f t="shared" si="10"/>
        <v>42779</v>
      </c>
      <c r="S76" s="148">
        <f t="shared" si="10"/>
        <v>42780</v>
      </c>
      <c r="T76" s="148">
        <f t="shared" si="10"/>
        <v>42781</v>
      </c>
      <c r="U76" s="148">
        <f t="shared" si="10"/>
        <v>42782</v>
      </c>
      <c r="V76" s="148">
        <f t="shared" si="10"/>
        <v>42783</v>
      </c>
      <c r="W76" s="148">
        <f t="shared" si="10"/>
        <v>42784</v>
      </c>
      <c r="X76" s="148">
        <f t="shared" si="10"/>
        <v>42785</v>
      </c>
      <c r="Y76" s="148">
        <f t="shared" si="10"/>
        <v>42786</v>
      </c>
      <c r="Z76" s="148">
        <f t="shared" si="10"/>
        <v>42787</v>
      </c>
      <c r="AA76" s="148">
        <f t="shared" si="10"/>
        <v>42788</v>
      </c>
      <c r="AB76" s="148">
        <f t="shared" si="10"/>
        <v>42789</v>
      </c>
      <c r="AC76" s="148">
        <f t="shared" si="10"/>
        <v>42790</v>
      </c>
      <c r="AD76" s="148">
        <f t="shared" si="10"/>
        <v>42791</v>
      </c>
      <c r="AE76" s="148">
        <f t="shared" si="10"/>
        <v>42792</v>
      </c>
      <c r="AF76" s="148">
        <f t="shared" si="10"/>
        <v>42793</v>
      </c>
      <c r="AG76" s="148">
        <f t="shared" si="10"/>
        <v>42794</v>
      </c>
      <c r="AH76" s="148">
        <f>AG76+1</f>
        <v>42795</v>
      </c>
      <c r="AI76" s="148">
        <f>AH76+1</f>
        <v>42796</v>
      </c>
      <c r="AJ76" s="148"/>
      <c r="AK76" s="467" t="s">
        <v>15</v>
      </c>
      <c r="AL76" s="468"/>
      <c r="AM76" s="469"/>
      <c r="AN76" s="470" t="s">
        <v>45</v>
      </c>
      <c r="AO76" s="470" t="s">
        <v>41</v>
      </c>
      <c r="AP76" s="470" t="s">
        <v>42</v>
      </c>
      <c r="AQ76" s="470" t="s">
        <v>43</v>
      </c>
      <c r="AR76" s="470" t="s">
        <v>44</v>
      </c>
      <c r="AS76" s="479" t="s">
        <v>0</v>
      </c>
      <c r="AT76" s="466"/>
      <c r="AV76" s="133"/>
      <c r="AW76" s="133"/>
      <c r="AX76" s="133"/>
      <c r="AY76" s="133"/>
      <c r="AZ76" s="133"/>
      <c r="BA76" s="133"/>
      <c r="BB76" s="133"/>
      <c r="BC76" s="133"/>
      <c r="BD76" s="133"/>
      <c r="BE76" s="133"/>
      <c r="BF76" s="133"/>
      <c r="BG76" s="133"/>
      <c r="BH76" s="133"/>
      <c r="BI76" s="133"/>
      <c r="BJ76" s="133"/>
      <c r="BK76" s="133"/>
      <c r="BL76" s="133"/>
      <c r="BM76" s="133"/>
      <c r="BN76" s="133"/>
      <c r="BO76" s="133"/>
      <c r="BP76" s="133"/>
      <c r="BQ76" s="133"/>
      <c r="BR76" s="133"/>
      <c r="BS76" s="133"/>
      <c r="BT76" s="133"/>
      <c r="BU76" s="133"/>
      <c r="BV76" s="133"/>
      <c r="BW76" s="133"/>
      <c r="BX76" s="133"/>
      <c r="BY76" s="133"/>
      <c r="BZ76" s="133"/>
      <c r="CA76" s="133"/>
      <c r="CB76" s="133"/>
      <c r="CC76" s="133"/>
      <c r="CD76" s="133"/>
      <c r="CE76" s="133"/>
      <c r="CF76" s="133"/>
      <c r="CG76" s="133"/>
      <c r="CH76" s="133"/>
      <c r="CI76" s="133"/>
      <c r="CJ76" s="133"/>
      <c r="CK76" s="133"/>
      <c r="CL76" s="133"/>
      <c r="CM76" s="133"/>
    </row>
    <row r="77" spans="1:91" s="149" customFormat="1" ht="43.5" customHeight="1">
      <c r="A77" s="478"/>
      <c r="B77" s="478"/>
      <c r="C77" s="478"/>
      <c r="D77" s="478"/>
      <c r="E77" s="478"/>
      <c r="F77" s="278" t="str">
        <f>CHOOSE(WEEKDAY(F76),"C.Nhật","T.Hai","T.Ba","T.Tư","T.Năm","T.Sáu","T.Bảy")</f>
        <v>T.Tư</v>
      </c>
      <c r="G77" s="278" t="str">
        <f t="shared" ref="G77:AI77" si="11">CHOOSE(WEEKDAY(G76),"C.Nhật","T.Hai","T.Ba","T.Tư","T.Năm","T.Sáu","T.Bảy")</f>
        <v>T.Năm</v>
      </c>
      <c r="H77" s="278" t="str">
        <f t="shared" si="11"/>
        <v>T.Sáu</v>
      </c>
      <c r="I77" s="278" t="str">
        <f t="shared" si="11"/>
        <v>T.Bảy</v>
      </c>
      <c r="J77" s="278" t="str">
        <f t="shared" si="11"/>
        <v>C.Nhật</v>
      </c>
      <c r="K77" s="150" t="str">
        <f t="shared" si="11"/>
        <v>T.Hai</v>
      </c>
      <c r="L77" s="150" t="str">
        <f t="shared" si="11"/>
        <v>T.Ba</v>
      </c>
      <c r="M77" s="150" t="str">
        <f t="shared" si="11"/>
        <v>T.Tư</v>
      </c>
      <c r="N77" s="150" t="str">
        <f t="shared" si="11"/>
        <v>T.Năm</v>
      </c>
      <c r="O77" s="150" t="str">
        <f t="shared" si="11"/>
        <v>T.Sáu</v>
      </c>
      <c r="P77" s="150" t="str">
        <f t="shared" si="11"/>
        <v>T.Bảy</v>
      </c>
      <c r="Q77" s="150" t="str">
        <f t="shared" si="11"/>
        <v>C.Nhật</v>
      </c>
      <c r="R77" s="150" t="str">
        <f t="shared" si="11"/>
        <v>T.Hai</v>
      </c>
      <c r="S77" s="150" t="str">
        <f t="shared" si="11"/>
        <v>T.Ba</v>
      </c>
      <c r="T77" s="150" t="str">
        <f t="shared" si="11"/>
        <v>T.Tư</v>
      </c>
      <c r="U77" s="150" t="str">
        <f t="shared" si="11"/>
        <v>T.Năm</v>
      </c>
      <c r="V77" s="150" t="str">
        <f t="shared" si="11"/>
        <v>T.Sáu</v>
      </c>
      <c r="W77" s="150" t="str">
        <f t="shared" si="11"/>
        <v>T.Bảy</v>
      </c>
      <c r="X77" s="150" t="str">
        <f t="shared" si="11"/>
        <v>C.Nhật</v>
      </c>
      <c r="Y77" s="150" t="str">
        <f t="shared" si="11"/>
        <v>T.Hai</v>
      </c>
      <c r="Z77" s="150" t="str">
        <f t="shared" si="11"/>
        <v>T.Ba</v>
      </c>
      <c r="AA77" s="150" t="str">
        <f t="shared" si="11"/>
        <v>T.Tư</v>
      </c>
      <c r="AB77" s="150" t="str">
        <f t="shared" si="11"/>
        <v>T.Năm</v>
      </c>
      <c r="AC77" s="150" t="str">
        <f t="shared" si="11"/>
        <v>T.Sáu</v>
      </c>
      <c r="AD77" s="150" t="str">
        <f t="shared" si="11"/>
        <v>T.Bảy</v>
      </c>
      <c r="AE77" s="150" t="str">
        <f t="shared" si="11"/>
        <v>C.Nhật</v>
      </c>
      <c r="AF77" s="150" t="str">
        <f t="shared" si="11"/>
        <v>T.Hai</v>
      </c>
      <c r="AG77" s="150" t="str">
        <f t="shared" si="11"/>
        <v>T.Ba</v>
      </c>
      <c r="AH77" s="150" t="str">
        <f t="shared" si="11"/>
        <v>T.Tư</v>
      </c>
      <c r="AI77" s="150" t="str">
        <f t="shared" si="11"/>
        <v>T.Năm</v>
      </c>
      <c r="AJ77" s="150"/>
      <c r="AK77" s="151" t="s">
        <v>16</v>
      </c>
      <c r="AL77" s="151" t="s">
        <v>31</v>
      </c>
      <c r="AM77" s="152" t="s">
        <v>17</v>
      </c>
      <c r="AN77" s="471"/>
      <c r="AO77" s="471"/>
      <c r="AP77" s="471"/>
      <c r="AQ77" s="471"/>
      <c r="AR77" s="471"/>
      <c r="AS77" s="478"/>
      <c r="AT77" s="466"/>
      <c r="AV77" s="133"/>
      <c r="AW77" s="133"/>
      <c r="AX77" s="133"/>
      <c r="AY77" s="133"/>
      <c r="AZ77" s="133"/>
      <c r="BA77" s="133"/>
      <c r="BB77" s="133"/>
      <c r="BC77" s="133"/>
      <c r="BD77" s="133"/>
      <c r="BE77" s="133"/>
      <c r="BF77" s="133"/>
      <c r="BG77" s="133"/>
      <c r="BH77" s="133"/>
      <c r="BI77" s="133"/>
      <c r="BJ77" s="133"/>
      <c r="BK77" s="133"/>
      <c r="BL77" s="133"/>
      <c r="BM77" s="133"/>
      <c r="BN77" s="133"/>
      <c r="BO77" s="133"/>
      <c r="BP77" s="133"/>
      <c r="BQ77" s="133"/>
      <c r="BR77" s="133"/>
      <c r="BS77" s="133"/>
      <c r="BT77" s="133"/>
      <c r="BU77" s="133"/>
      <c r="BV77" s="133"/>
      <c r="BW77" s="133"/>
      <c r="BX77" s="133"/>
      <c r="BY77" s="133"/>
      <c r="BZ77" s="133"/>
      <c r="CA77" s="133"/>
      <c r="CB77" s="133"/>
      <c r="CC77" s="133"/>
      <c r="CD77" s="133"/>
      <c r="CE77" s="133"/>
      <c r="CF77" s="133"/>
      <c r="CG77" s="133"/>
      <c r="CH77" s="133"/>
      <c r="CI77" s="133"/>
      <c r="CJ77" s="133"/>
      <c r="CK77" s="133"/>
      <c r="CL77" s="133"/>
      <c r="CM77" s="133"/>
    </row>
    <row r="78" spans="1:91" s="149" customFormat="1" ht="12.75" customHeight="1">
      <c r="A78" s="279">
        <v>1</v>
      </c>
      <c r="B78" s="279">
        <v>2</v>
      </c>
      <c r="C78" s="279">
        <v>3</v>
      </c>
      <c r="D78" s="279">
        <v>4</v>
      </c>
      <c r="E78" s="279">
        <v>5</v>
      </c>
      <c r="F78" s="279">
        <v>6</v>
      </c>
      <c r="G78" s="279">
        <v>7</v>
      </c>
      <c r="H78" s="279">
        <v>8</v>
      </c>
      <c r="I78" s="279">
        <v>9</v>
      </c>
      <c r="J78" s="279">
        <v>10</v>
      </c>
      <c r="K78" s="279">
        <v>11</v>
      </c>
      <c r="L78" s="279">
        <v>12</v>
      </c>
      <c r="M78" s="279">
        <v>13</v>
      </c>
      <c r="N78" s="279">
        <v>14</v>
      </c>
      <c r="O78" s="279">
        <v>15</v>
      </c>
      <c r="P78" s="279">
        <v>16</v>
      </c>
      <c r="Q78" s="279">
        <v>17</v>
      </c>
      <c r="R78" s="279">
        <v>18</v>
      </c>
      <c r="S78" s="279">
        <v>19</v>
      </c>
      <c r="T78" s="279">
        <v>20</v>
      </c>
      <c r="U78" s="279">
        <v>21</v>
      </c>
      <c r="V78" s="279">
        <v>22</v>
      </c>
      <c r="W78" s="279">
        <v>23</v>
      </c>
      <c r="X78" s="279">
        <v>24</v>
      </c>
      <c r="Y78" s="279">
        <v>25</v>
      </c>
      <c r="Z78" s="279">
        <v>26</v>
      </c>
      <c r="AA78" s="279">
        <v>27</v>
      </c>
      <c r="AB78" s="279">
        <v>28</v>
      </c>
      <c r="AC78" s="279">
        <v>29</v>
      </c>
      <c r="AD78" s="279">
        <v>30</v>
      </c>
      <c r="AE78" s="279">
        <v>31</v>
      </c>
      <c r="AF78" s="279">
        <v>32</v>
      </c>
      <c r="AG78" s="279">
        <v>33</v>
      </c>
      <c r="AH78" s="279">
        <v>34</v>
      </c>
      <c r="AI78" s="279">
        <v>35</v>
      </c>
      <c r="AJ78" s="279">
        <v>36</v>
      </c>
      <c r="AK78" s="279">
        <v>37</v>
      </c>
      <c r="AL78" s="279">
        <v>38</v>
      </c>
      <c r="AM78" s="279">
        <v>39</v>
      </c>
      <c r="AN78" s="279">
        <v>40</v>
      </c>
      <c r="AO78" s="279">
        <v>41</v>
      </c>
      <c r="AP78" s="279">
        <v>42</v>
      </c>
      <c r="AQ78" s="279">
        <v>43</v>
      </c>
      <c r="AR78" s="279">
        <v>44</v>
      </c>
      <c r="AS78" s="279">
        <v>45</v>
      </c>
      <c r="AT78" s="285"/>
      <c r="AV78" s="133"/>
      <c r="AW78" s="133"/>
      <c r="AX78" s="133"/>
      <c r="AY78" s="133"/>
      <c r="AZ78" s="133"/>
      <c r="BA78" s="133"/>
      <c r="BB78" s="133"/>
      <c r="BC78" s="133"/>
      <c r="BD78" s="133"/>
      <c r="BE78" s="133"/>
      <c r="BF78" s="133"/>
      <c r="BG78" s="133"/>
      <c r="BH78" s="133"/>
      <c r="BI78" s="133"/>
      <c r="BJ78" s="133"/>
      <c r="BK78" s="133"/>
      <c r="BL78" s="133"/>
      <c r="BM78" s="133"/>
      <c r="BN78" s="133"/>
      <c r="BO78" s="133"/>
      <c r="BP78" s="133"/>
      <c r="BQ78" s="133"/>
      <c r="BR78" s="133"/>
      <c r="BS78" s="133"/>
      <c r="BT78" s="133"/>
      <c r="BU78" s="133"/>
      <c r="BV78" s="133"/>
      <c r="BW78" s="133"/>
      <c r="BX78" s="133"/>
      <c r="BY78" s="133"/>
      <c r="BZ78" s="133"/>
      <c r="CA78" s="133"/>
      <c r="CB78" s="133"/>
      <c r="CC78" s="133"/>
      <c r="CD78" s="133"/>
      <c r="CE78" s="133"/>
      <c r="CF78" s="133"/>
      <c r="CG78" s="133"/>
      <c r="CH78" s="133"/>
      <c r="CI78" s="133"/>
      <c r="CJ78" s="133"/>
      <c r="CK78" s="133"/>
      <c r="CL78" s="133"/>
      <c r="CM78" s="133"/>
    </row>
    <row r="79" spans="1:91" s="149" customFormat="1" ht="18" customHeight="1">
      <c r="A79" s="464">
        <v>1</v>
      </c>
      <c r="B79" s="464" t="s">
        <v>68</v>
      </c>
      <c r="C79" s="449" t="str">
        <f>VLOOKUP(B79,DS,2,0)</f>
        <v>Nguyễn Thiện Duy</v>
      </c>
      <c r="D79" s="451" t="str">
        <f>VLOOKUP(B79,DS,3,0)</f>
        <v>Giám đốc</v>
      </c>
      <c r="E79" s="58" t="s">
        <v>32</v>
      </c>
      <c r="F79" s="153"/>
      <c r="G79" s="153"/>
      <c r="H79" s="153"/>
      <c r="I79" s="153"/>
      <c r="J79" s="153"/>
      <c r="K79" s="153">
        <v>8</v>
      </c>
      <c r="L79" s="153">
        <v>8</v>
      </c>
      <c r="M79" s="153">
        <v>8</v>
      </c>
      <c r="N79" s="153">
        <v>8</v>
      </c>
      <c r="O79" s="153">
        <v>8</v>
      </c>
      <c r="P79" s="153">
        <v>0</v>
      </c>
      <c r="Q79" s="153"/>
      <c r="R79" s="153">
        <v>8</v>
      </c>
      <c r="S79" s="153">
        <v>8</v>
      </c>
      <c r="T79" s="153">
        <v>8</v>
      </c>
      <c r="U79" s="153">
        <v>8</v>
      </c>
      <c r="V79" s="153">
        <v>8</v>
      </c>
      <c r="W79" s="153">
        <v>8</v>
      </c>
      <c r="X79" s="153"/>
      <c r="Y79" s="153">
        <v>0</v>
      </c>
      <c r="Z79" s="153">
        <v>8</v>
      </c>
      <c r="AA79" s="153">
        <v>8</v>
      </c>
      <c r="AB79" s="153">
        <v>8</v>
      </c>
      <c r="AC79" s="153">
        <v>8</v>
      </c>
      <c r="AD79" s="153">
        <v>8</v>
      </c>
      <c r="AE79" s="153"/>
      <c r="AF79" s="153">
        <v>8</v>
      </c>
      <c r="AG79" s="153">
        <v>8</v>
      </c>
      <c r="AH79" s="153"/>
      <c r="AI79" s="153"/>
      <c r="AJ79" s="153"/>
      <c r="AK79" s="453">
        <f>((SUM(F79:AJ79))/8)-(SUMIF($F$6:$AJ$6,"C.Nhật",F79:AJ79)/8)</f>
        <v>18</v>
      </c>
      <c r="AL79" s="453">
        <f>SUM(F80:AI80)/8*1.5</f>
        <v>0</v>
      </c>
      <c r="AM79" s="462">
        <f>SUMIF($F$6:$AI$6,"C.Nhật",$F79:$AI80)/8*2</f>
        <v>0</v>
      </c>
      <c r="AN79" s="442">
        <f>SUM(AK79:AM80)</f>
        <v>18</v>
      </c>
      <c r="AO79" s="444">
        <v>0</v>
      </c>
      <c r="AP79" s="446"/>
      <c r="AQ79" s="446"/>
      <c r="AR79" s="446"/>
      <c r="AS79" s="455"/>
      <c r="AT79" s="285"/>
      <c r="AV79" s="133"/>
      <c r="AW79" s="133"/>
      <c r="AX79" s="133"/>
      <c r="AY79" s="133"/>
      <c r="AZ79" s="133"/>
      <c r="BA79" s="133"/>
      <c r="BB79" s="133"/>
      <c r="BC79" s="133"/>
      <c r="BD79" s="133"/>
      <c r="BE79" s="133"/>
      <c r="BF79" s="133"/>
      <c r="BG79" s="133"/>
      <c r="BH79" s="133"/>
      <c r="BI79" s="133"/>
      <c r="BJ79" s="133"/>
      <c r="BK79" s="133"/>
      <c r="BL79" s="133"/>
      <c r="BM79" s="133"/>
      <c r="BN79" s="133"/>
      <c r="BO79" s="133"/>
      <c r="BP79" s="133"/>
      <c r="BQ79" s="133"/>
      <c r="BR79" s="133"/>
      <c r="BS79" s="133"/>
      <c r="BT79" s="133"/>
      <c r="BU79" s="133"/>
      <c r="BV79" s="133"/>
      <c r="BW79" s="133"/>
      <c r="BX79" s="133"/>
      <c r="BY79" s="133"/>
      <c r="BZ79" s="133"/>
      <c r="CA79" s="133"/>
      <c r="CB79" s="133"/>
      <c r="CC79" s="133"/>
      <c r="CD79" s="133"/>
      <c r="CE79" s="133"/>
      <c r="CF79" s="133"/>
      <c r="CG79" s="133"/>
      <c r="CH79" s="133"/>
      <c r="CI79" s="133"/>
      <c r="CJ79" s="133"/>
      <c r="CK79" s="133"/>
      <c r="CL79" s="133"/>
      <c r="CM79" s="133"/>
    </row>
    <row r="80" spans="1:91" s="149" customFormat="1" ht="18" customHeight="1">
      <c r="A80" s="465"/>
      <c r="B80" s="465"/>
      <c r="C80" s="450"/>
      <c r="D80" s="452"/>
      <c r="E80" s="59" t="s">
        <v>31</v>
      </c>
      <c r="F80" s="154"/>
      <c r="G80" s="154"/>
      <c r="H80" s="154"/>
      <c r="I80" s="154"/>
      <c r="J80" s="154"/>
      <c r="K80" s="154"/>
      <c r="L80" s="154"/>
      <c r="M80" s="154"/>
      <c r="N80" s="154"/>
      <c r="O80" s="154"/>
      <c r="P80" s="154"/>
      <c r="Q80" s="154"/>
      <c r="R80" s="154"/>
      <c r="S80" s="154"/>
      <c r="T80" s="154"/>
      <c r="U80" s="154"/>
      <c r="V80" s="154"/>
      <c r="W80" s="154"/>
      <c r="X80" s="154"/>
      <c r="Y80" s="154"/>
      <c r="Z80" s="154"/>
      <c r="AA80" s="154"/>
      <c r="AB80" s="154"/>
      <c r="AC80" s="154"/>
      <c r="AD80" s="154"/>
      <c r="AE80" s="154"/>
      <c r="AF80" s="154"/>
      <c r="AG80" s="154"/>
      <c r="AH80" s="154"/>
      <c r="AI80" s="154"/>
      <c r="AJ80" s="154"/>
      <c r="AK80" s="454"/>
      <c r="AL80" s="454"/>
      <c r="AM80" s="463"/>
      <c r="AN80" s="443"/>
      <c r="AO80" s="445"/>
      <c r="AP80" s="447"/>
      <c r="AQ80" s="447"/>
      <c r="AR80" s="447"/>
      <c r="AS80" s="456"/>
      <c r="AT80" s="285"/>
      <c r="AV80" s="133"/>
      <c r="AW80" s="133"/>
      <c r="AX80" s="133"/>
      <c r="AY80" s="133"/>
      <c r="AZ80" s="133"/>
      <c r="BA80" s="133"/>
      <c r="BB80" s="133"/>
      <c r="BC80" s="133"/>
      <c r="BD80" s="133"/>
      <c r="BE80" s="133"/>
      <c r="BF80" s="133"/>
      <c r="BG80" s="133"/>
      <c r="BH80" s="133"/>
      <c r="BI80" s="133"/>
      <c r="BJ80" s="133"/>
      <c r="BK80" s="133"/>
      <c r="BL80" s="133"/>
      <c r="BM80" s="133"/>
      <c r="BN80" s="133"/>
      <c r="BO80" s="133"/>
      <c r="BP80" s="133"/>
      <c r="BQ80" s="133"/>
      <c r="BR80" s="133"/>
      <c r="BS80" s="133"/>
      <c r="BT80" s="133"/>
      <c r="BU80" s="133"/>
      <c r="BV80" s="133"/>
      <c r="BW80" s="133"/>
      <c r="BX80" s="133"/>
      <c r="BY80" s="133"/>
      <c r="BZ80" s="133"/>
      <c r="CA80" s="133"/>
      <c r="CB80" s="133"/>
      <c r="CC80" s="133"/>
      <c r="CD80" s="133"/>
      <c r="CE80" s="133"/>
      <c r="CF80" s="133"/>
      <c r="CG80" s="133"/>
      <c r="CH80" s="133"/>
      <c r="CI80" s="133"/>
      <c r="CJ80" s="133"/>
      <c r="CK80" s="133"/>
      <c r="CL80" s="133"/>
      <c r="CM80" s="133"/>
    </row>
    <row r="81" spans="1:91" s="149" customFormat="1" ht="18" customHeight="1">
      <c r="A81" s="464">
        <f>A79+1</f>
        <v>2</v>
      </c>
      <c r="B81" s="464" t="s">
        <v>70</v>
      </c>
      <c r="C81" s="449" t="str">
        <f>VLOOKUP(B81,DS,2,0)</f>
        <v>Nguyễn Văn Sẽ</v>
      </c>
      <c r="D81" s="451" t="str">
        <f>VLOOKUP(B81,DS,3,0)</f>
        <v>Kỹ Thuật</v>
      </c>
      <c r="E81" s="58" t="s">
        <v>32</v>
      </c>
      <c r="F81" s="153"/>
      <c r="G81" s="153"/>
      <c r="H81" s="153"/>
      <c r="I81" s="153"/>
      <c r="J81" s="153"/>
      <c r="K81" s="153">
        <v>8</v>
      </c>
      <c r="L81" s="153">
        <v>8</v>
      </c>
      <c r="M81" s="153">
        <v>8</v>
      </c>
      <c r="N81" s="153">
        <v>8</v>
      </c>
      <c r="O81" s="153">
        <v>8</v>
      </c>
      <c r="P81" s="153">
        <v>8</v>
      </c>
      <c r="Q81" s="153"/>
      <c r="R81" s="153">
        <v>8</v>
      </c>
      <c r="S81" s="153">
        <v>8</v>
      </c>
      <c r="T81" s="153">
        <v>8</v>
      </c>
      <c r="U81" s="153">
        <v>8</v>
      </c>
      <c r="V81" s="153">
        <v>8</v>
      </c>
      <c r="W81" s="153">
        <v>8</v>
      </c>
      <c r="X81" s="153"/>
      <c r="Y81" s="153">
        <v>8</v>
      </c>
      <c r="Z81" s="153">
        <v>8</v>
      </c>
      <c r="AA81" s="153">
        <v>8</v>
      </c>
      <c r="AB81" s="153">
        <v>8</v>
      </c>
      <c r="AC81" s="153">
        <v>8</v>
      </c>
      <c r="AD81" s="153">
        <v>8</v>
      </c>
      <c r="AE81" s="153"/>
      <c r="AF81" s="153">
        <v>8</v>
      </c>
      <c r="AG81" s="153">
        <v>8</v>
      </c>
      <c r="AH81" s="153"/>
      <c r="AI81" s="153"/>
      <c r="AJ81" s="153"/>
      <c r="AK81" s="453">
        <f>((SUM(F81:AJ81))/8)-(SUMIF($F$6:$AJ$6,"C.Nhật",F81:AJ81)/8)</f>
        <v>20</v>
      </c>
      <c r="AL81" s="453">
        <f>SUM(F82:AI82)/8*1.5</f>
        <v>0</v>
      </c>
      <c r="AM81" s="462">
        <f>SUMIF($F$6:$AI$6,"C.Nhật",$F81:$AI82)/8*2</f>
        <v>0</v>
      </c>
      <c r="AN81" s="442">
        <f>SUM(AK81:AM82)</f>
        <v>20</v>
      </c>
      <c r="AO81" s="444">
        <v>0</v>
      </c>
      <c r="AP81" s="446"/>
      <c r="AQ81" s="446"/>
      <c r="AR81" s="446"/>
      <c r="AS81" s="455"/>
      <c r="AT81" s="285"/>
      <c r="AV81" s="133"/>
      <c r="AW81" s="133"/>
      <c r="AX81" s="133"/>
      <c r="AY81" s="133"/>
      <c r="AZ81" s="133"/>
      <c r="BA81" s="133"/>
      <c r="BB81" s="133"/>
      <c r="BC81" s="133"/>
      <c r="BD81" s="133"/>
      <c r="BE81" s="133"/>
      <c r="BF81" s="133"/>
      <c r="BG81" s="133"/>
      <c r="BH81" s="133"/>
      <c r="BI81" s="133"/>
      <c r="BJ81" s="133"/>
      <c r="BK81" s="133"/>
      <c r="BL81" s="133"/>
      <c r="BM81" s="133"/>
      <c r="BN81" s="133"/>
      <c r="BO81" s="133"/>
      <c r="BP81" s="133"/>
      <c r="BQ81" s="133"/>
      <c r="BR81" s="133"/>
      <c r="BS81" s="133"/>
      <c r="BT81" s="133"/>
      <c r="BU81" s="133"/>
      <c r="BV81" s="133"/>
      <c r="BW81" s="133"/>
      <c r="BX81" s="133"/>
      <c r="BY81" s="133"/>
      <c r="BZ81" s="133"/>
      <c r="CA81" s="133"/>
      <c r="CB81" s="133"/>
      <c r="CC81" s="133"/>
      <c r="CD81" s="133"/>
      <c r="CE81" s="133"/>
      <c r="CF81" s="133"/>
      <c r="CG81" s="133"/>
      <c r="CH81" s="133"/>
      <c r="CI81" s="133"/>
      <c r="CJ81" s="133"/>
      <c r="CK81" s="133"/>
      <c r="CL81" s="133"/>
      <c r="CM81" s="133"/>
    </row>
    <row r="82" spans="1:91" s="149" customFormat="1" ht="18" customHeight="1">
      <c r="A82" s="465"/>
      <c r="B82" s="465"/>
      <c r="C82" s="450"/>
      <c r="D82" s="452"/>
      <c r="E82" s="59" t="s">
        <v>31</v>
      </c>
      <c r="F82" s="154"/>
      <c r="G82" s="154"/>
      <c r="H82" s="154"/>
      <c r="I82" s="154"/>
      <c r="J82" s="154"/>
      <c r="K82" s="154"/>
      <c r="L82" s="154"/>
      <c r="M82" s="154"/>
      <c r="N82" s="154"/>
      <c r="O82" s="154"/>
      <c r="P82" s="154"/>
      <c r="Q82" s="154"/>
      <c r="R82" s="154"/>
      <c r="S82" s="154"/>
      <c r="T82" s="154"/>
      <c r="U82" s="154"/>
      <c r="V82" s="154"/>
      <c r="W82" s="154"/>
      <c r="X82" s="154"/>
      <c r="Y82" s="154"/>
      <c r="Z82" s="154"/>
      <c r="AA82" s="154"/>
      <c r="AB82" s="154"/>
      <c r="AC82" s="154"/>
      <c r="AD82" s="154"/>
      <c r="AE82" s="154"/>
      <c r="AF82" s="154"/>
      <c r="AG82" s="154"/>
      <c r="AH82" s="154"/>
      <c r="AI82" s="154"/>
      <c r="AJ82" s="154"/>
      <c r="AK82" s="454"/>
      <c r="AL82" s="454"/>
      <c r="AM82" s="463"/>
      <c r="AN82" s="443"/>
      <c r="AO82" s="445"/>
      <c r="AP82" s="447"/>
      <c r="AQ82" s="447"/>
      <c r="AR82" s="447"/>
      <c r="AS82" s="456"/>
      <c r="AT82" s="285"/>
      <c r="AV82" s="133"/>
      <c r="AW82" s="133"/>
      <c r="AX82" s="133"/>
      <c r="AY82" s="133"/>
      <c r="AZ82" s="133"/>
      <c r="BA82" s="133"/>
      <c r="BB82" s="133"/>
      <c r="BC82" s="133"/>
      <c r="BD82" s="133"/>
      <c r="BE82" s="133"/>
      <c r="BF82" s="133"/>
      <c r="BG82" s="133"/>
      <c r="BH82" s="133"/>
      <c r="BI82" s="133"/>
      <c r="BJ82" s="133"/>
      <c r="BK82" s="133"/>
      <c r="BL82" s="133"/>
      <c r="BM82" s="133"/>
      <c r="BN82" s="133"/>
      <c r="BO82" s="133"/>
      <c r="BP82" s="133"/>
      <c r="BQ82" s="133"/>
      <c r="BR82" s="133"/>
      <c r="BS82" s="133"/>
      <c r="BT82" s="133"/>
      <c r="BU82" s="133"/>
      <c r="BV82" s="133"/>
      <c r="BW82" s="133"/>
      <c r="BX82" s="133"/>
      <c r="BY82" s="133"/>
      <c r="BZ82" s="133"/>
      <c r="CA82" s="133"/>
      <c r="CB82" s="133"/>
      <c r="CC82" s="133"/>
      <c r="CD82" s="133"/>
      <c r="CE82" s="133"/>
      <c r="CF82" s="133"/>
      <c r="CG82" s="133"/>
      <c r="CH82" s="133"/>
      <c r="CI82" s="133"/>
      <c r="CJ82" s="133"/>
      <c r="CK82" s="133"/>
      <c r="CL82" s="133"/>
      <c r="CM82" s="133"/>
    </row>
    <row r="83" spans="1:91" s="149" customFormat="1" ht="18" customHeight="1">
      <c r="A83" s="464">
        <f>A81+1</f>
        <v>3</v>
      </c>
      <c r="B83" s="464" t="s">
        <v>72</v>
      </c>
      <c r="C83" s="449" t="str">
        <f>VLOOKUP(B83,DS,2,0)</f>
        <v>Võ Uyên Phương</v>
      </c>
      <c r="D83" s="451" t="str">
        <f>VLOOKUP(B83,DS,3,0)</f>
        <v>Kế toán</v>
      </c>
      <c r="E83" s="58" t="s">
        <v>32</v>
      </c>
      <c r="F83" s="153"/>
      <c r="G83" s="153"/>
      <c r="H83" s="153"/>
      <c r="I83" s="153"/>
      <c r="J83" s="153"/>
      <c r="K83" s="153">
        <v>8</v>
      </c>
      <c r="L83" s="153">
        <v>8</v>
      </c>
      <c r="M83" s="153">
        <v>8</v>
      </c>
      <c r="N83" s="153">
        <v>8</v>
      </c>
      <c r="O83" s="153">
        <v>8</v>
      </c>
      <c r="P83" s="153">
        <v>8</v>
      </c>
      <c r="Q83" s="153"/>
      <c r="R83" s="153">
        <v>8</v>
      </c>
      <c r="S83" s="153">
        <v>8</v>
      </c>
      <c r="T83" s="153">
        <v>8</v>
      </c>
      <c r="U83" s="153">
        <v>8</v>
      </c>
      <c r="V83" s="153">
        <v>8</v>
      </c>
      <c r="W83" s="153">
        <v>8</v>
      </c>
      <c r="X83" s="153"/>
      <c r="Y83" s="153">
        <v>8</v>
      </c>
      <c r="Z83" s="153">
        <v>8</v>
      </c>
      <c r="AA83" s="153">
        <v>8</v>
      </c>
      <c r="AB83" s="153">
        <v>8</v>
      </c>
      <c r="AC83" s="153">
        <v>8</v>
      </c>
      <c r="AD83" s="153">
        <v>8</v>
      </c>
      <c r="AE83" s="153"/>
      <c r="AF83" s="153">
        <v>8</v>
      </c>
      <c r="AG83" s="153">
        <v>8</v>
      </c>
      <c r="AH83" s="153"/>
      <c r="AI83" s="153"/>
      <c r="AJ83" s="153"/>
      <c r="AK83" s="453">
        <f>((SUM(F83:AJ83))/8)-(SUMIF($F$6:$AJ$6,"C.Nhật",F83:AJ83)/8)</f>
        <v>20</v>
      </c>
      <c r="AL83" s="453">
        <f>SUM(F84:AI84)/8*1.5</f>
        <v>0</v>
      </c>
      <c r="AM83" s="462">
        <f>SUMIF($F$6:$AI$6,"C.Nhật",$F83:$AI84)/8*2</f>
        <v>0</v>
      </c>
      <c r="AN83" s="442">
        <f>SUM(AK83:AM84)</f>
        <v>20</v>
      </c>
      <c r="AO83" s="444">
        <v>0</v>
      </c>
      <c r="AP83" s="446"/>
      <c r="AQ83" s="446"/>
      <c r="AR83" s="446"/>
      <c r="AS83" s="455"/>
      <c r="AT83" s="285"/>
      <c r="AV83" s="133"/>
      <c r="AW83" s="133"/>
      <c r="AX83" s="133"/>
      <c r="AY83" s="133"/>
      <c r="AZ83" s="133"/>
      <c r="BA83" s="133"/>
      <c r="BB83" s="133"/>
      <c r="BC83" s="133"/>
      <c r="BD83" s="133"/>
      <c r="BE83" s="133"/>
      <c r="BF83" s="133"/>
      <c r="BG83" s="133"/>
      <c r="BH83" s="133"/>
      <c r="BI83" s="133"/>
      <c r="BJ83" s="133"/>
      <c r="BK83" s="133"/>
      <c r="BL83" s="133"/>
      <c r="BM83" s="133"/>
      <c r="BN83" s="133"/>
      <c r="BO83" s="133"/>
      <c r="BP83" s="133"/>
      <c r="BQ83" s="133"/>
      <c r="BR83" s="133"/>
      <c r="BS83" s="133"/>
      <c r="BT83" s="133"/>
      <c r="BU83" s="133"/>
      <c r="BV83" s="133"/>
      <c r="BW83" s="133"/>
      <c r="BX83" s="133"/>
      <c r="BY83" s="133"/>
      <c r="BZ83" s="133"/>
      <c r="CA83" s="133"/>
      <c r="CB83" s="133"/>
      <c r="CC83" s="133"/>
      <c r="CD83" s="133"/>
      <c r="CE83" s="133"/>
      <c r="CF83" s="133"/>
      <c r="CG83" s="133"/>
      <c r="CH83" s="133"/>
      <c r="CI83" s="133"/>
      <c r="CJ83" s="133"/>
      <c r="CK83" s="133"/>
      <c r="CL83" s="133"/>
      <c r="CM83" s="133"/>
    </row>
    <row r="84" spans="1:91" s="149" customFormat="1" ht="18" customHeight="1">
      <c r="A84" s="465"/>
      <c r="B84" s="465"/>
      <c r="C84" s="450"/>
      <c r="D84" s="452"/>
      <c r="E84" s="59" t="s">
        <v>31</v>
      </c>
      <c r="F84" s="154"/>
      <c r="G84" s="154"/>
      <c r="H84" s="154"/>
      <c r="I84" s="154"/>
      <c r="J84" s="154"/>
      <c r="K84" s="154"/>
      <c r="L84" s="154"/>
      <c r="M84" s="154"/>
      <c r="N84" s="154"/>
      <c r="O84" s="154"/>
      <c r="P84" s="154"/>
      <c r="Q84" s="154"/>
      <c r="R84" s="154"/>
      <c r="S84" s="154"/>
      <c r="T84" s="154"/>
      <c r="U84" s="154"/>
      <c r="V84" s="154"/>
      <c r="W84" s="154"/>
      <c r="X84" s="154"/>
      <c r="Y84" s="154"/>
      <c r="Z84" s="154"/>
      <c r="AA84" s="154"/>
      <c r="AB84" s="154"/>
      <c r="AC84" s="154"/>
      <c r="AD84" s="154"/>
      <c r="AE84" s="154"/>
      <c r="AF84" s="154"/>
      <c r="AG84" s="154"/>
      <c r="AH84" s="154"/>
      <c r="AI84" s="154"/>
      <c r="AJ84" s="154"/>
      <c r="AK84" s="454"/>
      <c r="AL84" s="454"/>
      <c r="AM84" s="463"/>
      <c r="AN84" s="443"/>
      <c r="AO84" s="445"/>
      <c r="AP84" s="447"/>
      <c r="AQ84" s="447"/>
      <c r="AR84" s="447"/>
      <c r="AS84" s="456"/>
      <c r="AT84" s="285"/>
      <c r="AV84" s="133"/>
      <c r="AW84" s="133"/>
      <c r="AX84" s="133"/>
      <c r="AY84" s="133"/>
      <c r="AZ84" s="133"/>
      <c r="BA84" s="133"/>
      <c r="BB84" s="133"/>
      <c r="BC84" s="133"/>
      <c r="BD84" s="133"/>
      <c r="BE84" s="133"/>
      <c r="BF84" s="133"/>
      <c r="BG84" s="133"/>
      <c r="BH84" s="133"/>
      <c r="BI84" s="133"/>
      <c r="BJ84" s="133"/>
      <c r="BK84" s="133"/>
      <c r="BL84" s="133"/>
      <c r="BM84" s="133"/>
      <c r="BN84" s="133"/>
      <c r="BO84" s="133"/>
      <c r="BP84" s="133"/>
      <c r="BQ84" s="133"/>
      <c r="BR84" s="133"/>
      <c r="BS84" s="133"/>
      <c r="BT84" s="133"/>
      <c r="BU84" s="133"/>
      <c r="BV84" s="133"/>
      <c r="BW84" s="133"/>
      <c r="BX84" s="133"/>
      <c r="BY84" s="133"/>
      <c r="BZ84" s="133"/>
      <c r="CA84" s="133"/>
      <c r="CB84" s="133"/>
      <c r="CC84" s="133"/>
      <c r="CD84" s="133"/>
      <c r="CE84" s="133"/>
      <c r="CF84" s="133"/>
      <c r="CG84" s="133"/>
      <c r="CH84" s="133"/>
      <c r="CI84" s="133"/>
      <c r="CJ84" s="133"/>
      <c r="CK84" s="133"/>
      <c r="CL84" s="133"/>
      <c r="CM84" s="133"/>
    </row>
    <row r="85" spans="1:91" s="149" customFormat="1" ht="18" customHeight="1">
      <c r="A85" s="464">
        <f>A83+1</f>
        <v>4</v>
      </c>
      <c r="B85" s="464" t="s">
        <v>75</v>
      </c>
      <c r="C85" s="449" t="str">
        <f>VLOOKUP(B85,DS,2,0)</f>
        <v>Lê Nguyễn Huy Cường</v>
      </c>
      <c r="D85" s="451" t="str">
        <f>VLOOKUP(B85,DS,3,0)</f>
        <v>XNK</v>
      </c>
      <c r="E85" s="58" t="s">
        <v>32</v>
      </c>
      <c r="F85" s="153"/>
      <c r="G85" s="153"/>
      <c r="H85" s="153"/>
      <c r="I85" s="153"/>
      <c r="J85" s="153"/>
      <c r="K85" s="153">
        <v>8</v>
      </c>
      <c r="L85" s="153">
        <v>8</v>
      </c>
      <c r="M85" s="153">
        <v>8</v>
      </c>
      <c r="N85" s="153">
        <v>8</v>
      </c>
      <c r="O85" s="153">
        <v>8</v>
      </c>
      <c r="P85" s="153">
        <v>8</v>
      </c>
      <c r="Q85" s="153"/>
      <c r="R85" s="153">
        <v>8</v>
      </c>
      <c r="S85" s="153">
        <v>8</v>
      </c>
      <c r="T85" s="153">
        <v>8</v>
      </c>
      <c r="U85" s="153">
        <v>8</v>
      </c>
      <c r="V85" s="153">
        <v>8</v>
      </c>
      <c r="W85" s="153">
        <v>8</v>
      </c>
      <c r="X85" s="153"/>
      <c r="Y85" s="153">
        <v>8</v>
      </c>
      <c r="Z85" s="153">
        <v>8</v>
      </c>
      <c r="AA85" s="153">
        <v>8</v>
      </c>
      <c r="AB85" s="153">
        <v>8</v>
      </c>
      <c r="AC85" s="153">
        <v>8</v>
      </c>
      <c r="AD85" s="153">
        <v>8</v>
      </c>
      <c r="AE85" s="153"/>
      <c r="AF85" s="153">
        <v>8</v>
      </c>
      <c r="AG85" s="153">
        <v>8</v>
      </c>
      <c r="AH85" s="153"/>
      <c r="AI85" s="153"/>
      <c r="AJ85" s="153"/>
      <c r="AK85" s="453">
        <f>((SUM(F85:AJ85))/8)-(SUMIF($F$6:$AJ$6,"C.Nhật",F85:AJ85)/8)</f>
        <v>20</v>
      </c>
      <c r="AL85" s="453">
        <f>SUM(F86:AI86)/8*1.5</f>
        <v>0</v>
      </c>
      <c r="AM85" s="462">
        <f>SUMIF($F$6:$AI$6,"C.Nhật",$F85:$AI86)/8*2</f>
        <v>0</v>
      </c>
      <c r="AN85" s="442">
        <f>SUM(AK85:AM86)</f>
        <v>20</v>
      </c>
      <c r="AO85" s="444">
        <v>0</v>
      </c>
      <c r="AP85" s="446"/>
      <c r="AQ85" s="446"/>
      <c r="AR85" s="446"/>
      <c r="AS85" s="455"/>
      <c r="AT85" s="285"/>
      <c r="AV85" s="133"/>
      <c r="AW85" s="133"/>
      <c r="AX85" s="133"/>
      <c r="AY85" s="133"/>
      <c r="AZ85" s="133"/>
      <c r="BA85" s="133"/>
      <c r="BB85" s="133"/>
      <c r="BC85" s="133"/>
      <c r="BD85" s="133"/>
      <c r="BE85" s="133"/>
      <c r="BF85" s="133"/>
      <c r="BG85" s="133"/>
      <c r="BH85" s="133"/>
      <c r="BI85" s="133"/>
      <c r="BJ85" s="133"/>
      <c r="BK85" s="133"/>
      <c r="BL85" s="133"/>
      <c r="BM85" s="133"/>
      <c r="BN85" s="133"/>
      <c r="BO85" s="133"/>
      <c r="BP85" s="133"/>
      <c r="BQ85" s="133"/>
      <c r="BR85" s="133"/>
      <c r="BS85" s="133"/>
      <c r="BT85" s="133"/>
      <c r="BU85" s="133"/>
      <c r="BV85" s="133"/>
      <c r="BW85" s="133"/>
      <c r="BX85" s="133"/>
      <c r="BY85" s="133"/>
      <c r="BZ85" s="133"/>
      <c r="CA85" s="133"/>
      <c r="CB85" s="133"/>
      <c r="CC85" s="133"/>
      <c r="CD85" s="133"/>
      <c r="CE85" s="133"/>
      <c r="CF85" s="133"/>
      <c r="CG85" s="133"/>
      <c r="CH85" s="133"/>
      <c r="CI85" s="133"/>
      <c r="CJ85" s="133"/>
      <c r="CK85" s="133"/>
      <c r="CL85" s="133"/>
      <c r="CM85" s="133"/>
    </row>
    <row r="86" spans="1:91" s="149" customFormat="1" ht="18" customHeight="1">
      <c r="A86" s="465"/>
      <c r="B86" s="465"/>
      <c r="C86" s="450"/>
      <c r="D86" s="452"/>
      <c r="E86" s="59" t="s">
        <v>31</v>
      </c>
      <c r="F86" s="154"/>
      <c r="G86" s="154"/>
      <c r="H86" s="154"/>
      <c r="I86" s="154"/>
      <c r="J86" s="154"/>
      <c r="K86" s="154"/>
      <c r="L86" s="154"/>
      <c r="M86" s="154"/>
      <c r="N86" s="154"/>
      <c r="O86" s="154"/>
      <c r="P86" s="154"/>
      <c r="Q86" s="154"/>
      <c r="R86" s="154"/>
      <c r="S86" s="154"/>
      <c r="T86" s="154"/>
      <c r="U86" s="154"/>
      <c r="V86" s="154"/>
      <c r="W86" s="154"/>
      <c r="X86" s="154"/>
      <c r="Y86" s="154"/>
      <c r="Z86" s="154"/>
      <c r="AA86" s="154"/>
      <c r="AB86" s="154"/>
      <c r="AC86" s="154"/>
      <c r="AD86" s="154"/>
      <c r="AE86" s="154"/>
      <c r="AF86" s="154"/>
      <c r="AG86" s="154"/>
      <c r="AH86" s="154"/>
      <c r="AI86" s="154"/>
      <c r="AJ86" s="154"/>
      <c r="AK86" s="454"/>
      <c r="AL86" s="454"/>
      <c r="AM86" s="463"/>
      <c r="AN86" s="443"/>
      <c r="AO86" s="445"/>
      <c r="AP86" s="447"/>
      <c r="AQ86" s="447"/>
      <c r="AR86" s="447"/>
      <c r="AS86" s="456"/>
      <c r="AT86" s="285"/>
      <c r="AV86" s="133"/>
      <c r="AW86" s="133"/>
      <c r="AX86" s="133"/>
      <c r="AY86" s="133"/>
      <c r="AZ86" s="133"/>
      <c r="BA86" s="133"/>
      <c r="BB86" s="133"/>
      <c r="BC86" s="133"/>
      <c r="BD86" s="133"/>
      <c r="BE86" s="133"/>
      <c r="BF86" s="133"/>
      <c r="BG86" s="133"/>
      <c r="BH86" s="133"/>
      <c r="BI86" s="133"/>
      <c r="BJ86" s="133"/>
      <c r="BK86" s="133"/>
      <c r="BL86" s="133"/>
      <c r="BM86" s="133"/>
      <c r="BN86" s="133"/>
      <c r="BO86" s="133"/>
      <c r="BP86" s="133"/>
      <c r="BQ86" s="133"/>
      <c r="BR86" s="133"/>
      <c r="BS86" s="133"/>
      <c r="BT86" s="133"/>
      <c r="BU86" s="133"/>
      <c r="BV86" s="133"/>
      <c r="BW86" s="133"/>
      <c r="BX86" s="133"/>
      <c r="BY86" s="133"/>
      <c r="BZ86" s="133"/>
      <c r="CA86" s="133"/>
      <c r="CB86" s="133"/>
      <c r="CC86" s="133"/>
      <c r="CD86" s="133"/>
      <c r="CE86" s="133"/>
      <c r="CF86" s="133"/>
      <c r="CG86" s="133"/>
      <c r="CH86" s="133"/>
      <c r="CI86" s="133"/>
      <c r="CJ86" s="133"/>
      <c r="CK86" s="133"/>
      <c r="CL86" s="133"/>
      <c r="CM86" s="133"/>
    </row>
    <row r="87" spans="1:91" s="149" customFormat="1" ht="18" customHeight="1">
      <c r="A87" s="464">
        <f>A85+1</f>
        <v>5</v>
      </c>
      <c r="B87" s="464" t="s">
        <v>77</v>
      </c>
      <c r="C87" s="449" t="str">
        <f>VLOOKUP(B87,DS,2,0)</f>
        <v>Nguyễn Văn Bé Tư</v>
      </c>
      <c r="D87" s="451" t="str">
        <f>VLOOKUP(B87,DS,3,0)</f>
        <v>Tài xế</v>
      </c>
      <c r="E87" s="58" t="s">
        <v>32</v>
      </c>
      <c r="F87" s="153"/>
      <c r="G87" s="153"/>
      <c r="H87" s="153"/>
      <c r="I87" s="153"/>
      <c r="J87" s="153"/>
      <c r="K87" s="153">
        <v>8</v>
      </c>
      <c r="L87" s="153">
        <v>8</v>
      </c>
      <c r="M87" s="153">
        <v>8</v>
      </c>
      <c r="N87" s="153">
        <v>8</v>
      </c>
      <c r="O87" s="153">
        <v>8</v>
      </c>
      <c r="P87" s="153">
        <v>8</v>
      </c>
      <c r="Q87" s="153"/>
      <c r="R87" s="153">
        <v>8</v>
      </c>
      <c r="S87" s="153">
        <v>8</v>
      </c>
      <c r="T87" s="153">
        <v>8</v>
      </c>
      <c r="U87" s="153">
        <v>8</v>
      </c>
      <c r="V87" s="153">
        <v>8</v>
      </c>
      <c r="W87" s="153">
        <v>8</v>
      </c>
      <c r="X87" s="153"/>
      <c r="Y87" s="153">
        <v>8</v>
      </c>
      <c r="Z87" s="153">
        <v>8</v>
      </c>
      <c r="AA87" s="153">
        <v>8</v>
      </c>
      <c r="AB87" s="153">
        <v>8</v>
      </c>
      <c r="AC87" s="153">
        <v>8</v>
      </c>
      <c r="AD87" s="153">
        <v>8</v>
      </c>
      <c r="AE87" s="153"/>
      <c r="AF87" s="153">
        <v>8</v>
      </c>
      <c r="AG87" s="153">
        <v>8</v>
      </c>
      <c r="AH87" s="153"/>
      <c r="AI87" s="153"/>
      <c r="AJ87" s="153"/>
      <c r="AK87" s="453">
        <f>((SUM(F87:AJ87))/8)-(SUMIF($F$6:$AJ$6,"C.Nhật",F87:AJ87)/8)</f>
        <v>20</v>
      </c>
      <c r="AL87" s="453">
        <f>SUM(F88:AI88)/8*1.5</f>
        <v>0</v>
      </c>
      <c r="AM87" s="462">
        <f>SUMIF($F$6:$AI$6,"C.Nhật",$F87:$AI88)/8*2</f>
        <v>0</v>
      </c>
      <c r="AN87" s="442">
        <f>SUM(AK87:AM88)</f>
        <v>20</v>
      </c>
      <c r="AO87" s="444">
        <v>0</v>
      </c>
      <c r="AP87" s="446"/>
      <c r="AQ87" s="446"/>
      <c r="AR87" s="446"/>
      <c r="AS87" s="455"/>
      <c r="AT87" s="285"/>
      <c r="AV87" s="133"/>
      <c r="AW87" s="133"/>
      <c r="AX87" s="133"/>
      <c r="AY87" s="133"/>
      <c r="AZ87" s="133"/>
      <c r="BA87" s="133"/>
      <c r="BB87" s="133"/>
      <c r="BC87" s="133"/>
      <c r="BD87" s="133"/>
      <c r="BE87" s="133"/>
      <c r="BF87" s="133"/>
      <c r="BG87" s="133"/>
      <c r="BH87" s="133"/>
      <c r="BI87" s="133"/>
      <c r="BJ87" s="133"/>
      <c r="BK87" s="133"/>
      <c r="BL87" s="133"/>
      <c r="BM87" s="133"/>
      <c r="BN87" s="133"/>
      <c r="BO87" s="133"/>
      <c r="BP87" s="133"/>
      <c r="BQ87" s="133"/>
      <c r="BR87" s="133"/>
      <c r="BS87" s="133"/>
      <c r="BT87" s="133"/>
      <c r="BU87" s="133"/>
      <c r="BV87" s="133"/>
      <c r="BW87" s="133"/>
      <c r="BX87" s="133"/>
      <c r="BY87" s="133"/>
      <c r="BZ87" s="133"/>
      <c r="CA87" s="133"/>
      <c r="CB87" s="133"/>
      <c r="CC87" s="133"/>
      <c r="CD87" s="133"/>
      <c r="CE87" s="133"/>
      <c r="CF87" s="133"/>
      <c r="CG87" s="133"/>
      <c r="CH87" s="133"/>
      <c r="CI87" s="133"/>
      <c r="CJ87" s="133"/>
      <c r="CK87" s="133"/>
      <c r="CL87" s="133"/>
      <c r="CM87" s="133"/>
    </row>
    <row r="88" spans="1:91" s="149" customFormat="1" ht="18" customHeight="1">
      <c r="A88" s="465"/>
      <c r="B88" s="465"/>
      <c r="C88" s="450"/>
      <c r="D88" s="452"/>
      <c r="E88" s="59" t="s">
        <v>31</v>
      </c>
      <c r="F88" s="154"/>
      <c r="G88" s="154"/>
      <c r="H88" s="154"/>
      <c r="I88" s="154"/>
      <c r="J88" s="154"/>
      <c r="K88" s="154"/>
      <c r="L88" s="154"/>
      <c r="M88" s="154"/>
      <c r="N88" s="154"/>
      <c r="O88" s="154"/>
      <c r="P88" s="154"/>
      <c r="Q88" s="154"/>
      <c r="R88" s="154"/>
      <c r="S88" s="154"/>
      <c r="T88" s="154"/>
      <c r="U88" s="154"/>
      <c r="V88" s="154"/>
      <c r="W88" s="154"/>
      <c r="X88" s="154"/>
      <c r="Y88" s="154"/>
      <c r="Z88" s="154"/>
      <c r="AA88" s="154"/>
      <c r="AB88" s="154"/>
      <c r="AC88" s="154"/>
      <c r="AD88" s="154"/>
      <c r="AE88" s="154"/>
      <c r="AF88" s="154"/>
      <c r="AG88" s="154"/>
      <c r="AH88" s="154"/>
      <c r="AI88" s="154"/>
      <c r="AJ88" s="154"/>
      <c r="AK88" s="454"/>
      <c r="AL88" s="454"/>
      <c r="AM88" s="463"/>
      <c r="AN88" s="443"/>
      <c r="AO88" s="445"/>
      <c r="AP88" s="447"/>
      <c r="AQ88" s="447"/>
      <c r="AR88" s="447"/>
      <c r="AS88" s="456"/>
      <c r="AT88" s="285"/>
      <c r="AV88" s="133"/>
      <c r="AW88" s="133"/>
      <c r="AX88" s="133"/>
      <c r="AY88" s="133"/>
      <c r="AZ88" s="133"/>
      <c r="BA88" s="133"/>
      <c r="BB88" s="133"/>
      <c r="BC88" s="133"/>
      <c r="BD88" s="133"/>
      <c r="BE88" s="133"/>
      <c r="BF88" s="133"/>
      <c r="BG88" s="133"/>
      <c r="BH88" s="133"/>
      <c r="BI88" s="133"/>
      <c r="BJ88" s="133"/>
      <c r="BK88" s="133"/>
      <c r="BL88" s="133"/>
      <c r="BM88" s="133"/>
      <c r="BN88" s="133"/>
      <c r="BO88" s="133"/>
      <c r="BP88" s="133"/>
      <c r="BQ88" s="133"/>
      <c r="BR88" s="133"/>
      <c r="BS88" s="133"/>
      <c r="BT88" s="133"/>
      <c r="BU88" s="133"/>
      <c r="BV88" s="133"/>
      <c r="BW88" s="133"/>
      <c r="BX88" s="133"/>
      <c r="BY88" s="133"/>
      <c r="BZ88" s="133"/>
      <c r="CA88" s="133"/>
      <c r="CB88" s="133"/>
      <c r="CC88" s="133"/>
      <c r="CD88" s="133"/>
      <c r="CE88" s="133"/>
      <c r="CF88" s="133"/>
      <c r="CG88" s="133"/>
      <c r="CH88" s="133"/>
      <c r="CI88" s="133"/>
      <c r="CJ88" s="133"/>
      <c r="CK88" s="133"/>
      <c r="CL88" s="133"/>
      <c r="CM88" s="133"/>
    </row>
    <row r="89" spans="1:91" s="149" customFormat="1" ht="18" customHeight="1">
      <c r="A89" s="464">
        <f>A87+1</f>
        <v>6</v>
      </c>
      <c r="B89" s="464" t="s">
        <v>78</v>
      </c>
      <c r="C89" s="449" t="str">
        <f>VLOOKUP(B89,DS,2,0)</f>
        <v>Dương Thanh Tuấn</v>
      </c>
      <c r="D89" s="451" t="str">
        <f>VLOOKUP(B89,DS,3,0)</f>
        <v>Nhân sự</v>
      </c>
      <c r="E89" s="58" t="s">
        <v>32</v>
      </c>
      <c r="F89" s="153"/>
      <c r="G89" s="153"/>
      <c r="H89" s="153"/>
      <c r="I89" s="153"/>
      <c r="J89" s="153"/>
      <c r="K89" s="153">
        <v>8</v>
      </c>
      <c r="L89" s="153">
        <v>8</v>
      </c>
      <c r="M89" s="153">
        <v>8</v>
      </c>
      <c r="N89" s="153">
        <v>8</v>
      </c>
      <c r="O89" s="153">
        <v>8</v>
      </c>
      <c r="P89" s="153">
        <v>8</v>
      </c>
      <c r="Q89" s="153"/>
      <c r="R89" s="153">
        <v>8</v>
      </c>
      <c r="S89" s="153">
        <v>8</v>
      </c>
      <c r="T89" s="153">
        <v>8</v>
      </c>
      <c r="U89" s="153">
        <v>8</v>
      </c>
      <c r="V89" s="153">
        <v>8</v>
      </c>
      <c r="W89" s="153">
        <v>8</v>
      </c>
      <c r="X89" s="153"/>
      <c r="Y89" s="153">
        <v>8</v>
      </c>
      <c r="Z89" s="153">
        <v>8</v>
      </c>
      <c r="AA89" s="153">
        <v>8</v>
      </c>
      <c r="AB89" s="153">
        <v>8</v>
      </c>
      <c r="AC89" s="153">
        <v>8</v>
      </c>
      <c r="AD89" s="153">
        <v>8</v>
      </c>
      <c r="AE89" s="153"/>
      <c r="AF89" s="153">
        <v>8</v>
      </c>
      <c r="AG89" s="153">
        <v>8</v>
      </c>
      <c r="AH89" s="153"/>
      <c r="AI89" s="153"/>
      <c r="AJ89" s="153"/>
      <c r="AK89" s="453">
        <f>((SUM(F89:AJ89))/8)-(SUMIF($F$6:$AJ$6,"C.Nhật",F89:AJ89)/8)</f>
        <v>20</v>
      </c>
      <c r="AL89" s="453">
        <f>SUM(F90:AI90)/8*1.5</f>
        <v>0</v>
      </c>
      <c r="AM89" s="462">
        <f>SUMIF($F$6:$AI$6,"C.Nhật",$F89:$AI90)/8*2</f>
        <v>0</v>
      </c>
      <c r="AN89" s="442">
        <f>SUM(AK89:AM90)</f>
        <v>20</v>
      </c>
      <c r="AO89" s="444">
        <v>0</v>
      </c>
      <c r="AP89" s="446"/>
      <c r="AQ89" s="446"/>
      <c r="AR89" s="446"/>
      <c r="AS89" s="455"/>
      <c r="AT89" s="285"/>
      <c r="AV89" s="133"/>
      <c r="AW89" s="133"/>
      <c r="AX89" s="133"/>
      <c r="AY89" s="133"/>
      <c r="AZ89" s="133"/>
      <c r="BA89" s="133"/>
      <c r="BB89" s="133"/>
      <c r="BC89" s="133"/>
      <c r="BD89" s="133"/>
      <c r="BE89" s="133"/>
      <c r="BF89" s="133"/>
      <c r="BG89" s="133"/>
      <c r="BH89" s="133"/>
      <c r="BI89" s="133"/>
      <c r="BJ89" s="133"/>
      <c r="BK89" s="133"/>
      <c r="BL89" s="133"/>
      <c r="BM89" s="133"/>
      <c r="BN89" s="133"/>
      <c r="BO89" s="133"/>
      <c r="BP89" s="133"/>
      <c r="BQ89" s="133"/>
      <c r="BR89" s="133"/>
      <c r="BS89" s="133"/>
      <c r="BT89" s="133"/>
      <c r="BU89" s="133"/>
      <c r="BV89" s="133"/>
      <c r="BW89" s="133"/>
      <c r="BX89" s="133"/>
      <c r="BY89" s="133"/>
      <c r="BZ89" s="133"/>
      <c r="CA89" s="133"/>
      <c r="CB89" s="133"/>
      <c r="CC89" s="133"/>
      <c r="CD89" s="133"/>
      <c r="CE89" s="133"/>
      <c r="CF89" s="133"/>
      <c r="CG89" s="133"/>
      <c r="CH89" s="133"/>
      <c r="CI89" s="133"/>
      <c r="CJ89" s="133"/>
      <c r="CK89" s="133"/>
      <c r="CL89" s="133"/>
      <c r="CM89" s="133"/>
    </row>
    <row r="90" spans="1:91" s="149" customFormat="1" ht="18" customHeight="1">
      <c r="A90" s="465"/>
      <c r="B90" s="465"/>
      <c r="C90" s="450"/>
      <c r="D90" s="452"/>
      <c r="E90" s="59" t="s">
        <v>31</v>
      </c>
      <c r="F90" s="154"/>
      <c r="G90" s="154"/>
      <c r="H90" s="154"/>
      <c r="I90" s="154"/>
      <c r="J90" s="154"/>
      <c r="K90" s="154"/>
      <c r="L90" s="154"/>
      <c r="M90" s="154"/>
      <c r="N90" s="154"/>
      <c r="O90" s="154"/>
      <c r="P90" s="154"/>
      <c r="Q90" s="154"/>
      <c r="R90" s="154"/>
      <c r="S90" s="154"/>
      <c r="T90" s="154"/>
      <c r="U90" s="154"/>
      <c r="V90" s="154"/>
      <c r="W90" s="154"/>
      <c r="X90" s="154"/>
      <c r="Y90" s="154"/>
      <c r="Z90" s="154"/>
      <c r="AA90" s="154"/>
      <c r="AB90" s="154"/>
      <c r="AC90" s="154"/>
      <c r="AD90" s="154"/>
      <c r="AE90" s="154"/>
      <c r="AF90" s="154"/>
      <c r="AG90" s="154"/>
      <c r="AH90" s="154"/>
      <c r="AI90" s="154"/>
      <c r="AJ90" s="154"/>
      <c r="AK90" s="454"/>
      <c r="AL90" s="454"/>
      <c r="AM90" s="463"/>
      <c r="AN90" s="443"/>
      <c r="AO90" s="445"/>
      <c r="AP90" s="447"/>
      <c r="AQ90" s="447"/>
      <c r="AR90" s="447"/>
      <c r="AS90" s="456"/>
      <c r="AT90" s="285"/>
      <c r="AV90" s="133"/>
      <c r="AW90" s="133"/>
      <c r="AX90" s="133"/>
      <c r="AY90" s="133"/>
      <c r="AZ90" s="133"/>
      <c r="BA90" s="133"/>
      <c r="BB90" s="133"/>
      <c r="BC90" s="133"/>
      <c r="BD90" s="133"/>
      <c r="BE90" s="133"/>
      <c r="BF90" s="133"/>
      <c r="BG90" s="133"/>
      <c r="BH90" s="133"/>
      <c r="BI90" s="133"/>
      <c r="BJ90" s="133"/>
      <c r="BK90" s="133"/>
      <c r="BL90" s="133"/>
      <c r="BM90" s="133"/>
      <c r="BN90" s="133"/>
      <c r="BO90" s="133"/>
      <c r="BP90" s="133"/>
      <c r="BQ90" s="133"/>
      <c r="BR90" s="133"/>
      <c r="BS90" s="133"/>
      <c r="BT90" s="133"/>
      <c r="BU90" s="133"/>
      <c r="BV90" s="133"/>
      <c r="BW90" s="133"/>
      <c r="BX90" s="133"/>
      <c r="BY90" s="133"/>
      <c r="BZ90" s="133"/>
      <c r="CA90" s="133"/>
      <c r="CB90" s="133"/>
      <c r="CC90" s="133"/>
      <c r="CD90" s="133"/>
      <c r="CE90" s="133"/>
      <c r="CF90" s="133"/>
      <c r="CG90" s="133"/>
      <c r="CH90" s="133"/>
      <c r="CI90" s="133"/>
      <c r="CJ90" s="133"/>
      <c r="CK90" s="133"/>
      <c r="CL90" s="133"/>
      <c r="CM90" s="133"/>
    </row>
    <row r="91" spans="1:91" s="330" customFormat="1" ht="18" customHeight="1">
      <c r="A91" s="544">
        <v>7</v>
      </c>
      <c r="B91" s="540" t="s">
        <v>192</v>
      </c>
      <c r="C91" s="542" t="str">
        <f>VLOOKUP(B91,DS,2,0)</f>
        <v>Trần Đình Thái</v>
      </c>
      <c r="D91" s="542" t="str">
        <f t="shared" ref="D91" si="12">VLOOKUP(B91,DS,3,0)</f>
        <v>Cơ Điện</v>
      </c>
      <c r="E91" s="326" t="s">
        <v>32</v>
      </c>
      <c r="F91" s="327"/>
      <c r="G91" s="327"/>
      <c r="H91" s="327"/>
      <c r="I91" s="327"/>
      <c r="J91" s="327"/>
      <c r="K91" s="327">
        <v>8</v>
      </c>
      <c r="L91" s="327">
        <v>8</v>
      </c>
      <c r="M91" s="327">
        <v>8</v>
      </c>
      <c r="N91" s="327"/>
      <c r="O91" s="327"/>
      <c r="P91" s="327"/>
      <c r="Q91" s="327"/>
      <c r="R91" s="327"/>
      <c r="S91" s="327"/>
      <c r="T91" s="327"/>
      <c r="U91" s="327"/>
      <c r="V91" s="327"/>
      <c r="W91" s="327"/>
      <c r="X91" s="327"/>
      <c r="Y91" s="327"/>
      <c r="Z91" s="327"/>
      <c r="AA91" s="327"/>
      <c r="AB91" s="327"/>
      <c r="AC91" s="327"/>
      <c r="AD91" s="327"/>
      <c r="AE91" s="327"/>
      <c r="AF91" s="327"/>
      <c r="AG91" s="327"/>
      <c r="AH91" s="327"/>
      <c r="AI91" s="327"/>
      <c r="AJ91" s="327"/>
      <c r="AK91" s="546">
        <f>((SUM(F91:AJ91))/8)-(SUMIF($F$6:$AJ$6,"C.Nhật",F91:AJ91)/8)</f>
        <v>3</v>
      </c>
      <c r="AL91" s="546">
        <f>SUM(F92:AI92)/8*1.5</f>
        <v>0</v>
      </c>
      <c r="AM91" s="548">
        <f>SUMIF($F$6:$AI$6,"C.Nhật",$F91:$AI92)/8*2</f>
        <v>0</v>
      </c>
      <c r="AN91" s="550">
        <f>SUM(AK91:AM92)</f>
        <v>3</v>
      </c>
      <c r="AO91" s="552">
        <v>0</v>
      </c>
      <c r="AP91" s="554"/>
      <c r="AQ91" s="554"/>
      <c r="AR91" s="554"/>
      <c r="AS91" s="328"/>
      <c r="AT91" s="329"/>
      <c r="AV91" s="331"/>
      <c r="AW91" s="331"/>
      <c r="AX91" s="331"/>
      <c r="AY91" s="331"/>
      <c r="AZ91" s="331"/>
      <c r="BA91" s="331"/>
      <c r="BB91" s="331"/>
      <c r="BC91" s="331"/>
      <c r="BD91" s="331"/>
      <c r="BE91" s="331"/>
      <c r="BF91" s="331"/>
      <c r="BG91" s="331"/>
      <c r="BH91" s="331"/>
      <c r="BI91" s="331"/>
      <c r="BJ91" s="331"/>
      <c r="BK91" s="331"/>
      <c r="BL91" s="331"/>
      <c r="BM91" s="331"/>
      <c r="BN91" s="331"/>
      <c r="BO91" s="331"/>
      <c r="BP91" s="331"/>
      <c r="BQ91" s="331"/>
      <c r="BR91" s="331"/>
      <c r="BS91" s="331"/>
      <c r="BT91" s="331"/>
      <c r="BU91" s="331"/>
      <c r="BV91" s="331"/>
      <c r="BW91" s="331"/>
      <c r="BX91" s="331"/>
      <c r="BY91" s="331"/>
      <c r="BZ91" s="331"/>
      <c r="CA91" s="331"/>
      <c r="CB91" s="331"/>
      <c r="CC91" s="331"/>
      <c r="CD91" s="331"/>
      <c r="CE91" s="331"/>
      <c r="CF91" s="331"/>
      <c r="CG91" s="331"/>
      <c r="CH91" s="331"/>
      <c r="CI91" s="331"/>
      <c r="CJ91" s="331"/>
      <c r="CK91" s="331"/>
      <c r="CL91" s="331"/>
      <c r="CM91" s="331"/>
    </row>
    <row r="92" spans="1:91" s="330" customFormat="1" ht="18" customHeight="1">
      <c r="A92" s="545"/>
      <c r="B92" s="541"/>
      <c r="C92" s="543"/>
      <c r="D92" s="543"/>
      <c r="E92" s="332" t="s">
        <v>31</v>
      </c>
      <c r="F92" s="333"/>
      <c r="G92" s="333"/>
      <c r="H92" s="333"/>
      <c r="I92" s="333"/>
      <c r="J92" s="333"/>
      <c r="K92" s="333"/>
      <c r="L92" s="333"/>
      <c r="M92" s="333"/>
      <c r="N92" s="333"/>
      <c r="O92" s="333"/>
      <c r="P92" s="333"/>
      <c r="Q92" s="333"/>
      <c r="R92" s="333"/>
      <c r="S92" s="333"/>
      <c r="T92" s="333"/>
      <c r="U92" s="333"/>
      <c r="V92" s="333"/>
      <c r="W92" s="333"/>
      <c r="X92" s="333"/>
      <c r="Y92" s="333"/>
      <c r="Z92" s="333"/>
      <c r="AA92" s="333"/>
      <c r="AB92" s="333"/>
      <c r="AC92" s="333"/>
      <c r="AD92" s="333"/>
      <c r="AE92" s="333"/>
      <c r="AF92" s="333"/>
      <c r="AG92" s="333"/>
      <c r="AH92" s="333"/>
      <c r="AI92" s="333"/>
      <c r="AJ92" s="333"/>
      <c r="AK92" s="547"/>
      <c r="AL92" s="547"/>
      <c r="AM92" s="549"/>
      <c r="AN92" s="551"/>
      <c r="AO92" s="553"/>
      <c r="AP92" s="555"/>
      <c r="AQ92" s="555"/>
      <c r="AR92" s="555"/>
      <c r="AS92" s="328"/>
      <c r="AT92" s="329"/>
      <c r="AV92" s="331"/>
      <c r="AW92" s="331"/>
      <c r="AX92" s="331"/>
      <c r="AY92" s="331"/>
      <c r="AZ92" s="331"/>
      <c r="BA92" s="331"/>
      <c r="BB92" s="331"/>
      <c r="BC92" s="331"/>
      <c r="BD92" s="331"/>
      <c r="BE92" s="331"/>
      <c r="BF92" s="331"/>
      <c r="BG92" s="331"/>
      <c r="BH92" s="331"/>
      <c r="BI92" s="331"/>
      <c r="BJ92" s="331"/>
      <c r="BK92" s="331"/>
      <c r="BL92" s="331"/>
      <c r="BM92" s="331"/>
      <c r="BN92" s="331"/>
      <c r="BO92" s="331"/>
      <c r="BP92" s="331"/>
      <c r="BQ92" s="331"/>
      <c r="BR92" s="331"/>
      <c r="BS92" s="331"/>
      <c r="BT92" s="331"/>
      <c r="BU92" s="331"/>
      <c r="BV92" s="331"/>
      <c r="BW92" s="331"/>
      <c r="BX92" s="331"/>
      <c r="BY92" s="331"/>
      <c r="BZ92" s="331"/>
      <c r="CA92" s="331"/>
      <c r="CB92" s="331"/>
      <c r="CC92" s="331"/>
      <c r="CD92" s="331"/>
      <c r="CE92" s="331"/>
      <c r="CF92" s="331"/>
      <c r="CG92" s="331"/>
      <c r="CH92" s="331"/>
      <c r="CI92" s="331"/>
      <c r="CJ92" s="331"/>
      <c r="CK92" s="331"/>
      <c r="CL92" s="331"/>
      <c r="CM92" s="331"/>
    </row>
    <row r="93" spans="1:91" s="149" customFormat="1" ht="18" customHeight="1">
      <c r="A93" s="464">
        <v>8</v>
      </c>
      <c r="B93" s="464" t="s">
        <v>81</v>
      </c>
      <c r="C93" s="449" t="str">
        <f>VLOOKUP(B93,DS,2,0)</f>
        <v>Nguyễn Thiện Duyệt</v>
      </c>
      <c r="D93" s="451" t="str">
        <f>VLOOKUP(B93,DS,3,0)</f>
        <v>XNK</v>
      </c>
      <c r="E93" s="58" t="s">
        <v>32</v>
      </c>
      <c r="F93" s="153"/>
      <c r="G93" s="153"/>
      <c r="H93" s="153"/>
      <c r="I93" s="153"/>
      <c r="J93" s="153"/>
      <c r="K93" s="153">
        <v>8</v>
      </c>
      <c r="L93" s="153">
        <v>8</v>
      </c>
      <c r="M93" s="153">
        <v>8</v>
      </c>
      <c r="N93" s="153">
        <v>8</v>
      </c>
      <c r="O93" s="153">
        <v>8</v>
      </c>
      <c r="P93" s="153">
        <v>8</v>
      </c>
      <c r="Q93" s="153"/>
      <c r="R93" s="153">
        <v>8</v>
      </c>
      <c r="S93" s="153">
        <v>8</v>
      </c>
      <c r="T93" s="153">
        <v>8</v>
      </c>
      <c r="U93" s="153">
        <v>8</v>
      </c>
      <c r="V93" s="153">
        <v>8</v>
      </c>
      <c r="W93" s="153">
        <v>8</v>
      </c>
      <c r="X93" s="153"/>
      <c r="Y93" s="153">
        <v>8</v>
      </c>
      <c r="Z93" s="153">
        <v>8</v>
      </c>
      <c r="AA93" s="153">
        <v>8</v>
      </c>
      <c r="AB93" s="153">
        <v>8</v>
      </c>
      <c r="AC93" s="153">
        <v>8</v>
      </c>
      <c r="AD93" s="153">
        <v>8</v>
      </c>
      <c r="AE93" s="153"/>
      <c r="AF93" s="153">
        <v>8</v>
      </c>
      <c r="AG93" s="153">
        <v>8</v>
      </c>
      <c r="AH93" s="153"/>
      <c r="AI93" s="153"/>
      <c r="AJ93" s="153"/>
      <c r="AK93" s="453">
        <f>((SUM(F93:AJ93))/8)-(SUMIF($F$6:$AJ$6,"C.Nhật",F93:AJ93)/8)</f>
        <v>20</v>
      </c>
      <c r="AL93" s="453">
        <f>SUM(F94:AI94)/8*1.5</f>
        <v>0</v>
      </c>
      <c r="AM93" s="462">
        <f>SUMIF($F$6:$AI$6,"C.Nhật",$F93:$AI94)/8*2</f>
        <v>0</v>
      </c>
      <c r="AN93" s="442">
        <f>SUM(AK93:AM94)</f>
        <v>20</v>
      </c>
      <c r="AO93" s="444">
        <v>0</v>
      </c>
      <c r="AP93" s="446"/>
      <c r="AQ93" s="446"/>
      <c r="AR93" s="446"/>
      <c r="AS93" s="455"/>
      <c r="AT93" s="285"/>
      <c r="AV93" s="133"/>
      <c r="AW93" s="133"/>
      <c r="AX93" s="133"/>
      <c r="AY93" s="133"/>
      <c r="AZ93" s="133"/>
      <c r="BA93" s="133"/>
      <c r="BB93" s="133"/>
      <c r="BC93" s="133"/>
      <c r="BD93" s="133"/>
      <c r="BE93" s="133"/>
      <c r="BF93" s="133"/>
      <c r="BG93" s="133"/>
      <c r="BH93" s="133"/>
      <c r="BI93" s="133"/>
      <c r="BJ93" s="133"/>
      <c r="BK93" s="133"/>
      <c r="BL93" s="133"/>
      <c r="BM93" s="133"/>
      <c r="BN93" s="133"/>
      <c r="BO93" s="133"/>
      <c r="BP93" s="133"/>
      <c r="BQ93" s="133"/>
      <c r="BR93" s="133"/>
      <c r="BS93" s="133"/>
      <c r="BT93" s="133"/>
      <c r="BU93" s="133"/>
      <c r="BV93" s="133"/>
      <c r="BW93" s="133"/>
      <c r="BX93" s="133"/>
      <c r="BY93" s="133"/>
      <c r="BZ93" s="133"/>
      <c r="CA93" s="133"/>
      <c r="CB93" s="133"/>
      <c r="CC93" s="133"/>
      <c r="CD93" s="133"/>
      <c r="CE93" s="133"/>
      <c r="CF93" s="133"/>
      <c r="CG93" s="133"/>
      <c r="CH93" s="133"/>
      <c r="CI93" s="133"/>
      <c r="CJ93" s="133"/>
      <c r="CK93" s="133"/>
      <c r="CL93" s="133"/>
      <c r="CM93" s="133"/>
    </row>
    <row r="94" spans="1:91" s="149" customFormat="1" ht="18" customHeight="1">
      <c r="A94" s="465"/>
      <c r="B94" s="465"/>
      <c r="C94" s="450"/>
      <c r="D94" s="452"/>
      <c r="E94" s="59" t="s">
        <v>31</v>
      </c>
      <c r="F94" s="154"/>
      <c r="G94" s="154"/>
      <c r="H94" s="154"/>
      <c r="I94" s="154"/>
      <c r="J94" s="154"/>
      <c r="K94" s="154"/>
      <c r="L94" s="154"/>
      <c r="M94" s="154"/>
      <c r="N94" s="154"/>
      <c r="O94" s="154"/>
      <c r="P94" s="154"/>
      <c r="Q94" s="154"/>
      <c r="R94" s="154"/>
      <c r="S94" s="154"/>
      <c r="T94" s="154"/>
      <c r="U94" s="154"/>
      <c r="V94" s="154"/>
      <c r="W94" s="154"/>
      <c r="X94" s="154"/>
      <c r="Y94" s="154"/>
      <c r="Z94" s="154"/>
      <c r="AA94" s="154"/>
      <c r="AB94" s="154"/>
      <c r="AC94" s="154"/>
      <c r="AD94" s="154"/>
      <c r="AE94" s="154"/>
      <c r="AF94" s="154"/>
      <c r="AG94" s="154"/>
      <c r="AH94" s="154"/>
      <c r="AI94" s="154"/>
      <c r="AJ94" s="154"/>
      <c r="AK94" s="454"/>
      <c r="AL94" s="454"/>
      <c r="AM94" s="463"/>
      <c r="AN94" s="443"/>
      <c r="AO94" s="445"/>
      <c r="AP94" s="447"/>
      <c r="AQ94" s="447"/>
      <c r="AR94" s="447"/>
      <c r="AS94" s="456"/>
      <c r="AT94" s="285"/>
      <c r="AV94" s="133"/>
      <c r="AW94" s="133"/>
      <c r="AX94" s="133"/>
      <c r="AY94" s="133"/>
      <c r="AZ94" s="133"/>
      <c r="BA94" s="133"/>
      <c r="BB94" s="133"/>
      <c r="BC94" s="133"/>
      <c r="BD94" s="133"/>
      <c r="BE94" s="133"/>
      <c r="BF94" s="133"/>
      <c r="BG94" s="133"/>
      <c r="BH94" s="133"/>
      <c r="BI94" s="133"/>
      <c r="BJ94" s="133"/>
      <c r="BK94" s="133"/>
      <c r="BL94" s="133"/>
      <c r="BM94" s="133"/>
      <c r="BN94" s="133"/>
      <c r="BO94" s="133"/>
      <c r="BP94" s="133"/>
      <c r="BQ94" s="133"/>
      <c r="BR94" s="133"/>
      <c r="BS94" s="133"/>
      <c r="BT94" s="133"/>
      <c r="BU94" s="133"/>
      <c r="BV94" s="133"/>
      <c r="BW94" s="133"/>
      <c r="BX94" s="133"/>
      <c r="BY94" s="133"/>
      <c r="BZ94" s="133"/>
      <c r="CA94" s="133"/>
      <c r="CB94" s="133"/>
      <c r="CC94" s="133"/>
      <c r="CD94" s="133"/>
      <c r="CE94" s="133"/>
      <c r="CF94" s="133"/>
      <c r="CG94" s="133"/>
      <c r="CH94" s="133"/>
      <c r="CI94" s="133"/>
      <c r="CJ94" s="133"/>
      <c r="CK94" s="133"/>
      <c r="CL94" s="133"/>
      <c r="CM94" s="133"/>
    </row>
    <row r="95" spans="1:91" s="165" customFormat="1" ht="12.75">
      <c r="A95" s="155"/>
      <c r="B95" s="156"/>
      <c r="C95" s="157"/>
      <c r="D95" s="158"/>
      <c r="E95" s="157"/>
      <c r="F95" s="159"/>
      <c r="G95" s="159"/>
      <c r="H95" s="160"/>
      <c r="I95" s="160"/>
      <c r="J95" s="161"/>
      <c r="K95" s="159"/>
      <c r="L95" s="160"/>
      <c r="M95" s="159"/>
      <c r="N95" s="159"/>
      <c r="O95" s="159"/>
      <c r="P95" s="159"/>
      <c r="Q95" s="160"/>
      <c r="R95" s="159"/>
      <c r="S95" s="159"/>
      <c r="T95" s="161"/>
      <c r="U95" s="159"/>
      <c r="V95" s="159"/>
      <c r="W95" s="159"/>
      <c r="X95" s="156"/>
      <c r="Y95" s="159"/>
      <c r="Z95" s="159"/>
      <c r="AA95" s="159"/>
      <c r="AB95" s="159"/>
      <c r="AC95" s="159"/>
      <c r="AD95" s="160"/>
      <c r="AE95" s="159"/>
      <c r="AF95" s="159"/>
      <c r="AG95" s="159"/>
      <c r="AH95" s="159"/>
      <c r="AI95" s="159"/>
      <c r="AJ95" s="159"/>
      <c r="AK95" s="157"/>
      <c r="AL95" s="157"/>
      <c r="AM95" s="162"/>
      <c r="AN95" s="163"/>
      <c r="AO95" s="163"/>
      <c r="AP95" s="163"/>
      <c r="AQ95" s="163"/>
      <c r="AR95" s="163"/>
      <c r="AS95" s="157"/>
      <c r="AT95" s="164"/>
    </row>
    <row r="96" spans="1:91" s="165" customFormat="1" ht="12.75">
      <c r="A96" s="155"/>
      <c r="B96" s="156"/>
      <c r="C96" s="166" t="s">
        <v>14</v>
      </c>
      <c r="D96" s="158"/>
      <c r="E96" s="157"/>
      <c r="F96" s="159"/>
      <c r="G96" s="159"/>
      <c r="H96" s="160"/>
      <c r="I96" s="160"/>
      <c r="J96" s="161"/>
      <c r="K96" s="159"/>
      <c r="L96" s="160"/>
      <c r="M96" s="159"/>
      <c r="N96" s="159"/>
      <c r="O96" s="159"/>
      <c r="P96" s="159"/>
      <c r="Q96" s="160"/>
      <c r="R96" s="159"/>
      <c r="S96" s="159"/>
      <c r="T96" s="161"/>
      <c r="U96" s="159"/>
      <c r="V96" s="159"/>
      <c r="W96" s="159"/>
      <c r="X96" s="156"/>
      <c r="Y96" s="159"/>
      <c r="Z96" s="159"/>
      <c r="AA96" s="159"/>
      <c r="AB96" s="159"/>
      <c r="AC96" s="159"/>
      <c r="AD96" s="160"/>
      <c r="AE96" s="159"/>
      <c r="AF96" s="159"/>
      <c r="AG96" s="159"/>
      <c r="AH96" s="159"/>
      <c r="AI96" s="159"/>
      <c r="AJ96" s="159"/>
      <c r="AK96" s="157"/>
      <c r="AL96" s="157"/>
      <c r="AM96" s="162"/>
      <c r="AN96" s="163"/>
      <c r="AO96" s="163"/>
      <c r="AP96" s="163"/>
      <c r="AQ96" s="163"/>
      <c r="AR96" s="163"/>
      <c r="AS96" s="157"/>
      <c r="AT96" s="164"/>
    </row>
    <row r="97" spans="1:46" s="165" customFormat="1" ht="12.75">
      <c r="A97" s="167"/>
      <c r="B97" s="167"/>
      <c r="C97" s="157"/>
      <c r="D97" s="158"/>
      <c r="E97" s="157"/>
      <c r="F97" s="159"/>
      <c r="G97" s="159"/>
      <c r="H97" s="168"/>
      <c r="I97" s="168"/>
      <c r="J97" s="168"/>
      <c r="K97" s="159"/>
      <c r="L97" s="168"/>
      <c r="M97" s="159"/>
      <c r="N97" s="159"/>
      <c r="O97" s="159"/>
      <c r="P97" s="159"/>
      <c r="Q97" s="159"/>
      <c r="R97" s="159"/>
      <c r="S97" s="159"/>
      <c r="T97" s="159"/>
      <c r="U97" s="159"/>
      <c r="V97" s="159"/>
      <c r="W97" s="159"/>
      <c r="X97" s="159"/>
      <c r="Y97" s="159"/>
      <c r="Z97" s="159"/>
      <c r="AA97" s="159"/>
      <c r="AB97" s="159"/>
      <c r="AC97" s="159"/>
      <c r="AD97" s="168"/>
      <c r="AE97" s="159"/>
      <c r="AF97" s="159"/>
      <c r="AG97" s="159"/>
      <c r="AH97" s="159"/>
      <c r="AI97" s="159"/>
      <c r="AJ97" s="159"/>
      <c r="AK97" s="157"/>
      <c r="AL97" s="157"/>
      <c r="AM97" s="162"/>
      <c r="AN97" s="169"/>
      <c r="AO97" s="169"/>
      <c r="AP97" s="169"/>
      <c r="AQ97" s="169"/>
      <c r="AR97" s="169"/>
      <c r="AS97" s="157"/>
      <c r="AT97" s="164"/>
    </row>
    <row r="98" spans="1:46" s="170" customFormat="1" ht="15" customHeight="1">
      <c r="A98" s="167"/>
      <c r="B98" s="167"/>
      <c r="C98" s="157"/>
      <c r="D98" s="158"/>
      <c r="E98" s="157"/>
      <c r="F98" s="159"/>
      <c r="G98" s="159"/>
      <c r="H98" s="168"/>
      <c r="I98" s="168"/>
      <c r="J98" s="168"/>
      <c r="K98" s="159"/>
      <c r="L98" s="168"/>
      <c r="M98" s="159"/>
      <c r="N98" s="159"/>
      <c r="O98" s="159"/>
      <c r="P98" s="159"/>
      <c r="Q98" s="159"/>
      <c r="R98" s="159"/>
      <c r="S98" s="159"/>
      <c r="T98" s="159"/>
      <c r="U98" s="159"/>
      <c r="V98" s="159"/>
      <c r="W98" s="159"/>
      <c r="X98" s="159"/>
      <c r="Y98" s="159"/>
      <c r="Z98" s="159"/>
      <c r="AA98" s="159"/>
      <c r="AB98" s="159"/>
      <c r="AC98" s="159"/>
      <c r="AD98" s="168"/>
      <c r="AE98" s="159"/>
      <c r="AF98" s="159"/>
      <c r="AG98" s="159"/>
      <c r="AH98" s="159"/>
      <c r="AI98" s="159"/>
      <c r="AJ98" s="159"/>
      <c r="AK98" s="157"/>
      <c r="AL98" s="157"/>
      <c r="AM98" s="162"/>
      <c r="AN98" s="169"/>
      <c r="AO98" s="169"/>
      <c r="AP98" s="169"/>
      <c r="AQ98" s="169"/>
      <c r="AR98" s="169"/>
      <c r="AS98" s="157"/>
      <c r="AT98" s="157"/>
    </row>
    <row r="99" spans="1:46" s="170" customFormat="1" ht="11.25">
      <c r="A99" s="167"/>
      <c r="B99" s="167"/>
      <c r="C99" s="157"/>
      <c r="D99" s="158"/>
      <c r="E99" s="157"/>
      <c r="F99" s="159"/>
      <c r="G99" s="159"/>
      <c r="H99" s="168"/>
      <c r="I99" s="168"/>
      <c r="J99" s="168"/>
      <c r="K99" s="159"/>
      <c r="L99" s="168"/>
      <c r="M99" s="159"/>
      <c r="N99" s="159"/>
      <c r="O99" s="159"/>
      <c r="P99" s="159"/>
      <c r="Q99" s="159"/>
      <c r="R99" s="159"/>
      <c r="S99" s="159"/>
      <c r="T99" s="159"/>
      <c r="U99" s="159"/>
      <c r="V99" s="159"/>
      <c r="W99" s="159"/>
      <c r="X99" s="159"/>
      <c r="Y99" s="159"/>
      <c r="Z99" s="159"/>
      <c r="AA99" s="159"/>
      <c r="AB99" s="159"/>
      <c r="AC99" s="159"/>
      <c r="AD99" s="168"/>
      <c r="AE99" s="159"/>
      <c r="AF99" s="159"/>
      <c r="AG99" s="159"/>
      <c r="AH99" s="159"/>
      <c r="AI99" s="159"/>
      <c r="AJ99" s="159"/>
      <c r="AK99" s="157"/>
      <c r="AL99" s="157"/>
      <c r="AM99" s="162"/>
      <c r="AN99" s="169"/>
      <c r="AO99" s="169"/>
      <c r="AP99" s="169"/>
      <c r="AQ99" s="169"/>
      <c r="AR99" s="169"/>
      <c r="AS99" s="157"/>
      <c r="AT99" s="157"/>
    </row>
    <row r="100" spans="1:46" s="170" customFormat="1" ht="12.75">
      <c r="A100" s="167"/>
      <c r="B100" s="194"/>
      <c r="C100" s="195"/>
      <c r="D100" s="196"/>
      <c r="E100" s="157"/>
      <c r="F100" s="159"/>
      <c r="G100" s="159"/>
      <c r="H100" s="168"/>
      <c r="I100" s="168"/>
      <c r="J100" s="168"/>
      <c r="K100" s="159"/>
      <c r="L100" s="168"/>
      <c r="M100" s="159"/>
      <c r="N100" s="159"/>
      <c r="O100" s="159"/>
      <c r="P100" s="159"/>
      <c r="Q100" s="159"/>
      <c r="R100" s="159"/>
      <c r="S100" s="159"/>
      <c r="T100" s="159"/>
      <c r="U100" s="159"/>
      <c r="V100" s="159"/>
      <c r="W100" s="159"/>
      <c r="X100" s="159"/>
      <c r="Y100" s="159"/>
      <c r="Z100" s="159"/>
      <c r="AA100" s="159"/>
      <c r="AB100" s="159"/>
      <c r="AC100" s="159"/>
      <c r="AD100" s="168"/>
      <c r="AE100" s="159"/>
      <c r="AF100" s="159"/>
      <c r="AG100" s="159"/>
      <c r="AH100" s="159"/>
      <c r="AI100" s="159"/>
      <c r="AJ100" s="159"/>
      <c r="AK100" s="157"/>
      <c r="AL100" s="157"/>
      <c r="AM100" s="162"/>
      <c r="AN100" s="169"/>
      <c r="AO100" s="169"/>
      <c r="AP100" s="169"/>
      <c r="AQ100" s="169"/>
      <c r="AR100" s="169"/>
      <c r="AS100" s="157"/>
      <c r="AT100" s="157"/>
    </row>
    <row r="101" spans="1:46" s="170" customFormat="1" ht="11.25">
      <c r="A101" s="166"/>
      <c r="B101" s="166"/>
      <c r="C101" s="155"/>
      <c r="D101" s="171"/>
      <c r="E101" s="172"/>
      <c r="F101" s="161"/>
      <c r="G101" s="173"/>
      <c r="H101" s="160"/>
      <c r="I101" s="160"/>
      <c r="J101" s="160"/>
      <c r="K101" s="173"/>
      <c r="L101" s="160"/>
      <c r="M101" s="173"/>
      <c r="N101" s="173"/>
      <c r="O101" s="173"/>
      <c r="P101" s="173"/>
      <c r="Q101" s="160"/>
      <c r="R101" s="161"/>
      <c r="S101" s="173"/>
      <c r="T101" s="173"/>
      <c r="U101" s="160"/>
      <c r="V101" s="173"/>
      <c r="W101" s="173"/>
      <c r="X101" s="160"/>
      <c r="Y101" s="173"/>
      <c r="Z101" s="173"/>
      <c r="AA101" s="173"/>
      <c r="AB101" s="173"/>
      <c r="AC101" s="173"/>
      <c r="AD101" s="160"/>
      <c r="AE101" s="173"/>
      <c r="AF101" s="173"/>
      <c r="AG101" s="173"/>
      <c r="AH101" s="173"/>
      <c r="AI101" s="173"/>
      <c r="AJ101" s="173"/>
      <c r="AK101" s="172"/>
      <c r="AM101" s="174"/>
      <c r="AN101" s="166"/>
      <c r="AO101" s="166"/>
      <c r="AP101" s="166"/>
      <c r="AQ101" s="166"/>
      <c r="AR101" s="166"/>
      <c r="AS101" s="155"/>
      <c r="AT101" s="157"/>
    </row>
    <row r="102" spans="1:46" s="170" customFormat="1" ht="12.75">
      <c r="A102" s="133"/>
      <c r="B102" s="133" t="s">
        <v>0</v>
      </c>
      <c r="C102" s="133"/>
      <c r="D102" s="175"/>
      <c r="E102" s="133"/>
      <c r="F102" s="176"/>
      <c r="G102" s="176"/>
      <c r="H102" s="176"/>
      <c r="I102" s="176"/>
      <c r="J102" s="176"/>
      <c r="K102" s="176"/>
      <c r="L102" s="176"/>
      <c r="M102" s="176"/>
      <c r="N102" s="176"/>
      <c r="O102" s="176"/>
      <c r="P102" s="176"/>
      <c r="Q102" s="176"/>
      <c r="R102" s="176"/>
      <c r="S102" s="176"/>
      <c r="T102" s="176"/>
      <c r="U102" s="176"/>
      <c r="V102" s="176"/>
      <c r="W102" s="176"/>
      <c r="X102" s="176"/>
      <c r="Y102" s="176"/>
      <c r="Z102" s="176"/>
      <c r="AA102" s="176"/>
      <c r="AB102" s="176"/>
      <c r="AC102" s="176"/>
      <c r="AD102" s="176"/>
      <c r="AE102" s="176"/>
      <c r="AF102" s="176"/>
      <c r="AG102" s="176"/>
      <c r="AH102" s="177"/>
      <c r="AI102" s="177"/>
      <c r="AJ102" s="177"/>
      <c r="AK102" s="133"/>
      <c r="AL102" s="133"/>
      <c r="AM102" s="178"/>
      <c r="AN102" s="133"/>
      <c r="AO102" s="133"/>
      <c r="AP102" s="133"/>
      <c r="AQ102" s="133"/>
      <c r="AR102" s="133"/>
      <c r="AS102" s="133"/>
      <c r="AT102" s="157"/>
    </row>
    <row r="103" spans="1:46" s="170" customFormat="1" ht="12.75">
      <c r="A103" s="133"/>
      <c r="B103" s="133"/>
      <c r="C103" s="133" t="s">
        <v>46</v>
      </c>
      <c r="D103" s="175"/>
      <c r="E103" s="133"/>
      <c r="F103" s="176"/>
      <c r="G103" s="176"/>
      <c r="H103" s="176"/>
      <c r="I103" s="176"/>
      <c r="J103" s="176"/>
      <c r="K103" s="176"/>
      <c r="L103" s="176"/>
      <c r="M103" s="176"/>
      <c r="N103" s="176"/>
      <c r="O103" s="176"/>
      <c r="P103" s="176"/>
      <c r="Q103" s="176"/>
      <c r="R103" s="176"/>
      <c r="S103" s="176"/>
      <c r="T103" s="176"/>
      <c r="U103" s="176"/>
      <c r="V103" s="176"/>
      <c r="W103" s="176"/>
      <c r="X103" s="176"/>
      <c r="Y103" s="176"/>
      <c r="Z103" s="176"/>
      <c r="AA103" s="176"/>
      <c r="AB103" s="176"/>
      <c r="AC103" s="176"/>
      <c r="AD103" s="176"/>
      <c r="AE103" s="176"/>
      <c r="AF103" s="176"/>
      <c r="AG103" s="176"/>
      <c r="AH103" s="177"/>
      <c r="AI103" s="177"/>
      <c r="AJ103" s="177"/>
      <c r="AK103" s="133"/>
      <c r="AL103" s="133"/>
      <c r="AM103" s="178"/>
      <c r="AN103" s="133"/>
      <c r="AO103" s="133"/>
      <c r="AP103" s="133"/>
      <c r="AQ103" s="133"/>
      <c r="AR103" s="133"/>
      <c r="AS103" s="133"/>
      <c r="AT103" s="155"/>
    </row>
    <row r="104" spans="1:46" s="133" customFormat="1" ht="15" customHeight="1">
      <c r="C104" s="133" t="s">
        <v>47</v>
      </c>
      <c r="D104" s="175"/>
      <c r="F104" s="176"/>
      <c r="G104" s="176"/>
      <c r="H104" s="176"/>
      <c r="I104" s="176"/>
      <c r="J104" s="176"/>
      <c r="K104" s="176"/>
      <c r="L104" s="176"/>
      <c r="M104" s="176"/>
      <c r="N104" s="176"/>
      <c r="O104" s="176"/>
      <c r="P104" s="176"/>
      <c r="Q104" s="176"/>
      <c r="R104" s="176"/>
      <c r="S104" s="176"/>
      <c r="T104" s="176"/>
      <c r="U104" s="176"/>
      <c r="V104" s="176"/>
      <c r="W104" s="176"/>
      <c r="X104" s="176"/>
      <c r="Y104" s="176"/>
      <c r="Z104" s="176"/>
      <c r="AA104" s="176"/>
      <c r="AB104" s="176"/>
      <c r="AC104" s="176"/>
      <c r="AD104" s="176"/>
      <c r="AE104" s="176"/>
      <c r="AF104" s="176"/>
      <c r="AG104" s="176"/>
      <c r="AH104" s="177"/>
      <c r="AI104" s="177"/>
      <c r="AJ104" s="177"/>
      <c r="AM104" s="178"/>
    </row>
    <row r="105" spans="1:46" s="133" customFormat="1" ht="15" customHeight="1">
      <c r="C105" s="133" t="s">
        <v>48</v>
      </c>
      <c r="D105" s="175"/>
      <c r="F105" s="176"/>
      <c r="G105" s="176"/>
      <c r="H105" s="176"/>
      <c r="I105" s="176"/>
      <c r="J105" s="176"/>
      <c r="K105" s="176"/>
      <c r="L105" s="176"/>
      <c r="M105" s="176"/>
      <c r="N105" s="176"/>
      <c r="O105" s="176"/>
      <c r="P105" s="176"/>
      <c r="Q105" s="176"/>
      <c r="R105" s="176"/>
      <c r="S105" s="176"/>
      <c r="T105" s="176"/>
      <c r="U105" s="176"/>
      <c r="V105" s="176"/>
      <c r="W105" s="176"/>
      <c r="X105" s="176"/>
      <c r="Y105" s="176"/>
      <c r="Z105" s="176"/>
      <c r="AA105" s="176"/>
      <c r="AB105" s="176"/>
      <c r="AC105" s="176"/>
      <c r="AD105" s="176"/>
      <c r="AE105" s="176"/>
      <c r="AF105" s="176"/>
      <c r="AG105" s="176"/>
      <c r="AH105" s="177"/>
      <c r="AI105" s="177"/>
      <c r="AJ105" s="177"/>
      <c r="AM105" s="178"/>
    </row>
    <row r="106" spans="1:46" s="133" customFormat="1" ht="15" customHeight="1">
      <c r="C106" s="133" t="s">
        <v>49</v>
      </c>
      <c r="D106" s="175"/>
      <c r="F106" s="176"/>
      <c r="G106" s="176"/>
      <c r="H106" s="176"/>
      <c r="I106" s="176"/>
      <c r="J106" s="176"/>
      <c r="K106" s="176"/>
      <c r="L106" s="176"/>
      <c r="M106" s="176"/>
      <c r="N106" s="176"/>
      <c r="O106" s="176"/>
      <c r="P106" s="176"/>
      <c r="Q106" s="176"/>
      <c r="R106" s="176"/>
      <c r="S106" s="176"/>
      <c r="T106" s="176"/>
      <c r="U106" s="176"/>
      <c r="V106" s="176"/>
      <c r="W106" s="176"/>
      <c r="X106" s="176"/>
      <c r="Y106" s="176"/>
      <c r="Z106" s="176"/>
      <c r="AA106" s="176"/>
      <c r="AB106" s="176"/>
      <c r="AC106" s="176"/>
      <c r="AD106" s="176"/>
      <c r="AE106" s="176"/>
      <c r="AF106" s="176"/>
      <c r="AG106" s="176"/>
      <c r="AH106" s="177"/>
      <c r="AI106" s="177"/>
      <c r="AJ106" s="177"/>
      <c r="AM106" s="178"/>
    </row>
    <row r="107" spans="1:46" s="133" customFormat="1" ht="15" customHeight="1">
      <c r="C107" s="133" t="s">
        <v>50</v>
      </c>
      <c r="D107" s="175"/>
      <c r="F107" s="176"/>
      <c r="G107" s="176"/>
      <c r="H107" s="176"/>
      <c r="I107" s="176"/>
      <c r="J107" s="176"/>
      <c r="K107" s="176"/>
      <c r="L107" s="176"/>
      <c r="M107" s="176"/>
      <c r="N107" s="176"/>
      <c r="O107" s="176"/>
      <c r="P107" s="176"/>
      <c r="Q107" s="176"/>
      <c r="R107" s="176"/>
      <c r="S107" s="176"/>
      <c r="T107" s="176"/>
      <c r="U107" s="176"/>
      <c r="V107" s="176"/>
      <c r="W107" s="176"/>
      <c r="X107" s="176"/>
      <c r="Y107" s="176"/>
      <c r="Z107" s="176"/>
      <c r="AA107" s="176"/>
      <c r="AB107" s="176"/>
      <c r="AC107" s="176"/>
      <c r="AD107" s="176"/>
      <c r="AE107" s="176"/>
      <c r="AF107" s="176"/>
      <c r="AG107" s="176"/>
      <c r="AH107" s="177"/>
      <c r="AI107" s="177"/>
      <c r="AJ107" s="177"/>
      <c r="AM107" s="178"/>
    </row>
    <row r="108" spans="1:46" s="133" customFormat="1" ht="15" customHeight="1">
      <c r="C108" s="133" t="s">
        <v>51</v>
      </c>
      <c r="D108" s="175"/>
      <c r="F108" s="176"/>
      <c r="G108" s="176"/>
      <c r="H108" s="176"/>
      <c r="I108" s="176"/>
      <c r="J108" s="176"/>
      <c r="K108" s="176"/>
      <c r="L108" s="176"/>
      <c r="M108" s="176"/>
      <c r="N108" s="176"/>
      <c r="O108" s="176"/>
      <c r="P108" s="176"/>
      <c r="Q108" s="176"/>
      <c r="R108" s="176"/>
      <c r="S108" s="176"/>
      <c r="T108" s="176"/>
      <c r="U108" s="176"/>
      <c r="V108" s="176"/>
      <c r="W108" s="176"/>
      <c r="X108" s="176"/>
      <c r="Y108" s="176"/>
      <c r="Z108" s="176"/>
      <c r="AA108" s="176"/>
      <c r="AB108" s="176"/>
      <c r="AC108" s="176"/>
      <c r="AD108" s="176"/>
      <c r="AE108" s="176"/>
      <c r="AF108" s="176"/>
      <c r="AG108" s="176"/>
      <c r="AH108" s="177"/>
      <c r="AI108" s="177"/>
      <c r="AJ108" s="177"/>
      <c r="AM108" s="178"/>
    </row>
    <row r="109" spans="1:46" s="133" customFormat="1" ht="15" customHeight="1">
      <c r="C109" s="133" t="s">
        <v>52</v>
      </c>
      <c r="D109" s="175"/>
      <c r="F109" s="176"/>
      <c r="G109" s="176"/>
      <c r="H109" s="176"/>
      <c r="I109" s="176"/>
      <c r="J109" s="176"/>
      <c r="K109" s="176"/>
      <c r="L109" s="176"/>
      <c r="M109" s="176"/>
      <c r="N109" s="176"/>
      <c r="O109" s="176"/>
      <c r="P109" s="176"/>
      <c r="Q109" s="176"/>
      <c r="R109" s="176"/>
      <c r="S109" s="176"/>
      <c r="T109" s="176"/>
      <c r="U109" s="176"/>
      <c r="V109" s="176"/>
      <c r="W109" s="176"/>
      <c r="X109" s="176"/>
      <c r="Y109" s="176"/>
      <c r="Z109" s="176"/>
      <c r="AA109" s="176"/>
      <c r="AB109" s="176"/>
      <c r="AC109" s="176"/>
      <c r="AD109" s="176"/>
      <c r="AE109" s="176"/>
      <c r="AF109" s="176"/>
      <c r="AG109" s="176"/>
      <c r="AH109" s="177"/>
      <c r="AI109" s="177"/>
      <c r="AJ109" s="177"/>
      <c r="AM109" s="178"/>
    </row>
    <row r="110" spans="1:46" s="133" customFormat="1" ht="15" customHeight="1">
      <c r="C110" s="133" t="s">
        <v>53</v>
      </c>
      <c r="D110" s="175"/>
      <c r="F110" s="176"/>
      <c r="G110" s="176"/>
      <c r="H110" s="176"/>
      <c r="I110" s="176"/>
      <c r="J110" s="176"/>
      <c r="K110" s="176"/>
      <c r="L110" s="176"/>
      <c r="M110" s="176"/>
      <c r="N110" s="176"/>
      <c r="O110" s="176"/>
      <c r="P110" s="176"/>
      <c r="Q110" s="176"/>
      <c r="R110" s="176"/>
      <c r="S110" s="176"/>
      <c r="T110" s="176"/>
      <c r="U110" s="176"/>
      <c r="V110" s="176"/>
      <c r="W110" s="176"/>
      <c r="X110" s="176"/>
      <c r="Y110" s="176"/>
      <c r="Z110" s="176"/>
      <c r="AA110" s="176"/>
      <c r="AB110" s="176"/>
      <c r="AC110" s="176"/>
      <c r="AD110" s="176"/>
      <c r="AE110" s="176"/>
      <c r="AF110" s="176"/>
      <c r="AG110" s="176"/>
      <c r="AH110" s="177"/>
      <c r="AI110" s="177"/>
      <c r="AJ110" s="177"/>
      <c r="AM110" s="178"/>
    </row>
    <row r="111" spans="1:46" s="133" customFormat="1" ht="15" customHeight="1">
      <c r="C111" s="133" t="s">
        <v>54</v>
      </c>
      <c r="D111" s="175"/>
      <c r="F111" s="176"/>
      <c r="G111" s="176"/>
      <c r="H111" s="176"/>
      <c r="I111" s="176"/>
      <c r="J111" s="176"/>
      <c r="K111" s="176"/>
      <c r="L111" s="176"/>
      <c r="M111" s="176"/>
      <c r="N111" s="176"/>
      <c r="O111" s="176"/>
      <c r="P111" s="176"/>
      <c r="Q111" s="176"/>
      <c r="R111" s="176"/>
      <c r="S111" s="176"/>
      <c r="T111" s="176"/>
      <c r="U111" s="176"/>
      <c r="V111" s="176"/>
      <c r="W111" s="176"/>
      <c r="X111" s="176"/>
      <c r="Y111" s="176"/>
      <c r="Z111" s="176"/>
      <c r="AA111" s="176"/>
      <c r="AB111" s="176"/>
      <c r="AC111" s="176"/>
      <c r="AD111" s="176"/>
      <c r="AE111" s="176"/>
      <c r="AF111" s="176"/>
      <c r="AG111" s="176"/>
      <c r="AH111" s="177"/>
      <c r="AI111" s="177"/>
      <c r="AJ111" s="177"/>
      <c r="AM111" s="178"/>
    </row>
    <row r="125" ht="12.75"/>
    <row r="126" ht="12.75"/>
    <row r="127" ht="12.75"/>
  </sheetData>
  <protectedRanges>
    <protectedRange password="CC78" sqref="A1:A3" name="Range1_2_1_2"/>
    <protectedRange password="CC78" sqref="A9:A12" name="Range1_1_3"/>
    <protectedRange password="CC78" sqref="C9:E12 A9:A12" name="Range1_6_3"/>
    <protectedRange password="CC78" sqref="B9:B12" name="Range1_4_3"/>
    <protectedRange password="CC78" sqref="J47:J50 Q45:Q46" name="Range1_1_1_1_2"/>
    <protectedRange password="CC78" sqref="J51" name="Range1_3_1_1_2"/>
    <protectedRange password="CC78" sqref="A72:A74" name="Range1_2_1_1_1"/>
    <protectedRange password="CC78" sqref="A79:A90 B92 A93:A94" name="Range1_1_1_2"/>
    <protectedRange password="CC78" sqref="A79:A90 B92 D91:D92 C79:D90 C93:D94 A93:A94 E79:E94" name="Range1_6_1_1"/>
    <protectedRange password="CC78" sqref="B79:B90 C92 B93:B94" name="Range1_4_1_1"/>
    <protectedRange password="CC78" sqref="J97:J100 Q95:Q96" name="Range1_1_1_1_1_1"/>
    <protectedRange password="CC78" sqref="J101" name="Range1_3_1_1_1_1"/>
    <protectedRange password="CC78" sqref="A35:A44 A14:A33" name="Range1_1_2_1"/>
    <protectedRange password="CC78" sqref="C35:E44 A35:A44 C14:E33 A14:A33" name="Range1_6_2_1"/>
    <protectedRange password="CC78" sqref="B35:B36 B39:B44 B14:B33" name="Range1_4_2_1"/>
    <protectedRange password="CC78" sqref="B37:B38" name="Range1_4_2_2"/>
    <protectedRange password="CC78" sqref="B100 B91" name="Range1"/>
    <protectedRange password="CC78" sqref="B100 B91" name="Range1_3"/>
  </protectedRanges>
  <mergeCells count="351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M14:AM15"/>
    <mergeCell ref="AN14:AN15"/>
    <mergeCell ref="AO14:AO15"/>
    <mergeCell ref="AP14:AP15"/>
    <mergeCell ref="AQ14:AQ15"/>
    <mergeCell ref="AR14:AR15"/>
    <mergeCell ref="A16:A17"/>
    <mergeCell ref="B16:B17"/>
    <mergeCell ref="AS18:AS19"/>
    <mergeCell ref="AM18:AM19"/>
    <mergeCell ref="AN18:AN19"/>
    <mergeCell ref="AO18:AO19"/>
    <mergeCell ref="AP18:AP19"/>
    <mergeCell ref="AQ18:AQ19"/>
    <mergeCell ref="AR18:AR19"/>
    <mergeCell ref="AN16:AN17"/>
    <mergeCell ref="AO16:AO17"/>
    <mergeCell ref="AP16:AP17"/>
    <mergeCell ref="AQ16:AQ17"/>
    <mergeCell ref="AR16:AR17"/>
    <mergeCell ref="AS16:AS17"/>
    <mergeCell ref="A20:A21"/>
    <mergeCell ref="B20:B21"/>
    <mergeCell ref="C20:C21"/>
    <mergeCell ref="D20:D21"/>
    <mergeCell ref="AK20:AK21"/>
    <mergeCell ref="AL20:AL21"/>
    <mergeCell ref="AM20:AM21"/>
    <mergeCell ref="A18:A19"/>
    <mergeCell ref="B18:B19"/>
    <mergeCell ref="C18:C19"/>
    <mergeCell ref="D18:D19"/>
    <mergeCell ref="AK18:AK19"/>
    <mergeCell ref="AL18:AL19"/>
    <mergeCell ref="AP20:AP21"/>
    <mergeCell ref="AQ20:AQ21"/>
    <mergeCell ref="AR20:AR21"/>
    <mergeCell ref="AS20:AS21"/>
    <mergeCell ref="AN20:AN21"/>
    <mergeCell ref="AO20:AO21"/>
    <mergeCell ref="C16:C17"/>
    <mergeCell ref="D16:D17"/>
    <mergeCell ref="AK16:AK17"/>
    <mergeCell ref="AL16:AL17"/>
    <mergeCell ref="AM16:AM17"/>
    <mergeCell ref="A22:A23"/>
    <mergeCell ref="B22:B23"/>
    <mergeCell ref="C22:C23"/>
    <mergeCell ref="D22:D23"/>
    <mergeCell ref="AK22:AK23"/>
    <mergeCell ref="AL22:AL23"/>
    <mergeCell ref="AS22:AS23"/>
    <mergeCell ref="AM22:AM23"/>
    <mergeCell ref="AN22:AN23"/>
    <mergeCell ref="AO22:AO23"/>
    <mergeCell ref="AP22:AP23"/>
    <mergeCell ref="AQ22:AQ23"/>
    <mergeCell ref="AR22:AR23"/>
    <mergeCell ref="AS24:AS25"/>
    <mergeCell ref="AM24:AM25"/>
    <mergeCell ref="AN24:AN25"/>
    <mergeCell ref="AO24:AO25"/>
    <mergeCell ref="AP24:AP25"/>
    <mergeCell ref="AQ24:AQ25"/>
    <mergeCell ref="AR24:AR25"/>
    <mergeCell ref="AP26:AP27"/>
    <mergeCell ref="AQ26:AQ27"/>
    <mergeCell ref="AR26:AR27"/>
    <mergeCell ref="AS26:AS27"/>
    <mergeCell ref="AR28:AR29"/>
    <mergeCell ref="AN26:AN27"/>
    <mergeCell ref="AO26:AO27"/>
    <mergeCell ref="A24:A25"/>
    <mergeCell ref="B24:B25"/>
    <mergeCell ref="C24:C25"/>
    <mergeCell ref="D24:D25"/>
    <mergeCell ref="AK24:AK25"/>
    <mergeCell ref="AL24:AL25"/>
    <mergeCell ref="A26:A27"/>
    <mergeCell ref="B26:B27"/>
    <mergeCell ref="C26:C27"/>
    <mergeCell ref="D26:D27"/>
    <mergeCell ref="AK26:AK27"/>
    <mergeCell ref="AL26:AL27"/>
    <mergeCell ref="AM26:AM27"/>
    <mergeCell ref="A28:A29"/>
    <mergeCell ref="B28:B29"/>
    <mergeCell ref="C28:C29"/>
    <mergeCell ref="D28:D29"/>
    <mergeCell ref="AK28:AK29"/>
    <mergeCell ref="AL28:AL29"/>
    <mergeCell ref="AS30:AS31"/>
    <mergeCell ref="A30:A31"/>
    <mergeCell ref="B30:B31"/>
    <mergeCell ref="C30:C31"/>
    <mergeCell ref="D30:D31"/>
    <mergeCell ref="AK30:AK31"/>
    <mergeCell ref="AL30:AL31"/>
    <mergeCell ref="AM30:AM31"/>
    <mergeCell ref="AN30:AN31"/>
    <mergeCell ref="AO30:AO31"/>
    <mergeCell ref="AS28:AS29"/>
    <mergeCell ref="AM28:AM29"/>
    <mergeCell ref="AN28:AN29"/>
    <mergeCell ref="AO28:AO29"/>
    <mergeCell ref="AP28:AP29"/>
    <mergeCell ref="AQ28:AQ29"/>
    <mergeCell ref="AQ39:AQ40"/>
    <mergeCell ref="AR39:AR40"/>
    <mergeCell ref="A39:A40"/>
    <mergeCell ref="AP30:AP31"/>
    <mergeCell ref="AQ30:AQ31"/>
    <mergeCell ref="AR30:AR31"/>
    <mergeCell ref="AN39:AN40"/>
    <mergeCell ref="AO39:AO40"/>
    <mergeCell ref="AP39:AP40"/>
    <mergeCell ref="AP35:AP36"/>
    <mergeCell ref="AQ35:AQ36"/>
    <mergeCell ref="AR35:AR36"/>
    <mergeCell ref="B32:B33"/>
    <mergeCell ref="C32:C33"/>
    <mergeCell ref="D32:D33"/>
    <mergeCell ref="AK32:AK33"/>
    <mergeCell ref="AL32:AL33"/>
    <mergeCell ref="AM32:AM33"/>
    <mergeCell ref="AN32:AN33"/>
    <mergeCell ref="AO32:AO33"/>
    <mergeCell ref="AP32:AP33"/>
    <mergeCell ref="AQ32:AQ33"/>
    <mergeCell ref="AR32:AR33"/>
    <mergeCell ref="A32:A33"/>
    <mergeCell ref="AS35:AS36"/>
    <mergeCell ref="A37:A38"/>
    <mergeCell ref="B37:B38"/>
    <mergeCell ref="C37:C38"/>
    <mergeCell ref="D37:D38"/>
    <mergeCell ref="AK37:AK38"/>
    <mergeCell ref="AL37:AL38"/>
    <mergeCell ref="AM37:AM38"/>
    <mergeCell ref="AN37:AN38"/>
    <mergeCell ref="AO37:AO38"/>
    <mergeCell ref="AP37:AP38"/>
    <mergeCell ref="AQ37:AQ38"/>
    <mergeCell ref="AR37:AR38"/>
    <mergeCell ref="AS37:AS38"/>
    <mergeCell ref="A35:A36"/>
    <mergeCell ref="B35:B36"/>
    <mergeCell ref="C35:C36"/>
    <mergeCell ref="D35:D36"/>
    <mergeCell ref="AR43:AR44"/>
    <mergeCell ref="AS43:AS44"/>
    <mergeCell ref="AS39:AS40"/>
    <mergeCell ref="AP41:AP42"/>
    <mergeCell ref="AQ41:AQ42"/>
    <mergeCell ref="AR41:AR42"/>
    <mergeCell ref="AS41:AS42"/>
    <mergeCell ref="AN43:AN44"/>
    <mergeCell ref="AO43:AO44"/>
    <mergeCell ref="AN41:AN42"/>
    <mergeCell ref="AO41:AO42"/>
    <mergeCell ref="AK35:AK36"/>
    <mergeCell ref="AL35:AL36"/>
    <mergeCell ref="AM35:AM36"/>
    <mergeCell ref="AN35:AN36"/>
    <mergeCell ref="AO35:AO36"/>
    <mergeCell ref="AP43:AP44"/>
    <mergeCell ref="AQ43:AQ44"/>
    <mergeCell ref="B39:B40"/>
    <mergeCell ref="C39:C40"/>
    <mergeCell ref="D39:D40"/>
    <mergeCell ref="AK39:AK40"/>
    <mergeCell ref="AL39:AL40"/>
    <mergeCell ref="AM39:AM40"/>
    <mergeCell ref="A43:A44"/>
    <mergeCell ref="B43:B44"/>
    <mergeCell ref="C43:C44"/>
    <mergeCell ref="D43:D44"/>
    <mergeCell ref="AK43:AK44"/>
    <mergeCell ref="AL43:AL44"/>
    <mergeCell ref="AM43:AM44"/>
    <mergeCell ref="A41:A42"/>
    <mergeCell ref="B41:B42"/>
    <mergeCell ref="C41:C42"/>
    <mergeCell ref="D41:D42"/>
    <mergeCell ref="AK41:AK42"/>
    <mergeCell ref="AL41:AL42"/>
    <mergeCell ref="AM41:AM42"/>
    <mergeCell ref="AR81:AR82"/>
    <mergeCell ref="AS81:AS82"/>
    <mergeCell ref="AM72:AS72"/>
    <mergeCell ref="A76:A77"/>
    <mergeCell ref="B76:B77"/>
    <mergeCell ref="C76:C77"/>
    <mergeCell ref="D76:D77"/>
    <mergeCell ref="E76:E77"/>
    <mergeCell ref="AK76:AM76"/>
    <mergeCell ref="AN76:AN77"/>
    <mergeCell ref="AO76:AO77"/>
    <mergeCell ref="AP76:AP77"/>
    <mergeCell ref="AQ76:AQ77"/>
    <mergeCell ref="AR76:AR77"/>
    <mergeCell ref="AS76:AS77"/>
    <mergeCell ref="AT76:AT77"/>
    <mergeCell ref="A79:A80"/>
    <mergeCell ref="B79:B80"/>
    <mergeCell ref="C79:C80"/>
    <mergeCell ref="D79:D80"/>
    <mergeCell ref="AK79:AK80"/>
    <mergeCell ref="AL79:AL80"/>
    <mergeCell ref="AM79:AM80"/>
    <mergeCell ref="AN79:AN80"/>
    <mergeCell ref="AO79:AO80"/>
    <mergeCell ref="AP79:AP80"/>
    <mergeCell ref="AQ79:AQ80"/>
    <mergeCell ref="AR79:AR80"/>
    <mergeCell ref="AS79:AS80"/>
    <mergeCell ref="AP83:AP84"/>
    <mergeCell ref="AQ83:AQ84"/>
    <mergeCell ref="AR83:AR84"/>
    <mergeCell ref="AS83:AS84"/>
    <mergeCell ref="A81:A82"/>
    <mergeCell ref="B81:B82"/>
    <mergeCell ref="C81:C82"/>
    <mergeCell ref="D81:D82"/>
    <mergeCell ref="AK81:AK82"/>
    <mergeCell ref="AL81:AL82"/>
    <mergeCell ref="AM81:AM82"/>
    <mergeCell ref="A83:A84"/>
    <mergeCell ref="B83:B84"/>
    <mergeCell ref="C83:C84"/>
    <mergeCell ref="D83:D84"/>
    <mergeCell ref="AK83:AK84"/>
    <mergeCell ref="AL83:AL84"/>
    <mergeCell ref="AM83:AM84"/>
    <mergeCell ref="AN83:AN84"/>
    <mergeCell ref="AO83:AO84"/>
    <mergeCell ref="AN81:AN82"/>
    <mergeCell ref="AO81:AO82"/>
    <mergeCell ref="AP81:AP82"/>
    <mergeCell ref="AQ81:AQ82"/>
    <mergeCell ref="A85:A86"/>
    <mergeCell ref="B85:B86"/>
    <mergeCell ref="C85:C86"/>
    <mergeCell ref="D85:D86"/>
    <mergeCell ref="AK85:AK86"/>
    <mergeCell ref="AL85:AL86"/>
    <mergeCell ref="AM85:AM86"/>
    <mergeCell ref="AN85:AN86"/>
    <mergeCell ref="AO85:AO86"/>
    <mergeCell ref="A87:A88"/>
    <mergeCell ref="B87:B88"/>
    <mergeCell ref="C87:C88"/>
    <mergeCell ref="D87:D88"/>
    <mergeCell ref="AK87:AK88"/>
    <mergeCell ref="AL87:AL88"/>
    <mergeCell ref="AM87:AM88"/>
    <mergeCell ref="AN87:AN88"/>
    <mergeCell ref="AO87:AO88"/>
    <mergeCell ref="AK89:AK90"/>
    <mergeCell ref="AL89:AL90"/>
    <mergeCell ref="AM89:AM90"/>
    <mergeCell ref="AN89:AN90"/>
    <mergeCell ref="AO89:AO90"/>
    <mergeCell ref="AP85:AP86"/>
    <mergeCell ref="AQ85:AQ86"/>
    <mergeCell ref="AR85:AR86"/>
    <mergeCell ref="AS85:AS86"/>
    <mergeCell ref="AP87:AP88"/>
    <mergeCell ref="AQ87:AQ88"/>
    <mergeCell ref="AR87:AR88"/>
    <mergeCell ref="AS87:AS88"/>
    <mergeCell ref="AP91:AP92"/>
    <mergeCell ref="AQ91:AQ92"/>
    <mergeCell ref="AR91:AR92"/>
    <mergeCell ref="AP89:AP90"/>
    <mergeCell ref="AQ89:AQ90"/>
    <mergeCell ref="AR89:AR90"/>
    <mergeCell ref="AS89:AS90"/>
    <mergeCell ref="A93:A94"/>
    <mergeCell ref="B93:B94"/>
    <mergeCell ref="C93:C94"/>
    <mergeCell ref="D93:D94"/>
    <mergeCell ref="AK93:AK94"/>
    <mergeCell ref="AL93:AL94"/>
    <mergeCell ref="AM93:AM94"/>
    <mergeCell ref="AN93:AN94"/>
    <mergeCell ref="AO93:AO94"/>
    <mergeCell ref="AP93:AP94"/>
    <mergeCell ref="AQ93:AQ94"/>
    <mergeCell ref="AR93:AR94"/>
    <mergeCell ref="AS93:AS94"/>
    <mergeCell ref="A89:A90"/>
    <mergeCell ref="B89:B90"/>
    <mergeCell ref="C89:C90"/>
    <mergeCell ref="D89:D90"/>
    <mergeCell ref="B91:B92"/>
    <mergeCell ref="C91:C92"/>
    <mergeCell ref="A91:A92"/>
    <mergeCell ref="D91:D92"/>
    <mergeCell ref="AK91:AK92"/>
    <mergeCell ref="AL91:AL92"/>
    <mergeCell ref="AM91:AM92"/>
    <mergeCell ref="AN91:AN92"/>
    <mergeCell ref="AO91:AO92"/>
  </mergeCells>
  <conditionalFormatting sqref="F102:AJ103 F5:AJ6 F51:AJ70 F105:AJ118 F9:AJ12 F14:AJ49">
    <cfRule type="expression" dxfId="364" priority="21" stopIfTrue="1">
      <formula>IF(WEEKDAY(F$5)=1,TRUE,FALSE)</formula>
    </cfRule>
  </conditionalFormatting>
  <conditionalFormatting sqref="F5:AJ6 F76:AJ77 F9:AJ12 F79:AJ94">
    <cfRule type="expression" dxfId="363" priority="16" stopIfTrue="1">
      <formula>IF(WEEKDAY(F$5)=1,TRUE,FALSE)</formula>
    </cfRule>
  </conditionalFormatting>
  <conditionalFormatting sqref="K35:P35">
    <cfRule type="expression" dxfId="362" priority="15" stopIfTrue="1">
      <formula>IF(WEEKDAY(K$5)=1,TRUE,FALSE)</formula>
    </cfRule>
  </conditionalFormatting>
  <conditionalFormatting sqref="K37:P37">
    <cfRule type="expression" dxfId="361" priority="14" stopIfTrue="1">
      <formula>IF(WEEKDAY(K$5)=1,TRUE,FALSE)</formula>
    </cfRule>
  </conditionalFormatting>
  <conditionalFormatting sqref="K39:P39">
    <cfRule type="expression" dxfId="360" priority="13" stopIfTrue="1">
      <formula>IF(WEEKDAY(K$5)=1,TRUE,FALSE)</formula>
    </cfRule>
  </conditionalFormatting>
  <conditionalFormatting sqref="K41:P41">
    <cfRule type="expression" dxfId="359" priority="12" stopIfTrue="1">
      <formula>IF(WEEKDAY(K$5)=1,TRUE,FALSE)</formula>
    </cfRule>
  </conditionalFormatting>
  <conditionalFormatting sqref="K43:P43">
    <cfRule type="expression" dxfId="358" priority="11" stopIfTrue="1">
      <formula>IF(WEEKDAY(K$5)=1,TRUE,FALSE)</formula>
    </cfRule>
  </conditionalFormatting>
  <conditionalFormatting sqref="R43:W43">
    <cfRule type="expression" dxfId="357" priority="10" stopIfTrue="1">
      <formula>IF(WEEKDAY(R$5)=1,TRUE,FALSE)</formula>
    </cfRule>
  </conditionalFormatting>
  <conditionalFormatting sqref="R41:W41">
    <cfRule type="expression" dxfId="356" priority="9" stopIfTrue="1">
      <formula>IF(WEEKDAY(R$5)=1,TRUE,FALSE)</formula>
    </cfRule>
  </conditionalFormatting>
  <conditionalFormatting sqref="R39:W39">
    <cfRule type="expression" dxfId="355" priority="8" stopIfTrue="1">
      <formula>IF(WEEKDAY(R$5)=1,TRUE,FALSE)</formula>
    </cfRule>
  </conditionalFormatting>
  <conditionalFormatting sqref="R37:W37">
    <cfRule type="expression" dxfId="354" priority="7" stopIfTrue="1">
      <formula>IF(WEEKDAY(R$5)=1,TRUE,FALSE)</formula>
    </cfRule>
  </conditionalFormatting>
  <conditionalFormatting sqref="R35:W35">
    <cfRule type="expression" dxfId="353" priority="6" stopIfTrue="1">
      <formula>IF(WEEKDAY(R$5)=1,TRUE,FALSE)</formula>
    </cfRule>
  </conditionalFormatting>
  <conditionalFormatting sqref="Y35:AD35">
    <cfRule type="expression" dxfId="352" priority="5" stopIfTrue="1">
      <formula>IF(WEEKDAY(Y$5)=1,TRUE,FALSE)</formula>
    </cfRule>
  </conditionalFormatting>
  <conditionalFormatting sqref="Y37:AD37">
    <cfRule type="expression" dxfId="351" priority="4" stopIfTrue="1">
      <formula>IF(WEEKDAY(Y$5)=1,TRUE,FALSE)</formula>
    </cfRule>
  </conditionalFormatting>
  <conditionalFormatting sqref="Y39:AD39">
    <cfRule type="expression" dxfId="350" priority="3" stopIfTrue="1">
      <formula>IF(WEEKDAY(Y$5)=1,TRUE,FALSE)</formula>
    </cfRule>
  </conditionalFormatting>
  <conditionalFormatting sqref="Y41:AD41">
    <cfRule type="expression" dxfId="349" priority="2" stopIfTrue="1">
      <formula>IF(WEEKDAY(Y$5)=1,TRUE,FALSE)</formula>
    </cfRule>
  </conditionalFormatting>
  <conditionalFormatting sqref="Y43:AD43">
    <cfRule type="expression" dxfId="348" priority="1" stopIfTrue="1">
      <formula>IF(WEEKDAY(Y$5)=1,TRUE,FALSE)</formula>
    </cfRule>
  </conditionalFormatting>
  <printOptions horizontalCentered="1"/>
  <pageMargins left="0.24" right="0.24" top="0.32" bottom="0.72" header="0.25" footer="0.62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64"/>
  <sheetViews>
    <sheetView topLeftCell="A29" zoomScaleNormal="70" workbookViewId="0">
      <selection activeCell="A43" sqref="A43:E44"/>
    </sheetView>
  </sheetViews>
  <sheetFormatPr defaultRowHeight="11.25"/>
  <cols>
    <col min="1" max="1" width="4.28515625" style="5" customWidth="1"/>
    <col min="2" max="2" width="8.42578125" style="5" customWidth="1"/>
    <col min="3" max="3" width="21.140625" style="5" customWidth="1"/>
    <col min="4" max="4" width="13.5703125" style="14" customWidth="1"/>
    <col min="5" max="5" width="15.42578125" style="15" bestFit="1" customWidth="1"/>
    <col min="6" max="6" width="6.42578125" style="14" customWidth="1"/>
    <col min="7" max="7" width="10.5703125" style="15" customWidth="1"/>
    <col min="8" max="8" width="7.140625" style="15" customWidth="1"/>
    <col min="9" max="9" width="9.5703125" style="15" customWidth="1"/>
    <col min="10" max="10" width="8.5703125" style="81" customWidth="1"/>
    <col min="11" max="12" width="12" style="5" customWidth="1"/>
    <col min="13" max="13" width="11.85546875" style="5" customWidth="1"/>
    <col min="14" max="14" width="8.5703125" style="5" customWidth="1"/>
    <col min="15" max="16" width="8.7109375" style="5" customWidth="1"/>
    <col min="17" max="17" width="11" style="5" customWidth="1"/>
    <col min="18" max="18" width="6.28515625" style="5" customWidth="1"/>
    <col min="19" max="19" width="10.85546875" style="5" customWidth="1"/>
    <col min="20" max="20" width="12.28515625" style="6" customWidth="1"/>
    <col min="21" max="21" width="9.5703125" style="5" customWidth="1"/>
    <col min="22" max="22" width="15.42578125" style="6" customWidth="1"/>
    <col min="23" max="23" width="7.42578125" style="6" customWidth="1"/>
    <col min="24" max="24" width="7" style="6" customWidth="1"/>
    <col min="25" max="25" width="9.140625" style="6"/>
    <col min="26" max="26" width="11.140625" style="6" bestFit="1" customWidth="1"/>
    <col min="27" max="28" width="10.85546875" style="5" bestFit="1" customWidth="1"/>
    <col min="29" max="16384" width="9.140625" style="5"/>
  </cols>
  <sheetData>
    <row r="1" spans="1:31" s="3" customFormat="1" ht="41.25" customHeight="1">
      <c r="A1" s="124"/>
      <c r="B1" s="259"/>
      <c r="C1" s="259"/>
      <c r="D1" s="531" t="str">
        <f>"BẢNG THANH TOÁN LƯƠNG THÁNG"&amp;" "&amp;TEXT($E$4,"mm")&amp;" / "&amp;TEXT($E$4,"yyyy")</f>
        <v>BẢNG THANH TOÁN LƯƠNG THÁNG 02 / 2017</v>
      </c>
      <c r="E1" s="531"/>
      <c r="F1" s="531"/>
      <c r="G1" s="531"/>
      <c r="H1" s="531"/>
      <c r="I1" s="531"/>
      <c r="J1" s="531"/>
      <c r="K1" s="531"/>
      <c r="L1" s="531"/>
      <c r="M1" s="531"/>
      <c r="N1" s="531"/>
      <c r="O1" s="531"/>
      <c r="P1" s="531"/>
      <c r="Q1" s="532"/>
      <c r="R1" s="533" t="s">
        <v>179</v>
      </c>
      <c r="S1" s="534"/>
      <c r="T1" s="535"/>
      <c r="U1" s="115" t="s">
        <v>58</v>
      </c>
      <c r="V1" s="99" t="s">
        <v>37</v>
      </c>
      <c r="W1" s="73"/>
      <c r="X1" s="73"/>
      <c r="Y1" s="4"/>
      <c r="Z1" s="4"/>
    </row>
    <row r="2" spans="1:31" s="3" customFormat="1" ht="15" customHeight="1">
      <c r="A2" s="124" t="str">
        <f>TH!$A$1</f>
        <v>Công ty TNHH Hải sản An Lạc</v>
      </c>
      <c r="B2" s="259"/>
      <c r="C2" s="259"/>
      <c r="D2" s="259"/>
      <c r="E2" s="71"/>
      <c r="F2" s="259"/>
      <c r="G2" s="259"/>
      <c r="H2" s="259"/>
      <c r="I2" s="259"/>
      <c r="J2" s="72"/>
      <c r="K2" s="259"/>
      <c r="L2" s="259"/>
      <c r="M2" s="259"/>
      <c r="N2" s="259"/>
      <c r="O2" s="259"/>
      <c r="P2" s="259"/>
      <c r="Q2" s="259"/>
      <c r="R2" s="259"/>
      <c r="S2" s="259"/>
      <c r="T2" s="50"/>
      <c r="U2" s="70">
        <v>20</v>
      </c>
      <c r="V2" s="100">
        <v>28</v>
      </c>
      <c r="W2" s="73"/>
      <c r="X2" s="73"/>
      <c r="Y2" s="4"/>
      <c r="Z2" s="4"/>
    </row>
    <row r="3" spans="1:31" s="3" customFormat="1" ht="15" customHeight="1">
      <c r="A3" s="124" t="str">
        <f>TH!$A$2</f>
        <v>Địa chỉ: Lô A14, đường 4A, KCN Hải Sơn, Đức Hòa, Long An</v>
      </c>
      <c r="B3" s="259"/>
      <c r="C3" s="259"/>
      <c r="D3" s="259"/>
      <c r="E3" s="71"/>
      <c r="F3" s="259"/>
      <c r="G3" s="259"/>
      <c r="H3" s="259"/>
      <c r="I3" s="259"/>
      <c r="J3" s="72"/>
      <c r="K3" s="259"/>
      <c r="L3" s="259"/>
      <c r="M3" s="259"/>
      <c r="N3" s="259"/>
      <c r="O3" s="259"/>
      <c r="P3" s="259"/>
      <c r="Q3" s="259"/>
      <c r="R3" s="259"/>
      <c r="S3" s="259"/>
      <c r="T3" s="50"/>
      <c r="U3" s="116"/>
      <c r="V3" s="117"/>
      <c r="W3" s="73"/>
      <c r="X3" s="73"/>
      <c r="Y3" s="4"/>
      <c r="Z3" s="4"/>
    </row>
    <row r="4" spans="1:31" s="95" customFormat="1" ht="14.25" customHeight="1">
      <c r="A4" s="93"/>
      <c r="B4" s="94"/>
      <c r="C4" s="94"/>
      <c r="D4" s="94"/>
      <c r="E4" s="277">
        <f>'CC - 02'!$E$4</f>
        <v>42767</v>
      </c>
      <c r="F4" s="94"/>
      <c r="G4" s="94"/>
      <c r="H4" s="94"/>
      <c r="I4" s="94"/>
      <c r="J4" s="94"/>
      <c r="K4" s="94"/>
      <c r="L4" s="94"/>
      <c r="M4" s="94"/>
      <c r="N4" s="249">
        <v>0.08</v>
      </c>
      <c r="O4" s="249">
        <v>1.4999999999999999E-2</v>
      </c>
      <c r="P4" s="249">
        <v>0.01</v>
      </c>
      <c r="Q4" s="94"/>
      <c r="R4" s="94"/>
      <c r="S4" s="94"/>
      <c r="T4" s="94"/>
      <c r="U4" s="94"/>
      <c r="V4" s="96"/>
      <c r="W4" s="96"/>
      <c r="X4" s="96"/>
      <c r="Y4" s="96"/>
      <c r="Z4" s="96"/>
    </row>
    <row r="5" spans="1:31" s="26" customFormat="1" ht="24" customHeight="1">
      <c r="A5" s="536" t="s">
        <v>19</v>
      </c>
      <c r="B5" s="536" t="s">
        <v>20</v>
      </c>
      <c r="C5" s="433" t="s">
        <v>1</v>
      </c>
      <c r="D5" s="433" t="s">
        <v>2</v>
      </c>
      <c r="E5" s="436" t="s">
        <v>56</v>
      </c>
      <c r="F5" s="508" t="s">
        <v>26</v>
      </c>
      <c r="G5" s="509"/>
      <c r="H5" s="509"/>
      <c r="I5" s="509"/>
      <c r="J5" s="509"/>
      <c r="K5" s="525"/>
      <c r="L5" s="515" t="s">
        <v>57</v>
      </c>
      <c r="M5" s="515" t="s">
        <v>5</v>
      </c>
      <c r="N5" s="433" t="s">
        <v>6</v>
      </c>
      <c r="O5" s="433"/>
      <c r="P5" s="433"/>
      <c r="Q5" s="515" t="s">
        <v>7</v>
      </c>
      <c r="R5" s="515" t="s">
        <v>8</v>
      </c>
      <c r="S5" s="515" t="s">
        <v>9</v>
      </c>
      <c r="T5" s="434" t="s">
        <v>10</v>
      </c>
      <c r="U5" s="94"/>
      <c r="V5" s="27"/>
      <c r="W5" s="27"/>
      <c r="X5" s="4"/>
      <c r="Y5" s="4"/>
      <c r="Z5" s="4"/>
      <c r="AA5" s="3"/>
      <c r="AB5" s="3"/>
      <c r="AC5" s="3"/>
      <c r="AD5" s="3"/>
      <c r="AE5" s="3"/>
    </row>
    <row r="6" spans="1:31" s="26" customFormat="1" ht="33.75" customHeight="1">
      <c r="A6" s="537"/>
      <c r="B6" s="537"/>
      <c r="C6" s="433"/>
      <c r="D6" s="433"/>
      <c r="E6" s="436"/>
      <c r="F6" s="508" t="s">
        <v>59</v>
      </c>
      <c r="G6" s="525"/>
      <c r="H6" s="508" t="s">
        <v>189</v>
      </c>
      <c r="I6" s="509"/>
      <c r="J6" s="526" t="s">
        <v>27</v>
      </c>
      <c r="K6" s="515" t="s">
        <v>4</v>
      </c>
      <c r="L6" s="516"/>
      <c r="M6" s="516"/>
      <c r="N6" s="538" t="s">
        <v>12</v>
      </c>
      <c r="O6" s="515" t="s">
        <v>13</v>
      </c>
      <c r="P6" s="515" t="s">
        <v>34</v>
      </c>
      <c r="Q6" s="516"/>
      <c r="R6" s="516"/>
      <c r="S6" s="516"/>
      <c r="T6" s="435"/>
      <c r="U6" s="94"/>
      <c r="V6" s="27"/>
      <c r="W6" s="27"/>
      <c r="X6" s="4"/>
      <c r="Y6" s="4"/>
      <c r="Z6" s="4"/>
      <c r="AA6" s="3"/>
      <c r="AB6" s="3"/>
      <c r="AC6" s="3"/>
      <c r="AD6" s="3"/>
      <c r="AE6" s="3"/>
    </row>
    <row r="7" spans="1:31" s="26" customFormat="1" ht="35.25" customHeight="1">
      <c r="A7" s="537"/>
      <c r="B7" s="537"/>
      <c r="C7" s="515"/>
      <c r="D7" s="515"/>
      <c r="E7" s="436"/>
      <c r="F7" s="258" t="s">
        <v>40</v>
      </c>
      <c r="G7" s="257" t="s">
        <v>18</v>
      </c>
      <c r="H7" s="258" t="s">
        <v>40</v>
      </c>
      <c r="I7" s="262" t="s">
        <v>18</v>
      </c>
      <c r="J7" s="527"/>
      <c r="K7" s="516"/>
      <c r="L7" s="517"/>
      <c r="M7" s="517"/>
      <c r="N7" s="539"/>
      <c r="O7" s="516"/>
      <c r="P7" s="516"/>
      <c r="Q7" s="516"/>
      <c r="R7" s="516"/>
      <c r="S7" s="516"/>
      <c r="T7" s="435"/>
      <c r="U7" s="94"/>
      <c r="V7" s="27"/>
      <c r="W7" s="27"/>
      <c r="X7" s="4"/>
      <c r="Y7" s="4"/>
      <c r="Z7" s="4"/>
      <c r="AA7" s="3"/>
      <c r="AB7" s="3"/>
      <c r="AC7" s="3"/>
      <c r="AD7" s="3"/>
      <c r="AE7" s="3"/>
    </row>
    <row r="8" spans="1:31" s="75" customFormat="1" ht="12.75" customHeight="1">
      <c r="A8" s="74">
        <v>1</v>
      </c>
      <c r="B8" s="74">
        <v>2</v>
      </c>
      <c r="C8" s="74">
        <v>3</v>
      </c>
      <c r="D8" s="74">
        <v>4</v>
      </c>
      <c r="E8" s="74">
        <v>5</v>
      </c>
      <c r="F8" s="74">
        <v>7</v>
      </c>
      <c r="G8" s="74">
        <v>8</v>
      </c>
      <c r="H8" s="74">
        <v>9</v>
      </c>
      <c r="I8" s="74">
        <v>10</v>
      </c>
      <c r="J8" s="74">
        <v>13</v>
      </c>
      <c r="K8" s="74">
        <v>14</v>
      </c>
      <c r="L8" s="74">
        <v>16</v>
      </c>
      <c r="M8" s="74">
        <v>17</v>
      </c>
      <c r="N8" s="74">
        <v>18</v>
      </c>
      <c r="O8" s="74">
        <v>19</v>
      </c>
      <c r="P8" s="74">
        <v>20</v>
      </c>
      <c r="Q8" s="74">
        <v>21</v>
      </c>
      <c r="R8" s="74">
        <v>22</v>
      </c>
      <c r="S8" s="74">
        <v>23</v>
      </c>
      <c r="T8" s="74">
        <v>24</v>
      </c>
      <c r="U8" s="94"/>
      <c r="V8" s="76"/>
      <c r="W8" s="76"/>
      <c r="X8" s="77"/>
      <c r="Y8" s="77"/>
      <c r="Z8" s="77"/>
      <c r="AA8" s="78"/>
      <c r="AB8" s="78"/>
      <c r="AC8" s="78"/>
      <c r="AD8" s="78"/>
      <c r="AE8" s="78"/>
    </row>
    <row r="9" spans="1:31" s="75" customFormat="1" ht="24" customHeight="1">
      <c r="A9" s="276" t="s">
        <v>183</v>
      </c>
      <c r="B9" s="275" t="s">
        <v>184</v>
      </c>
      <c r="C9" s="274"/>
      <c r="D9" s="274"/>
      <c r="E9" s="274"/>
      <c r="F9" s="274"/>
      <c r="G9" s="274"/>
      <c r="H9" s="274"/>
      <c r="I9" s="274"/>
      <c r="J9" s="274"/>
      <c r="K9" s="274"/>
      <c r="L9" s="274"/>
      <c r="M9" s="274"/>
      <c r="N9" s="274"/>
      <c r="O9" s="274"/>
      <c r="P9" s="274"/>
      <c r="Q9" s="274"/>
      <c r="R9" s="274"/>
      <c r="S9" s="274"/>
      <c r="T9" s="274"/>
      <c r="U9" s="94"/>
      <c r="V9" s="76"/>
      <c r="W9" s="76"/>
      <c r="X9" s="77"/>
      <c r="Y9" s="77"/>
      <c r="Z9" s="77"/>
      <c r="AA9" s="78"/>
      <c r="AB9" s="78"/>
      <c r="AC9" s="78"/>
      <c r="AD9" s="78"/>
      <c r="AE9" s="78"/>
    </row>
    <row r="10" spans="1:31" s="33" customFormat="1" ht="24" customHeight="1">
      <c r="A10" s="35">
        <v>1</v>
      </c>
      <c r="B10" s="126" t="s">
        <v>61</v>
      </c>
      <c r="C10" s="79" t="str">
        <f>VLOOKUP(B10,DS,2,0)</f>
        <v>Mai Út Hiền</v>
      </c>
      <c r="D10" s="103" t="str">
        <f>VLOOKUP(B10,DS,3,0)</f>
        <v>Cơ Điện</v>
      </c>
      <c r="E10" s="80">
        <f>VLOOKUP(B10,DS,4,0)</f>
        <v>4336000</v>
      </c>
      <c r="F10" s="82">
        <f>VLOOKUP(B10,'CC - 02'!$B$8:$AS$70,36,0)</f>
        <v>20</v>
      </c>
      <c r="G10" s="198">
        <f>ROUND(E10/$U$2*F10,0)</f>
        <v>4336000</v>
      </c>
      <c r="H10" s="82">
        <f>(VLOOKUP(B10,'CC - 02'!$B$8:$AS$70,37,0)+VLOOKUP(B10,'CC - 02'!$B$8:$AS$70,38,0))</f>
        <v>0</v>
      </c>
      <c r="I10" s="198">
        <f>ROUND(E10/$U$2*H10,0)</f>
        <v>0</v>
      </c>
      <c r="J10" s="83">
        <f>F10+H10</f>
        <v>20</v>
      </c>
      <c r="K10" s="36">
        <f>G10+I10</f>
        <v>4336000</v>
      </c>
      <c r="L10" s="80">
        <f>+F10*15000</f>
        <v>300000</v>
      </c>
      <c r="M10" s="37">
        <f>K10+L10</f>
        <v>4636000</v>
      </c>
      <c r="N10" s="37">
        <f>IF(VLOOKUP(B10,DS,10,0)="x",E10*$N$4,0)</f>
        <v>346880</v>
      </c>
      <c r="O10" s="37">
        <f>IF(VLOOKUP(B10,DS,10,0)="x",E10*$O$4,0)</f>
        <v>65040</v>
      </c>
      <c r="P10" s="37">
        <f>IF(VLOOKUP(B10,DS,10,0)="x",E10*$P$4,0)</f>
        <v>43360</v>
      </c>
      <c r="Q10" s="36">
        <f>M10-SUM(N10:P10)</f>
        <v>4180720</v>
      </c>
      <c r="R10" s="36">
        <f>VLOOKUP(B10,DS,23,0)</f>
        <v>0</v>
      </c>
      <c r="S10" s="38">
        <f>Q10-R10</f>
        <v>4180720</v>
      </c>
      <c r="T10" s="36"/>
      <c r="U10" s="94"/>
      <c r="V10" s="34"/>
      <c r="W10" s="27"/>
      <c r="X10" s="4"/>
      <c r="Y10" s="4"/>
      <c r="Z10" s="4"/>
      <c r="AA10" s="3"/>
      <c r="AB10" s="3"/>
      <c r="AC10" s="3"/>
      <c r="AD10" s="3"/>
      <c r="AE10" s="3"/>
    </row>
    <row r="11" spans="1:31" s="33" customFormat="1" ht="24" customHeight="1">
      <c r="A11" s="35">
        <v>2</v>
      </c>
      <c r="B11" s="126" t="s">
        <v>62</v>
      </c>
      <c r="C11" s="79" t="str">
        <f>VLOOKUP(B11,DS,2,0)</f>
        <v>Nguyễn Thị Xuân Thảo</v>
      </c>
      <c r="D11" s="103" t="str">
        <f>VLOOKUP(B11,DS,3,0)</f>
        <v>KCS</v>
      </c>
      <c r="E11" s="80">
        <f>VLOOKUP(B11,DS,4,0)</f>
        <v>4056000</v>
      </c>
      <c r="F11" s="82">
        <f>VLOOKUP(B11,'CC - 02'!$B$8:$AS$70,36,0)</f>
        <v>20</v>
      </c>
      <c r="G11" s="198">
        <f>ROUND(E11/$U$2*F11,0)</f>
        <v>4056000</v>
      </c>
      <c r="H11" s="82">
        <f>(VLOOKUP(B11,'CC - 02'!$B$8:$AS$70,37,0)+VLOOKUP(B11,'CC - 02'!$B$8:$AS$70,38,0))</f>
        <v>0</v>
      </c>
      <c r="I11" s="198">
        <f>ROUND(E11/$U$2*H11,0)</f>
        <v>0</v>
      </c>
      <c r="J11" s="83">
        <f>F11+H11</f>
        <v>20</v>
      </c>
      <c r="K11" s="36">
        <f>G11+I11</f>
        <v>4056000</v>
      </c>
      <c r="L11" s="80">
        <f>+F11*15000</f>
        <v>300000</v>
      </c>
      <c r="M11" s="37">
        <f>K11+L11</f>
        <v>4356000</v>
      </c>
      <c r="N11" s="37">
        <f>IF(VLOOKUP(B11,DS,10,0)="x",E11*$N$4,0)</f>
        <v>324480</v>
      </c>
      <c r="O11" s="37">
        <f>IF(VLOOKUP(B11,DS,10,0)="x",E11*$O$4,0)</f>
        <v>60840</v>
      </c>
      <c r="P11" s="37">
        <f>IF(VLOOKUP(B11,DS,10,0)="x",E11*$P$4,0)</f>
        <v>40560</v>
      </c>
      <c r="Q11" s="36">
        <f>M11-SUM(N11:P11)</f>
        <v>3930120</v>
      </c>
      <c r="R11" s="36">
        <f>VLOOKUP(B11,DS,23,0)</f>
        <v>0</v>
      </c>
      <c r="S11" s="38">
        <f>Q11-R11</f>
        <v>3930120</v>
      </c>
      <c r="T11" s="36"/>
      <c r="U11" s="94"/>
      <c r="V11" s="34"/>
      <c r="W11" s="27"/>
      <c r="X11" s="4"/>
      <c r="Y11" s="4"/>
      <c r="Z11" s="4"/>
      <c r="AA11" s="3"/>
      <c r="AB11" s="3"/>
      <c r="AC11" s="3"/>
      <c r="AD11" s="3"/>
      <c r="AE11" s="3"/>
    </row>
    <row r="12" spans="1:31" s="75" customFormat="1" ht="24" customHeight="1">
      <c r="A12" s="276" t="s">
        <v>185</v>
      </c>
      <c r="B12" s="275" t="s">
        <v>186</v>
      </c>
      <c r="C12" s="274"/>
      <c r="D12" s="274"/>
      <c r="E12" s="274" t="s">
        <v>194</v>
      </c>
      <c r="F12" s="274"/>
      <c r="G12" s="274"/>
      <c r="H12" s="274"/>
      <c r="I12" s="274"/>
      <c r="J12" s="274"/>
      <c r="K12" s="274" t="s">
        <v>194</v>
      </c>
      <c r="L12" s="274"/>
      <c r="M12" s="274"/>
      <c r="N12" s="37"/>
      <c r="O12" s="37"/>
      <c r="P12" s="37"/>
      <c r="Q12" s="274"/>
      <c r="R12" s="274"/>
      <c r="S12" s="274"/>
      <c r="T12" s="274"/>
      <c r="U12" s="94"/>
      <c r="V12" s="76"/>
      <c r="W12" s="76"/>
      <c r="X12" s="77"/>
      <c r="Y12" s="77"/>
      <c r="Z12" s="77"/>
      <c r="AA12" s="78"/>
      <c r="AB12" s="78"/>
      <c r="AC12" s="78"/>
      <c r="AD12" s="78"/>
      <c r="AE12" s="78"/>
    </row>
    <row r="13" spans="1:31" s="33" customFormat="1" ht="24" customHeight="1">
      <c r="A13" s="35">
        <v>3</v>
      </c>
      <c r="B13" s="126" t="s">
        <v>85</v>
      </c>
      <c r="C13" s="79" t="str">
        <f t="shared" ref="C13:C28" si="0">VLOOKUP(B13,DS,2,0)</f>
        <v>Huỳnh Thị Hường</v>
      </c>
      <c r="D13" s="103" t="str">
        <f t="shared" ref="D13:D28" si="1">VLOOKUP(B13,DS,3,0)</f>
        <v>Công nhân</v>
      </c>
      <c r="E13" s="80">
        <f t="shared" ref="E13:E28" si="2">VLOOKUP(B13,DS,4,0)</f>
        <v>3552000</v>
      </c>
      <c r="F13" s="82">
        <f>VLOOKUP(B13,'CC - 02'!$B$8:$AS$70,36,0)</f>
        <v>20</v>
      </c>
      <c r="G13" s="198">
        <f t="shared" ref="G13:G28" si="3">ROUND(E13/$U$2*F13,0)</f>
        <v>3552000</v>
      </c>
      <c r="H13" s="82">
        <f>(VLOOKUP(B13,'CC - 02'!$B$8:$AS$70,37,0)+VLOOKUP(B13,'CC - 02'!$B$8:$AS$70,38,0))</f>
        <v>0</v>
      </c>
      <c r="I13" s="198">
        <f t="shared" ref="I13:I28" si="4">ROUND(E13/$U$2*H13,0)</f>
        <v>0</v>
      </c>
      <c r="J13" s="199">
        <f t="shared" ref="J13:K18" si="5">F13+H13</f>
        <v>20</v>
      </c>
      <c r="K13" s="36">
        <f t="shared" si="5"/>
        <v>3552000</v>
      </c>
      <c r="L13" s="80">
        <f t="shared" ref="L13:L28" si="6">+F13*15000</f>
        <v>300000</v>
      </c>
      <c r="M13" s="37">
        <f t="shared" ref="M13:M28" si="7">K13+L13</f>
        <v>3852000</v>
      </c>
      <c r="N13" s="37">
        <f t="shared" ref="N13:N23" si="8">IF(VLOOKUP(B13,DS,10,0)="x",E13*$N$4,0)</f>
        <v>284160</v>
      </c>
      <c r="O13" s="37">
        <f t="shared" ref="O13:O23" si="9">IF(VLOOKUP(B13,DS,10,0)="x",E13*$O$4,0)</f>
        <v>53280</v>
      </c>
      <c r="P13" s="37">
        <f t="shared" ref="P13:P23" si="10">IF(VLOOKUP(B13,DS,10,0)="x",E13*$P$4,0)</f>
        <v>35520</v>
      </c>
      <c r="Q13" s="36">
        <f t="shared" ref="Q13:Q25" si="11">M13-SUM(N13:P13)</f>
        <v>3479040</v>
      </c>
      <c r="R13" s="36">
        <f t="shared" ref="R13:R28" si="12">VLOOKUP(B13,DS,23,0)</f>
        <v>0</v>
      </c>
      <c r="S13" s="38">
        <f t="shared" ref="S13:S28" si="13">Q13-R13</f>
        <v>3479040</v>
      </c>
      <c r="T13" s="36"/>
      <c r="U13" s="94"/>
      <c r="V13" s="34"/>
      <c r="W13" s="27"/>
      <c r="X13" s="4"/>
      <c r="Y13" s="4"/>
      <c r="Z13" s="4"/>
      <c r="AA13" s="3"/>
      <c r="AB13" s="3"/>
      <c r="AC13" s="3"/>
      <c r="AD13" s="3"/>
      <c r="AE13" s="3"/>
    </row>
    <row r="14" spans="1:31" s="33" customFormat="1" ht="24" customHeight="1">
      <c r="A14" s="35">
        <v>4</v>
      </c>
      <c r="B14" s="126" t="s">
        <v>86</v>
      </c>
      <c r="C14" s="79" t="str">
        <f t="shared" si="0"/>
        <v>Nguyễn Thị Rong</v>
      </c>
      <c r="D14" s="103" t="str">
        <f t="shared" si="1"/>
        <v>Công nhân</v>
      </c>
      <c r="E14" s="80">
        <f t="shared" si="2"/>
        <v>3552000</v>
      </c>
      <c r="F14" s="82">
        <f>VLOOKUP(B14,'CC - 02'!$B$8:$AS$70,36,0)</f>
        <v>20</v>
      </c>
      <c r="G14" s="198">
        <f t="shared" si="3"/>
        <v>3552000</v>
      </c>
      <c r="H14" s="82">
        <f>(VLOOKUP(B14,'CC - 02'!$B$8:$AS$70,37,0)+VLOOKUP(B14,'CC - 02'!$B$8:$AS$70,38,0))</f>
        <v>0</v>
      </c>
      <c r="I14" s="198">
        <f t="shared" si="4"/>
        <v>0</v>
      </c>
      <c r="J14" s="199">
        <f t="shared" si="5"/>
        <v>20</v>
      </c>
      <c r="K14" s="36">
        <f t="shared" si="5"/>
        <v>3552000</v>
      </c>
      <c r="L14" s="80">
        <f t="shared" si="6"/>
        <v>300000</v>
      </c>
      <c r="M14" s="37">
        <f t="shared" si="7"/>
        <v>3852000</v>
      </c>
      <c r="N14" s="37">
        <f t="shared" si="8"/>
        <v>284160</v>
      </c>
      <c r="O14" s="37">
        <f t="shared" si="9"/>
        <v>53280</v>
      </c>
      <c r="P14" s="37">
        <f t="shared" si="10"/>
        <v>35520</v>
      </c>
      <c r="Q14" s="36">
        <f t="shared" si="11"/>
        <v>3479040</v>
      </c>
      <c r="R14" s="36">
        <f t="shared" si="12"/>
        <v>0</v>
      </c>
      <c r="S14" s="38">
        <f t="shared" si="13"/>
        <v>3479040</v>
      </c>
      <c r="T14" s="36"/>
      <c r="U14" s="94"/>
      <c r="V14" s="34"/>
      <c r="W14" s="27"/>
      <c r="X14" s="4"/>
      <c r="Y14" s="4"/>
      <c r="Z14" s="4"/>
      <c r="AA14" s="3"/>
      <c r="AB14" s="3"/>
      <c r="AC14" s="3"/>
      <c r="AD14" s="3"/>
      <c r="AE14" s="3"/>
    </row>
    <row r="15" spans="1:31" s="33" customFormat="1" ht="24" customHeight="1">
      <c r="A15" s="35">
        <v>5</v>
      </c>
      <c r="B15" s="126" t="s">
        <v>87</v>
      </c>
      <c r="C15" s="79" t="str">
        <f t="shared" si="0"/>
        <v>Sơn Thị Nil</v>
      </c>
      <c r="D15" s="103" t="str">
        <f t="shared" si="1"/>
        <v>Công nhân</v>
      </c>
      <c r="E15" s="80">
        <f t="shared" si="2"/>
        <v>3552000</v>
      </c>
      <c r="F15" s="82">
        <f>VLOOKUP(B15,'CC - 02'!$B$8:$AS$70,36,0)</f>
        <v>20</v>
      </c>
      <c r="G15" s="198">
        <f t="shared" si="3"/>
        <v>3552000</v>
      </c>
      <c r="H15" s="82">
        <f>(VLOOKUP(B15,'CC - 02'!$B$8:$AS$70,37,0)+VLOOKUP(B15,'CC - 02'!$B$8:$AS$70,38,0))</f>
        <v>0</v>
      </c>
      <c r="I15" s="198">
        <f t="shared" si="4"/>
        <v>0</v>
      </c>
      <c r="J15" s="199">
        <f t="shared" si="5"/>
        <v>20</v>
      </c>
      <c r="K15" s="36">
        <f t="shared" si="5"/>
        <v>3552000</v>
      </c>
      <c r="L15" s="80">
        <f t="shared" si="6"/>
        <v>300000</v>
      </c>
      <c r="M15" s="37">
        <f t="shared" si="7"/>
        <v>3852000</v>
      </c>
      <c r="N15" s="37">
        <f t="shared" si="8"/>
        <v>284160</v>
      </c>
      <c r="O15" s="37">
        <f t="shared" si="9"/>
        <v>53280</v>
      </c>
      <c r="P15" s="37">
        <f t="shared" si="10"/>
        <v>35520</v>
      </c>
      <c r="Q15" s="36">
        <f t="shared" si="11"/>
        <v>3479040</v>
      </c>
      <c r="R15" s="36">
        <f t="shared" si="12"/>
        <v>0</v>
      </c>
      <c r="S15" s="38">
        <f t="shared" si="13"/>
        <v>3479040</v>
      </c>
      <c r="T15" s="36"/>
      <c r="U15" s="94"/>
      <c r="V15" s="34"/>
      <c r="W15" s="27"/>
      <c r="X15" s="4"/>
      <c r="Y15" s="4"/>
      <c r="Z15" s="4"/>
      <c r="AA15" s="3"/>
      <c r="AB15" s="3"/>
      <c r="AC15" s="3"/>
      <c r="AD15" s="3"/>
      <c r="AE15" s="3"/>
    </row>
    <row r="16" spans="1:31" s="33" customFormat="1" ht="23.25" customHeight="1">
      <c r="A16" s="35">
        <v>6</v>
      </c>
      <c r="B16" s="126" t="s">
        <v>91</v>
      </c>
      <c r="C16" s="79" t="str">
        <f t="shared" si="0"/>
        <v>Nguyễn Thị Lựu</v>
      </c>
      <c r="D16" s="103" t="str">
        <f t="shared" si="1"/>
        <v>Công nhân</v>
      </c>
      <c r="E16" s="80">
        <f t="shared" si="2"/>
        <v>3552000</v>
      </c>
      <c r="F16" s="82">
        <f>VLOOKUP(B16,'CC - 02'!$B$8:$AS$70,36,0)</f>
        <v>20</v>
      </c>
      <c r="G16" s="198">
        <f t="shared" si="3"/>
        <v>3552000</v>
      </c>
      <c r="H16" s="82">
        <f>(VLOOKUP(B16,'CC - 02'!$B$8:$AS$70,37,0)+VLOOKUP(B16,'CC - 02'!$B$8:$AS$70,38,0))</f>
        <v>0</v>
      </c>
      <c r="I16" s="198">
        <f t="shared" si="4"/>
        <v>0</v>
      </c>
      <c r="J16" s="199">
        <f t="shared" si="5"/>
        <v>20</v>
      </c>
      <c r="K16" s="36">
        <f t="shared" si="5"/>
        <v>3552000</v>
      </c>
      <c r="L16" s="80">
        <f t="shared" si="6"/>
        <v>300000</v>
      </c>
      <c r="M16" s="37">
        <f t="shared" si="7"/>
        <v>3852000</v>
      </c>
      <c r="N16" s="37">
        <f t="shared" si="8"/>
        <v>284160</v>
      </c>
      <c r="O16" s="37">
        <f t="shared" si="9"/>
        <v>53280</v>
      </c>
      <c r="P16" s="37">
        <f t="shared" si="10"/>
        <v>35520</v>
      </c>
      <c r="Q16" s="36">
        <f t="shared" si="11"/>
        <v>3479040</v>
      </c>
      <c r="R16" s="36">
        <f t="shared" si="12"/>
        <v>0</v>
      </c>
      <c r="S16" s="38">
        <f t="shared" si="13"/>
        <v>3479040</v>
      </c>
      <c r="T16" s="36"/>
      <c r="U16" s="94"/>
      <c r="V16" s="34"/>
      <c r="W16" s="27"/>
      <c r="X16" s="4"/>
      <c r="Y16" s="4"/>
      <c r="Z16" s="4"/>
      <c r="AA16" s="3"/>
      <c r="AB16" s="3"/>
      <c r="AC16" s="3"/>
      <c r="AD16" s="3"/>
      <c r="AE16" s="3"/>
    </row>
    <row r="17" spans="1:31" s="33" customFormat="1" ht="23.25" customHeight="1">
      <c r="A17" s="35">
        <v>7</v>
      </c>
      <c r="B17" s="126" t="s">
        <v>94</v>
      </c>
      <c r="C17" s="79" t="str">
        <f t="shared" si="0"/>
        <v>Trà Thị Soi</v>
      </c>
      <c r="D17" s="103" t="str">
        <f t="shared" si="1"/>
        <v>Công nhân</v>
      </c>
      <c r="E17" s="80">
        <f t="shared" si="2"/>
        <v>3552000</v>
      </c>
      <c r="F17" s="82">
        <f>VLOOKUP(B17,'CC - 02'!$B$8:$AS$70,36,0)</f>
        <v>20</v>
      </c>
      <c r="G17" s="198">
        <f t="shared" si="3"/>
        <v>3552000</v>
      </c>
      <c r="H17" s="82">
        <f>(VLOOKUP(B17,'CC - 02'!$B$8:$AS$70,37,0)+VLOOKUP(B17,'CC - 02'!$B$8:$AS$70,38,0))</f>
        <v>0</v>
      </c>
      <c r="I17" s="198">
        <f t="shared" si="4"/>
        <v>0</v>
      </c>
      <c r="J17" s="199">
        <f t="shared" si="5"/>
        <v>20</v>
      </c>
      <c r="K17" s="36">
        <f t="shared" si="5"/>
        <v>3552000</v>
      </c>
      <c r="L17" s="80">
        <f t="shared" si="6"/>
        <v>300000</v>
      </c>
      <c r="M17" s="37">
        <f t="shared" si="7"/>
        <v>3852000</v>
      </c>
      <c r="N17" s="37">
        <f t="shared" si="8"/>
        <v>284160</v>
      </c>
      <c r="O17" s="37">
        <f t="shared" si="9"/>
        <v>53280</v>
      </c>
      <c r="P17" s="37">
        <f t="shared" si="10"/>
        <v>35520</v>
      </c>
      <c r="Q17" s="36">
        <f t="shared" si="11"/>
        <v>3479040</v>
      </c>
      <c r="R17" s="36">
        <f t="shared" si="12"/>
        <v>0</v>
      </c>
      <c r="S17" s="38">
        <f t="shared" si="13"/>
        <v>3479040</v>
      </c>
      <c r="T17" s="36"/>
      <c r="U17" s="94"/>
      <c r="V17" s="34"/>
      <c r="W17" s="27"/>
      <c r="X17" s="4"/>
      <c r="Y17" s="4"/>
      <c r="Z17" s="4"/>
      <c r="AA17" s="3"/>
      <c r="AB17" s="3"/>
      <c r="AC17" s="3"/>
      <c r="AD17" s="3"/>
      <c r="AE17" s="3"/>
    </row>
    <row r="18" spans="1:31" s="33" customFormat="1" ht="23.25" customHeight="1">
      <c r="A18" s="35">
        <v>8</v>
      </c>
      <c r="B18" s="126" t="s">
        <v>95</v>
      </c>
      <c r="C18" s="79" t="str">
        <f t="shared" si="0"/>
        <v>Sơn Thị Muỗi Tron</v>
      </c>
      <c r="D18" s="103" t="str">
        <f t="shared" si="1"/>
        <v>Công nhân</v>
      </c>
      <c r="E18" s="80">
        <v>3317000</v>
      </c>
      <c r="F18" s="82">
        <f>VLOOKUP(B18,'CC - 02'!$B$8:$AS$70,36,0)</f>
        <v>6</v>
      </c>
      <c r="G18" s="198">
        <f t="shared" si="3"/>
        <v>995100</v>
      </c>
      <c r="H18" s="82">
        <f>(VLOOKUP(B18,'CC - 02'!$B$8:$AS$70,37,0)+VLOOKUP(B18,'CC - 02'!$B$8:$AS$70,38,0))</f>
        <v>0</v>
      </c>
      <c r="I18" s="198">
        <f t="shared" si="4"/>
        <v>0</v>
      </c>
      <c r="J18" s="199">
        <f t="shared" si="5"/>
        <v>6</v>
      </c>
      <c r="K18" s="36">
        <f t="shared" si="5"/>
        <v>995100</v>
      </c>
      <c r="L18" s="80">
        <f t="shared" si="6"/>
        <v>90000</v>
      </c>
      <c r="M18" s="37">
        <f t="shared" si="7"/>
        <v>1085100</v>
      </c>
      <c r="N18" s="37">
        <f t="shared" si="8"/>
        <v>0</v>
      </c>
      <c r="O18" s="37">
        <f t="shared" si="9"/>
        <v>0</v>
      </c>
      <c r="P18" s="37">
        <f t="shared" si="10"/>
        <v>0</v>
      </c>
      <c r="Q18" s="36">
        <f t="shared" si="11"/>
        <v>1085100</v>
      </c>
      <c r="R18" s="36">
        <f t="shared" si="12"/>
        <v>0</v>
      </c>
      <c r="S18" s="38">
        <f t="shared" si="13"/>
        <v>1085100</v>
      </c>
      <c r="T18" s="36"/>
      <c r="U18" s="94"/>
      <c r="V18" s="34"/>
      <c r="W18" s="27"/>
      <c r="X18" s="4"/>
      <c r="Y18" s="4"/>
      <c r="Z18" s="4"/>
      <c r="AA18" s="3"/>
      <c r="AB18" s="3"/>
      <c r="AC18" s="3"/>
      <c r="AD18" s="3"/>
      <c r="AE18" s="3"/>
    </row>
    <row r="19" spans="1:31" s="33" customFormat="1" ht="23.25" customHeight="1">
      <c r="A19" s="35">
        <v>9</v>
      </c>
      <c r="B19" s="126" t="s">
        <v>101</v>
      </c>
      <c r="C19" s="79" t="str">
        <f t="shared" si="0"/>
        <v>Trần Thị Bích Phượng</v>
      </c>
      <c r="D19" s="103" t="str">
        <f t="shared" si="1"/>
        <v>Công nhân</v>
      </c>
      <c r="E19" s="80">
        <f t="shared" si="2"/>
        <v>3552000</v>
      </c>
      <c r="F19" s="82">
        <f>VLOOKUP(B19,'CC - 02'!$B$8:$AS$70,36,0)</f>
        <v>20</v>
      </c>
      <c r="G19" s="198">
        <f t="shared" si="3"/>
        <v>3552000</v>
      </c>
      <c r="H19" s="82">
        <f>(VLOOKUP(B19,'CC - 02'!$B$8:$AS$70,37,0)+VLOOKUP(B19,'CC - 02'!$B$8:$AS$70,38,0))</f>
        <v>0</v>
      </c>
      <c r="I19" s="198">
        <f t="shared" si="4"/>
        <v>0</v>
      </c>
      <c r="J19" s="199">
        <f t="shared" ref="J19:K28" si="14">F19+H19</f>
        <v>20</v>
      </c>
      <c r="K19" s="36">
        <f t="shared" si="14"/>
        <v>3552000</v>
      </c>
      <c r="L19" s="80">
        <f t="shared" si="6"/>
        <v>300000</v>
      </c>
      <c r="M19" s="37">
        <f t="shared" si="7"/>
        <v>3852000</v>
      </c>
      <c r="N19" s="37">
        <f t="shared" si="8"/>
        <v>284160</v>
      </c>
      <c r="O19" s="37">
        <f t="shared" si="9"/>
        <v>53280</v>
      </c>
      <c r="P19" s="37">
        <f t="shared" si="10"/>
        <v>35520</v>
      </c>
      <c r="Q19" s="36">
        <f t="shared" si="11"/>
        <v>3479040</v>
      </c>
      <c r="R19" s="36">
        <f t="shared" si="12"/>
        <v>0</v>
      </c>
      <c r="S19" s="38">
        <f t="shared" si="13"/>
        <v>3479040</v>
      </c>
      <c r="T19" s="36"/>
      <c r="U19" s="94"/>
      <c r="V19" s="34"/>
      <c r="W19" s="27"/>
      <c r="X19" s="4"/>
      <c r="Y19" s="4"/>
      <c r="Z19" s="4"/>
      <c r="AA19" s="3"/>
      <c r="AB19" s="3"/>
      <c r="AC19" s="3"/>
      <c r="AD19" s="3"/>
      <c r="AE19" s="3"/>
    </row>
    <row r="20" spans="1:31" s="317" customFormat="1" ht="23.25" customHeight="1">
      <c r="A20" s="301">
        <v>10</v>
      </c>
      <c r="B20" s="302" t="s">
        <v>102</v>
      </c>
      <c r="C20" s="303" t="str">
        <f t="shared" si="0"/>
        <v>Sơn Thị Trường Sa</v>
      </c>
      <c r="D20" s="304" t="str">
        <f t="shared" si="1"/>
        <v>Công nhân</v>
      </c>
      <c r="E20" s="305">
        <f t="shared" si="2"/>
        <v>3552000</v>
      </c>
      <c r="F20" s="306">
        <f>VLOOKUP(B20,'CC - 02'!$B$8:$AS$70,36,0)</f>
        <v>20</v>
      </c>
      <c r="G20" s="307">
        <f t="shared" si="3"/>
        <v>3552000</v>
      </c>
      <c r="H20" s="306">
        <f>(VLOOKUP(B20,'CC - 02'!$B$8:$AS$70,37,0)+VLOOKUP(B20,'CC - 02'!$B$8:$AS$70,38,0))</f>
        <v>0</v>
      </c>
      <c r="I20" s="307">
        <f t="shared" si="4"/>
        <v>0</v>
      </c>
      <c r="J20" s="308">
        <f t="shared" si="14"/>
        <v>20</v>
      </c>
      <c r="K20" s="309">
        <f t="shared" si="14"/>
        <v>3552000</v>
      </c>
      <c r="L20" s="305">
        <f t="shared" si="6"/>
        <v>300000</v>
      </c>
      <c r="M20" s="310">
        <f t="shared" si="7"/>
        <v>3852000</v>
      </c>
      <c r="N20" s="310">
        <f t="shared" si="8"/>
        <v>284160</v>
      </c>
      <c r="O20" s="310">
        <f t="shared" si="9"/>
        <v>53280</v>
      </c>
      <c r="P20" s="310">
        <f t="shared" si="10"/>
        <v>35520</v>
      </c>
      <c r="Q20" s="309">
        <f t="shared" si="11"/>
        <v>3479040</v>
      </c>
      <c r="R20" s="309">
        <f t="shared" si="12"/>
        <v>0</v>
      </c>
      <c r="S20" s="311">
        <f t="shared" si="13"/>
        <v>3479040</v>
      </c>
      <c r="T20" s="309"/>
      <c r="U20" s="312"/>
      <c r="V20" s="313"/>
      <c r="W20" s="314"/>
      <c r="X20" s="315"/>
      <c r="Y20" s="315"/>
      <c r="Z20" s="315"/>
      <c r="AA20" s="316"/>
      <c r="AB20" s="316"/>
      <c r="AC20" s="316"/>
      <c r="AD20" s="316"/>
      <c r="AE20" s="316"/>
    </row>
    <row r="21" spans="1:31" s="33" customFormat="1" ht="23.25" customHeight="1">
      <c r="A21" s="35">
        <v>11</v>
      </c>
      <c r="B21" s="273" t="s">
        <v>88</v>
      </c>
      <c r="C21" s="79" t="str">
        <f t="shared" ref="C21" si="15">VLOOKUP(B21,DS,2,0)</f>
        <v>Huỳnh Thị Bé Tha</v>
      </c>
      <c r="D21" s="103" t="str">
        <f t="shared" ref="D21" si="16">VLOOKUP(B21,DS,3,0)</f>
        <v>Công nhân</v>
      </c>
      <c r="E21" s="80">
        <v>3552000</v>
      </c>
      <c r="F21" s="82">
        <f>VLOOKUP(B21,'CC - 02'!$B$8:$AS$70,36,0)</f>
        <v>20</v>
      </c>
      <c r="G21" s="198">
        <f t="shared" ref="G21" si="17">ROUND(E21/$U$2*F21,0)</f>
        <v>3552000</v>
      </c>
      <c r="H21" s="82">
        <f>(VLOOKUP(B21,'CC - 02'!$B$8:$AS$70,37,0)+VLOOKUP(B21,'CC - 02'!$B$8:$AS$70,38,0))</f>
        <v>0</v>
      </c>
      <c r="I21" s="198">
        <f t="shared" ref="I21" si="18">ROUND(E21/$U$2*H21,0)</f>
        <v>0</v>
      </c>
      <c r="J21" s="199">
        <f t="shared" ref="J21" si="19">F21+H21</f>
        <v>20</v>
      </c>
      <c r="K21" s="36">
        <f t="shared" si="14"/>
        <v>3552000</v>
      </c>
      <c r="L21" s="80">
        <f t="shared" ref="L21" si="20">+F21*15000</f>
        <v>300000</v>
      </c>
      <c r="M21" s="37">
        <f t="shared" ref="M21" si="21">K21+L21</f>
        <v>3852000</v>
      </c>
      <c r="N21" s="37">
        <f t="shared" si="8"/>
        <v>284160</v>
      </c>
      <c r="O21" s="37">
        <f t="shared" ref="O21" si="22">IF(VLOOKUP(B21,DS,10,0)="x",E21*$O$4,0)</f>
        <v>53280</v>
      </c>
      <c r="P21" s="37">
        <f t="shared" ref="P21" si="23">IF(VLOOKUP(B21,DS,10,0)="x",E21*$P$4,0)</f>
        <v>35520</v>
      </c>
      <c r="Q21" s="36">
        <f t="shared" ref="Q21" si="24">M21-SUM(N21:P21)</f>
        <v>3479040</v>
      </c>
      <c r="R21" s="36">
        <f t="shared" ref="R21" si="25">VLOOKUP(B21,DS,23,0)</f>
        <v>0</v>
      </c>
      <c r="S21" s="38">
        <f t="shared" ref="S21" si="26">Q21-R21</f>
        <v>3479040</v>
      </c>
      <c r="T21" s="36"/>
      <c r="U21" s="94"/>
      <c r="V21" s="34"/>
      <c r="W21" s="27"/>
      <c r="X21" s="4"/>
      <c r="Y21" s="4"/>
      <c r="Z21" s="4"/>
      <c r="AA21" s="3"/>
      <c r="AB21" s="3"/>
      <c r="AC21" s="3"/>
      <c r="AD21" s="3"/>
      <c r="AE21" s="3"/>
    </row>
    <row r="22" spans="1:31" s="33" customFormat="1" ht="23.25" customHeight="1">
      <c r="A22" s="35">
        <v>12</v>
      </c>
      <c r="B22" s="126" t="s">
        <v>103</v>
      </c>
      <c r="C22" s="79" t="str">
        <f t="shared" si="0"/>
        <v>Lý Thị Sà Kha</v>
      </c>
      <c r="D22" s="103" t="str">
        <f t="shared" si="1"/>
        <v>Công nhân</v>
      </c>
      <c r="E22" s="80">
        <f t="shared" si="2"/>
        <v>3552000</v>
      </c>
      <c r="F22" s="82">
        <f>VLOOKUP(B22,'CC - 02'!$B$8:$AS$70,36,0)</f>
        <v>20</v>
      </c>
      <c r="G22" s="198">
        <f t="shared" si="3"/>
        <v>3552000</v>
      </c>
      <c r="H22" s="82">
        <f>(VLOOKUP(B22,'CC - 02'!$B$8:$AS$70,37,0)+VLOOKUP(B22,'CC - 02'!$B$8:$AS$70,38,0))</f>
        <v>0</v>
      </c>
      <c r="I22" s="198">
        <f t="shared" si="4"/>
        <v>0</v>
      </c>
      <c r="J22" s="199">
        <f t="shared" si="14"/>
        <v>20</v>
      </c>
      <c r="K22" s="36">
        <f t="shared" si="14"/>
        <v>3552000</v>
      </c>
      <c r="L22" s="80">
        <f t="shared" si="6"/>
        <v>300000</v>
      </c>
      <c r="M22" s="37">
        <f t="shared" si="7"/>
        <v>3852000</v>
      </c>
      <c r="N22" s="37">
        <f t="shared" si="8"/>
        <v>284160</v>
      </c>
      <c r="O22" s="37">
        <f t="shared" si="9"/>
        <v>53280</v>
      </c>
      <c r="P22" s="37">
        <f t="shared" si="10"/>
        <v>35520</v>
      </c>
      <c r="Q22" s="36">
        <f t="shared" si="11"/>
        <v>3479040</v>
      </c>
      <c r="R22" s="36">
        <f t="shared" si="12"/>
        <v>0</v>
      </c>
      <c r="S22" s="38">
        <f t="shared" si="13"/>
        <v>3479040</v>
      </c>
      <c r="T22" s="36"/>
      <c r="U22" s="94"/>
      <c r="V22" s="34"/>
      <c r="W22" s="27"/>
      <c r="X22" s="4"/>
      <c r="Y22" s="4"/>
      <c r="Z22" s="4"/>
      <c r="AA22" s="3"/>
      <c r="AB22" s="3"/>
      <c r="AC22" s="3"/>
      <c r="AD22" s="3"/>
      <c r="AE22" s="3"/>
    </row>
    <row r="23" spans="1:31" s="33" customFormat="1" ht="23.25" customHeight="1">
      <c r="A23" s="35">
        <v>13</v>
      </c>
      <c r="B23" s="126" t="s">
        <v>104</v>
      </c>
      <c r="C23" s="79" t="str">
        <f t="shared" si="0"/>
        <v xml:space="preserve"> Lâm Thị Mộng Thường</v>
      </c>
      <c r="D23" s="103" t="str">
        <f t="shared" si="1"/>
        <v>Công nhân</v>
      </c>
      <c r="E23" s="80">
        <f t="shared" si="2"/>
        <v>3552000</v>
      </c>
      <c r="F23" s="82">
        <f>VLOOKUP(B23,'CC - 02'!$B$8:$AS$70,36,0)</f>
        <v>20</v>
      </c>
      <c r="G23" s="198">
        <f t="shared" si="3"/>
        <v>3552000</v>
      </c>
      <c r="H23" s="82">
        <f>(VLOOKUP(B23,'CC - 02'!$B$8:$AS$70,37,0)+VLOOKUP(B23,'CC - 02'!$B$8:$AS$70,38,0))</f>
        <v>0</v>
      </c>
      <c r="I23" s="198">
        <f t="shared" si="4"/>
        <v>0</v>
      </c>
      <c r="J23" s="199">
        <f t="shared" si="14"/>
        <v>20</v>
      </c>
      <c r="K23" s="36">
        <f t="shared" si="14"/>
        <v>3552000</v>
      </c>
      <c r="L23" s="80">
        <f t="shared" si="6"/>
        <v>300000</v>
      </c>
      <c r="M23" s="37">
        <f t="shared" si="7"/>
        <v>3852000</v>
      </c>
      <c r="N23" s="37">
        <f t="shared" si="8"/>
        <v>284160</v>
      </c>
      <c r="O23" s="37">
        <f t="shared" si="9"/>
        <v>53280</v>
      </c>
      <c r="P23" s="37">
        <f t="shared" si="10"/>
        <v>35520</v>
      </c>
      <c r="Q23" s="36">
        <f t="shared" si="11"/>
        <v>3479040</v>
      </c>
      <c r="R23" s="36">
        <f t="shared" si="12"/>
        <v>0</v>
      </c>
      <c r="S23" s="38">
        <f t="shared" si="13"/>
        <v>3479040</v>
      </c>
      <c r="T23" s="36"/>
      <c r="U23" s="94"/>
      <c r="V23" s="34"/>
      <c r="W23" s="27"/>
      <c r="X23" s="4"/>
      <c r="Y23" s="4"/>
      <c r="Z23" s="4"/>
      <c r="AA23" s="3"/>
      <c r="AB23" s="3"/>
      <c r="AC23" s="3"/>
      <c r="AD23" s="3"/>
      <c r="AE23" s="3"/>
    </row>
    <row r="24" spans="1:31" s="75" customFormat="1" ht="24" customHeight="1">
      <c r="A24" s="35"/>
      <c r="B24" s="275" t="s">
        <v>188</v>
      </c>
      <c r="C24" s="274"/>
      <c r="D24" s="274"/>
      <c r="E24" s="274"/>
      <c r="F24" s="274"/>
      <c r="G24" s="274"/>
      <c r="H24" s="274"/>
      <c r="I24" s="274"/>
      <c r="J24" s="274"/>
      <c r="K24" s="274"/>
      <c r="L24" s="274"/>
      <c r="M24" s="274"/>
      <c r="N24" s="37"/>
      <c r="O24" s="37"/>
      <c r="P24" s="37"/>
      <c r="Q24" s="274"/>
      <c r="R24" s="274"/>
      <c r="S24" s="274"/>
      <c r="T24" s="274"/>
      <c r="U24" s="94"/>
      <c r="V24" s="76"/>
      <c r="W24" s="76"/>
      <c r="X24" s="77"/>
      <c r="Y24" s="77"/>
      <c r="Z24" s="77"/>
      <c r="AA24" s="78"/>
      <c r="AB24" s="78"/>
      <c r="AC24" s="78"/>
      <c r="AD24" s="78"/>
      <c r="AE24" s="78"/>
    </row>
    <row r="25" spans="1:31" s="33" customFormat="1" ht="23.25" customHeight="1">
      <c r="A25" s="35">
        <v>14</v>
      </c>
      <c r="B25" s="234" t="s">
        <v>113</v>
      </c>
      <c r="C25" s="79" t="str">
        <f t="shared" si="0"/>
        <v>Nguyễn Văn Bé Hai</v>
      </c>
      <c r="D25" s="103" t="str">
        <f t="shared" si="1"/>
        <v>Công nhân</v>
      </c>
      <c r="E25" s="80">
        <f t="shared" si="2"/>
        <v>3776000</v>
      </c>
      <c r="F25" s="82">
        <f>VLOOKUP(B25,'CC - 02'!$B$8:$AS$70,36,0)</f>
        <v>20</v>
      </c>
      <c r="G25" s="198">
        <f t="shared" si="3"/>
        <v>3776000</v>
      </c>
      <c r="H25" s="82">
        <f>(VLOOKUP(B25,'CC - 02'!$B$8:$AS$70,37,0)+VLOOKUP(B25,'CC - 02'!$B$8:$AS$70,38,0))</f>
        <v>0</v>
      </c>
      <c r="I25" s="198">
        <f t="shared" si="4"/>
        <v>0</v>
      </c>
      <c r="J25" s="199">
        <f t="shared" si="14"/>
        <v>20</v>
      </c>
      <c r="K25" s="36">
        <f t="shared" si="14"/>
        <v>3776000</v>
      </c>
      <c r="L25" s="80">
        <f t="shared" si="6"/>
        <v>300000</v>
      </c>
      <c r="M25" s="37">
        <f t="shared" si="7"/>
        <v>4076000</v>
      </c>
      <c r="N25" s="37">
        <f t="shared" ref="N25:N28" si="27">IF(VLOOKUP(B25,DS,10,0)="x",E25*$N$4,0)</f>
        <v>302080</v>
      </c>
      <c r="O25" s="37">
        <f t="shared" ref="O25:O28" si="28">IF(VLOOKUP(B25,DS,10,0)="x",E25*$O$4,0)</f>
        <v>56640</v>
      </c>
      <c r="P25" s="37">
        <f t="shared" ref="P25:P28" si="29">IF(VLOOKUP(B25,DS,10,0)="x",E25*$P$4,0)</f>
        <v>37760</v>
      </c>
      <c r="Q25" s="36">
        <f t="shared" si="11"/>
        <v>3679520</v>
      </c>
      <c r="R25" s="36">
        <f t="shared" si="12"/>
        <v>0</v>
      </c>
      <c r="S25" s="38">
        <f t="shared" si="13"/>
        <v>3679520</v>
      </c>
      <c r="T25" s="36"/>
      <c r="U25" s="94"/>
      <c r="V25" s="34"/>
      <c r="W25" s="27"/>
      <c r="X25" s="4"/>
      <c r="Y25" s="4"/>
      <c r="Z25" s="4"/>
      <c r="AA25" s="3"/>
      <c r="AB25" s="3"/>
      <c r="AC25" s="3"/>
      <c r="AD25" s="3"/>
      <c r="AE25" s="3"/>
    </row>
    <row r="26" spans="1:31" s="33" customFormat="1" ht="23.25" customHeight="1">
      <c r="A26" s="35">
        <v>15</v>
      </c>
      <c r="B26" s="234" t="s">
        <v>118</v>
      </c>
      <c r="C26" s="79" t="str">
        <f t="shared" si="0"/>
        <v>Trần Nhiên</v>
      </c>
      <c r="D26" s="103" t="str">
        <f t="shared" si="1"/>
        <v>Công nhân</v>
      </c>
      <c r="E26" s="80">
        <f t="shared" si="2"/>
        <v>3552000</v>
      </c>
      <c r="F26" s="82">
        <f>VLOOKUP(B26,'CC - 02'!$B$8:$AS$70,36,0)</f>
        <v>20</v>
      </c>
      <c r="G26" s="198">
        <f t="shared" si="3"/>
        <v>3552000</v>
      </c>
      <c r="H26" s="82">
        <f>(VLOOKUP(B26,'CC - 02'!$B$8:$AS$70,37,0)+VLOOKUP(B26,'CC - 02'!$B$8:$AS$70,38,0))</f>
        <v>0</v>
      </c>
      <c r="I26" s="198">
        <f t="shared" si="4"/>
        <v>0</v>
      </c>
      <c r="J26" s="199">
        <f t="shared" si="14"/>
        <v>20</v>
      </c>
      <c r="K26" s="36">
        <f t="shared" si="14"/>
        <v>3552000</v>
      </c>
      <c r="L26" s="80">
        <f t="shared" si="6"/>
        <v>300000</v>
      </c>
      <c r="M26" s="37">
        <f t="shared" si="7"/>
        <v>3852000</v>
      </c>
      <c r="N26" s="37">
        <f t="shared" si="27"/>
        <v>284160</v>
      </c>
      <c r="O26" s="37">
        <f t="shared" si="28"/>
        <v>53280</v>
      </c>
      <c r="P26" s="37">
        <f t="shared" si="29"/>
        <v>35520</v>
      </c>
      <c r="Q26" s="36">
        <f t="shared" ref="Q26:Q28" si="30">M26-SUM(N26:P26)</f>
        <v>3479040</v>
      </c>
      <c r="R26" s="36">
        <f t="shared" si="12"/>
        <v>0</v>
      </c>
      <c r="S26" s="38">
        <f t="shared" si="13"/>
        <v>3479040</v>
      </c>
      <c r="T26" s="36"/>
      <c r="U26" s="94"/>
      <c r="V26" s="34"/>
      <c r="W26" s="27"/>
      <c r="X26" s="4"/>
      <c r="Y26" s="4"/>
      <c r="Z26" s="4"/>
      <c r="AA26" s="3"/>
      <c r="AB26" s="3"/>
      <c r="AC26" s="3"/>
      <c r="AD26" s="3"/>
      <c r="AE26" s="3"/>
    </row>
    <row r="27" spans="1:31" s="33" customFormat="1" ht="23.25" customHeight="1">
      <c r="A27" s="35">
        <v>16</v>
      </c>
      <c r="B27" s="234" t="s">
        <v>119</v>
      </c>
      <c r="C27" s="79" t="str">
        <f t="shared" si="0"/>
        <v>Thạch Giang</v>
      </c>
      <c r="D27" s="103" t="str">
        <f t="shared" si="1"/>
        <v>Công nhân</v>
      </c>
      <c r="E27" s="80">
        <f t="shared" si="2"/>
        <v>3552000</v>
      </c>
      <c r="F27" s="82">
        <f>VLOOKUP(B27,'CC - 02'!$B$8:$AS$70,36,0)</f>
        <v>19</v>
      </c>
      <c r="G27" s="198">
        <f t="shared" si="3"/>
        <v>3374400</v>
      </c>
      <c r="H27" s="82">
        <f>(VLOOKUP(B27,'CC - 02'!$B$8:$AS$70,37,0)+VLOOKUP(B27,'CC - 02'!$B$8:$AS$70,38,0))</f>
        <v>0</v>
      </c>
      <c r="I27" s="198">
        <f t="shared" si="4"/>
        <v>0</v>
      </c>
      <c r="J27" s="199">
        <f t="shared" si="14"/>
        <v>19</v>
      </c>
      <c r="K27" s="36">
        <f t="shared" si="14"/>
        <v>3374400</v>
      </c>
      <c r="L27" s="80">
        <f t="shared" si="6"/>
        <v>285000</v>
      </c>
      <c r="M27" s="37">
        <f t="shared" si="7"/>
        <v>3659400</v>
      </c>
      <c r="N27" s="37">
        <f t="shared" si="27"/>
        <v>284160</v>
      </c>
      <c r="O27" s="37">
        <f t="shared" si="28"/>
        <v>53280</v>
      </c>
      <c r="P27" s="37">
        <f t="shared" si="29"/>
        <v>35520</v>
      </c>
      <c r="Q27" s="36">
        <f t="shared" si="30"/>
        <v>3286440</v>
      </c>
      <c r="R27" s="36">
        <f t="shared" si="12"/>
        <v>0</v>
      </c>
      <c r="S27" s="38">
        <f t="shared" si="13"/>
        <v>3286440</v>
      </c>
      <c r="T27" s="36"/>
      <c r="U27" s="94"/>
      <c r="V27" s="34"/>
      <c r="W27" s="27"/>
      <c r="X27" s="4"/>
      <c r="Y27" s="4"/>
      <c r="Z27" s="4"/>
      <c r="AA27" s="3"/>
      <c r="AB27" s="3"/>
      <c r="AC27" s="3"/>
      <c r="AD27" s="3"/>
      <c r="AE27" s="3"/>
    </row>
    <row r="28" spans="1:31" s="33" customFormat="1" ht="23.25" customHeight="1">
      <c r="A28" s="337">
        <v>17</v>
      </c>
      <c r="B28" s="234" t="s">
        <v>122</v>
      </c>
      <c r="C28" s="79" t="str">
        <f t="shared" si="0"/>
        <v>Lâm Chanh Đa Ra</v>
      </c>
      <c r="D28" s="103" t="str">
        <f t="shared" si="1"/>
        <v>Công nhân</v>
      </c>
      <c r="E28" s="80">
        <f t="shared" si="2"/>
        <v>3552000</v>
      </c>
      <c r="F28" s="82">
        <f>VLOOKUP(B28,'CC - 02'!$B$8:$AS$70,36,0)</f>
        <v>20</v>
      </c>
      <c r="G28" s="198">
        <f t="shared" si="3"/>
        <v>3552000</v>
      </c>
      <c r="H28" s="82">
        <f>(VLOOKUP(B28,'CC - 02'!$B$8:$AS$70,37,0)+VLOOKUP(B28,'CC - 02'!$B$8:$AS$70,38,0))</f>
        <v>0</v>
      </c>
      <c r="I28" s="198">
        <f t="shared" si="4"/>
        <v>0</v>
      </c>
      <c r="J28" s="199">
        <f t="shared" si="14"/>
        <v>20</v>
      </c>
      <c r="K28" s="36">
        <f t="shared" si="14"/>
        <v>3552000</v>
      </c>
      <c r="L28" s="80">
        <f t="shared" si="6"/>
        <v>300000</v>
      </c>
      <c r="M28" s="37">
        <f t="shared" si="7"/>
        <v>3852000</v>
      </c>
      <c r="N28" s="37">
        <f t="shared" si="27"/>
        <v>284160</v>
      </c>
      <c r="O28" s="37">
        <f t="shared" si="28"/>
        <v>53280</v>
      </c>
      <c r="P28" s="37">
        <f t="shared" si="29"/>
        <v>35520</v>
      </c>
      <c r="Q28" s="36">
        <f t="shared" si="30"/>
        <v>3479040</v>
      </c>
      <c r="R28" s="36">
        <f t="shared" si="12"/>
        <v>0</v>
      </c>
      <c r="S28" s="38">
        <f t="shared" si="13"/>
        <v>3479040</v>
      </c>
      <c r="T28" s="36"/>
      <c r="U28" s="94"/>
      <c r="V28" s="34"/>
      <c r="W28" s="27"/>
      <c r="X28" s="4"/>
      <c r="Y28" s="4"/>
      <c r="Z28" s="4"/>
      <c r="AA28" s="3"/>
      <c r="AB28" s="3"/>
      <c r="AC28" s="3"/>
      <c r="AD28" s="3"/>
      <c r="AE28" s="3"/>
    </row>
    <row r="29" spans="1:31" s="31" customFormat="1" ht="21" customHeight="1">
      <c r="A29" s="519" t="s">
        <v>25</v>
      </c>
      <c r="B29" s="519"/>
      <c r="C29" s="519"/>
      <c r="D29" s="519"/>
      <c r="E29" s="125">
        <f>SUM(E10:E28)</f>
        <v>61661000</v>
      </c>
      <c r="F29" s="125"/>
      <c r="G29" s="125">
        <f>SUM(G10:G28)</f>
        <v>59161500</v>
      </c>
      <c r="H29" s="125"/>
      <c r="I29" s="125">
        <f>SUM(I10:I28)</f>
        <v>0</v>
      </c>
      <c r="J29" s="25"/>
      <c r="K29" s="25">
        <f>SUM(K10:K28)</f>
        <v>59161500</v>
      </c>
      <c r="L29" s="25">
        <f t="shared" ref="L29:S29" si="31">SUM(L10:L28)</f>
        <v>4875000</v>
      </c>
      <c r="M29" s="25">
        <f t="shared" si="31"/>
        <v>64036500</v>
      </c>
      <c r="N29" s="25">
        <f t="shared" si="31"/>
        <v>4667520</v>
      </c>
      <c r="O29" s="25">
        <f t="shared" si="31"/>
        <v>875160</v>
      </c>
      <c r="P29" s="25">
        <f t="shared" si="31"/>
        <v>583440</v>
      </c>
      <c r="Q29" s="25">
        <f t="shared" si="31"/>
        <v>57910380</v>
      </c>
      <c r="R29" s="25">
        <f t="shared" si="31"/>
        <v>0</v>
      </c>
      <c r="S29" s="25">
        <f t="shared" si="31"/>
        <v>57910380</v>
      </c>
      <c r="T29" s="25"/>
      <c r="U29" s="94"/>
      <c r="V29" s="32"/>
      <c r="W29" s="32"/>
      <c r="X29" s="32"/>
      <c r="Y29" s="32"/>
      <c r="Z29" s="32"/>
    </row>
    <row r="30" spans="1:31" ht="11.25" customHeight="1">
      <c r="A30" s="7"/>
      <c r="B30" s="7"/>
      <c r="C30" s="8"/>
      <c r="D30" s="104"/>
      <c r="E30" s="84"/>
      <c r="F30" s="8"/>
      <c r="G30" s="8"/>
      <c r="H30" s="8"/>
      <c r="I30" s="8"/>
      <c r="K30" s="8"/>
      <c r="L30" s="8"/>
      <c r="M30" s="92"/>
      <c r="N30" s="8"/>
      <c r="O30" s="8"/>
      <c r="P30" s="8"/>
      <c r="Q30" s="8"/>
      <c r="R30" s="8"/>
      <c r="S30" s="8"/>
      <c r="T30" s="8"/>
      <c r="U30" s="94"/>
    </row>
    <row r="31" spans="1:31" s="33" customFormat="1" ht="11.25" customHeight="1">
      <c r="A31" s="68"/>
      <c r="B31" s="68"/>
      <c r="C31" s="68"/>
      <c r="D31" s="118"/>
      <c r="E31" s="119"/>
      <c r="F31" s="68"/>
      <c r="G31" s="68"/>
      <c r="H31" s="68"/>
      <c r="I31" s="68"/>
      <c r="J31" s="120"/>
      <c r="K31" s="119"/>
      <c r="L31" s="68"/>
      <c r="M31" s="68"/>
      <c r="N31" s="68"/>
      <c r="O31" s="68"/>
      <c r="P31" s="68"/>
      <c r="Q31" s="68"/>
      <c r="R31" s="68"/>
      <c r="S31" s="97" t="str">
        <f>"Long An, ngày  "&amp;$V$2&amp;"   tháng   "&amp;TEXT(E4,"mm")&amp;"   năm "&amp;TEXT(E4,"yyyy")</f>
        <v>Long An, ngày  28   tháng   02   năm 2017</v>
      </c>
      <c r="T31" s="68"/>
      <c r="U31" s="121"/>
      <c r="V31" s="34"/>
      <c r="W31" s="34"/>
      <c r="X31" s="34"/>
      <c r="Y31" s="34"/>
      <c r="Z31" s="34"/>
    </row>
    <row r="32" spans="1:31" s="33" customFormat="1" ht="12.75">
      <c r="A32" s="28"/>
      <c r="B32" s="28"/>
      <c r="C32" s="28" t="s">
        <v>60</v>
      </c>
      <c r="D32" s="122"/>
      <c r="E32" s="69"/>
      <c r="F32" s="121"/>
      <c r="G32" s="69"/>
      <c r="H32" s="69"/>
      <c r="I32" s="69"/>
      <c r="J32" s="123"/>
      <c r="K32" s="34"/>
      <c r="L32" s="28"/>
      <c r="M32" s="232"/>
      <c r="N32" s="19"/>
      <c r="O32" s="19"/>
      <c r="P32" s="19"/>
      <c r="Q32" s="19"/>
      <c r="S32" s="121" t="s">
        <v>22</v>
      </c>
      <c r="T32" s="121"/>
      <c r="U32" s="121"/>
      <c r="V32" s="34"/>
      <c r="W32" s="34"/>
      <c r="X32" s="34"/>
      <c r="Y32" s="34"/>
      <c r="Z32" s="34"/>
    </row>
    <row r="33" spans="1:31" ht="12">
      <c r="A33" s="7"/>
      <c r="B33" s="7"/>
      <c r="C33" s="14"/>
      <c r="E33" s="12"/>
      <c r="F33" s="11"/>
      <c r="G33" s="12"/>
      <c r="H33" s="12"/>
      <c r="I33" s="12"/>
      <c r="K33" s="6"/>
      <c r="L33" s="14"/>
      <c r="N33" s="10"/>
      <c r="O33" s="10"/>
      <c r="P33" s="10"/>
      <c r="Q33" s="10"/>
      <c r="S33" s="10"/>
      <c r="T33" s="11"/>
      <c r="U33" s="94"/>
    </row>
    <row r="34" spans="1:31" ht="12">
      <c r="C34" s="14"/>
      <c r="L34" s="14"/>
      <c r="T34" s="14"/>
      <c r="U34" s="94"/>
    </row>
    <row r="35" spans="1:31" ht="12">
      <c r="U35" s="94"/>
    </row>
    <row r="36" spans="1:31" ht="12">
      <c r="U36" s="94"/>
    </row>
    <row r="37" spans="1:31" ht="12">
      <c r="U37" s="94"/>
    </row>
    <row r="38" spans="1:31" ht="12">
      <c r="U38" s="94"/>
    </row>
    <row r="39" spans="1:31" ht="12">
      <c r="U39" s="94"/>
    </row>
    <row r="40" spans="1:31" ht="12">
      <c r="U40" s="94"/>
    </row>
    <row r="41" spans="1:31" ht="12">
      <c r="U41" s="94"/>
    </row>
    <row r="42" spans="1:31" s="157" customFormat="1" ht="29.25" customHeight="1">
      <c r="A42" s="124"/>
      <c r="B42" s="260"/>
      <c r="C42" s="260"/>
      <c r="D42" s="520" t="str">
        <f>D1</f>
        <v>BẢNG THANH TOÁN LƯƠNG THÁNG 02 / 2017</v>
      </c>
      <c r="E42" s="520"/>
      <c r="F42" s="520"/>
      <c r="G42" s="520"/>
      <c r="H42" s="520"/>
      <c r="I42" s="520"/>
      <c r="J42" s="520"/>
      <c r="K42" s="520"/>
      <c r="L42" s="520"/>
      <c r="M42" s="520"/>
      <c r="N42" s="520"/>
      <c r="O42" s="520"/>
      <c r="P42" s="520"/>
      <c r="Q42" s="521"/>
      <c r="R42" s="522" t="s">
        <v>112</v>
      </c>
      <c r="S42" s="523"/>
      <c r="T42" s="524"/>
      <c r="U42" s="94"/>
      <c r="V42" s="6"/>
      <c r="W42" s="179"/>
      <c r="X42" s="179"/>
      <c r="Y42" s="180"/>
      <c r="Z42" s="180"/>
    </row>
    <row r="43" spans="1:31" s="157" customFormat="1" ht="15" customHeight="1">
      <c r="A43" s="124" t="str">
        <f>TH!$A$1</f>
        <v>Công ty TNHH Hải sản An Lạc</v>
      </c>
      <c r="B43" s="260"/>
      <c r="C43" s="260"/>
      <c r="D43" s="260"/>
      <c r="E43" s="181"/>
      <c r="F43" s="260"/>
      <c r="G43" s="260"/>
      <c r="H43" s="260"/>
      <c r="I43" s="260"/>
      <c r="J43" s="182"/>
      <c r="K43" s="260"/>
      <c r="L43" s="260"/>
      <c r="M43" s="260"/>
      <c r="N43" s="260"/>
      <c r="O43" s="260"/>
      <c r="P43" s="260"/>
      <c r="Q43" s="260"/>
      <c r="R43" s="260"/>
      <c r="S43" s="260"/>
      <c r="T43" s="135"/>
      <c r="U43" s="94"/>
      <c r="V43" s="6"/>
      <c r="W43" s="179"/>
      <c r="X43" s="179"/>
      <c r="Y43" s="180"/>
      <c r="Z43" s="180"/>
    </row>
    <row r="44" spans="1:31" s="157" customFormat="1" ht="15" customHeight="1">
      <c r="A44" s="124" t="str">
        <f>TH!$A$2</f>
        <v>Địa chỉ: Lô A14, đường 4A, KCN Hải Sơn, Đức Hòa, Long An</v>
      </c>
      <c r="B44" s="260"/>
      <c r="C44" s="260"/>
      <c r="D44" s="260"/>
      <c r="E44" s="181"/>
      <c r="F44" s="260"/>
      <c r="G44" s="260"/>
      <c r="H44" s="260"/>
      <c r="I44" s="260"/>
      <c r="J44" s="182"/>
      <c r="K44" s="260"/>
      <c r="L44" s="260"/>
      <c r="M44" s="260"/>
      <c r="N44" s="260"/>
      <c r="O44" s="260"/>
      <c r="P44" s="260"/>
      <c r="Q44" s="260"/>
      <c r="R44" s="260"/>
      <c r="S44" s="260"/>
      <c r="T44" s="135"/>
      <c r="U44" s="94"/>
      <c r="V44" s="6"/>
      <c r="W44" s="179"/>
      <c r="X44" s="179"/>
      <c r="Y44" s="180"/>
      <c r="Z44" s="180"/>
    </row>
    <row r="45" spans="1:31" s="186" customFormat="1" ht="14.25" customHeight="1">
      <c r="A45" s="184"/>
      <c r="B45" s="164"/>
      <c r="C45" s="164"/>
      <c r="D45" s="164"/>
      <c r="E45" s="164"/>
      <c r="F45" s="164"/>
      <c r="G45" s="164"/>
      <c r="H45" s="164"/>
      <c r="I45" s="164"/>
      <c r="J45" s="164"/>
      <c r="K45" s="164"/>
      <c r="L45" s="164"/>
      <c r="M45" s="164"/>
      <c r="N45" s="164"/>
      <c r="O45" s="164"/>
      <c r="P45" s="164"/>
      <c r="Q45" s="164"/>
      <c r="R45" s="164"/>
      <c r="S45" s="164"/>
      <c r="T45" s="164"/>
      <c r="U45" s="94"/>
      <c r="V45" s="6"/>
      <c r="W45" s="185"/>
      <c r="X45" s="185"/>
      <c r="Y45" s="185"/>
      <c r="Z45" s="185"/>
    </row>
    <row r="46" spans="1:31" s="188" customFormat="1" ht="24" customHeight="1">
      <c r="A46" s="528" t="s">
        <v>19</v>
      </c>
      <c r="B46" s="528" t="s">
        <v>20</v>
      </c>
      <c r="C46" s="518" t="s">
        <v>1</v>
      </c>
      <c r="D46" s="518" t="s">
        <v>2</v>
      </c>
      <c r="E46" s="530" t="s">
        <v>56</v>
      </c>
      <c r="F46" s="506" t="s">
        <v>26</v>
      </c>
      <c r="G46" s="514"/>
      <c r="H46" s="514"/>
      <c r="I46" s="514"/>
      <c r="J46" s="514"/>
      <c r="K46" s="507"/>
      <c r="L46" s="515" t="s">
        <v>57</v>
      </c>
      <c r="M46" s="515" t="s">
        <v>5</v>
      </c>
      <c r="N46" s="518" t="s">
        <v>6</v>
      </c>
      <c r="O46" s="518"/>
      <c r="P46" s="518"/>
      <c r="Q46" s="502" t="s">
        <v>7</v>
      </c>
      <c r="R46" s="502" t="s">
        <v>8</v>
      </c>
      <c r="S46" s="502" t="s">
        <v>9</v>
      </c>
      <c r="T46" s="504" t="s">
        <v>10</v>
      </c>
      <c r="U46" s="164"/>
      <c r="V46" s="187"/>
      <c r="W46" s="187"/>
      <c r="X46" s="180"/>
      <c r="Y46" s="180"/>
      <c r="Z46" s="180"/>
      <c r="AA46" s="157"/>
      <c r="AB46" s="157"/>
      <c r="AC46" s="157"/>
      <c r="AD46" s="157"/>
      <c r="AE46" s="157"/>
    </row>
    <row r="47" spans="1:31" s="188" customFormat="1" ht="33.75" customHeight="1">
      <c r="A47" s="529"/>
      <c r="B47" s="529"/>
      <c r="C47" s="518"/>
      <c r="D47" s="518"/>
      <c r="E47" s="530"/>
      <c r="F47" s="506" t="s">
        <v>59</v>
      </c>
      <c r="G47" s="507"/>
      <c r="H47" s="508" t="s">
        <v>189</v>
      </c>
      <c r="I47" s="509"/>
      <c r="J47" s="510" t="s">
        <v>27</v>
      </c>
      <c r="K47" s="502" t="s">
        <v>4</v>
      </c>
      <c r="L47" s="516"/>
      <c r="M47" s="516"/>
      <c r="N47" s="512" t="s">
        <v>12</v>
      </c>
      <c r="O47" s="502" t="s">
        <v>13</v>
      </c>
      <c r="P47" s="502" t="s">
        <v>34</v>
      </c>
      <c r="Q47" s="503"/>
      <c r="R47" s="503"/>
      <c r="S47" s="503"/>
      <c r="T47" s="505"/>
      <c r="U47" s="164"/>
      <c r="V47" s="187"/>
      <c r="W47" s="187"/>
      <c r="X47" s="180"/>
      <c r="Y47" s="180"/>
      <c r="Z47" s="180"/>
      <c r="AA47" s="157"/>
      <c r="AB47" s="157"/>
      <c r="AC47" s="157"/>
      <c r="AD47" s="157"/>
      <c r="AE47" s="157"/>
    </row>
    <row r="48" spans="1:31" s="188" customFormat="1" ht="35.25" customHeight="1">
      <c r="A48" s="529"/>
      <c r="B48" s="529"/>
      <c r="C48" s="502"/>
      <c r="D48" s="502"/>
      <c r="E48" s="530"/>
      <c r="F48" s="261" t="s">
        <v>40</v>
      </c>
      <c r="G48" s="262" t="s">
        <v>18</v>
      </c>
      <c r="H48" s="258" t="s">
        <v>40</v>
      </c>
      <c r="I48" s="262" t="s">
        <v>18</v>
      </c>
      <c r="J48" s="511"/>
      <c r="K48" s="503"/>
      <c r="L48" s="517"/>
      <c r="M48" s="517"/>
      <c r="N48" s="513"/>
      <c r="O48" s="503"/>
      <c r="P48" s="503"/>
      <c r="Q48" s="503"/>
      <c r="R48" s="503"/>
      <c r="S48" s="503"/>
      <c r="T48" s="505"/>
      <c r="U48" s="164"/>
      <c r="V48" s="187"/>
      <c r="W48" s="187"/>
      <c r="X48" s="180"/>
      <c r="Y48" s="180"/>
      <c r="Z48" s="180"/>
      <c r="AA48" s="157"/>
      <c r="AB48" s="157"/>
      <c r="AC48" s="157"/>
      <c r="AD48" s="157"/>
      <c r="AE48" s="157"/>
    </row>
    <row r="49" spans="1:31" s="193" customFormat="1" ht="12.75" customHeight="1">
      <c r="A49" s="189">
        <v>1</v>
      </c>
      <c r="B49" s="189">
        <v>2</v>
      </c>
      <c r="C49" s="189">
        <v>3</v>
      </c>
      <c r="D49" s="189">
        <v>4</v>
      </c>
      <c r="E49" s="189">
        <v>5</v>
      </c>
      <c r="F49" s="189">
        <v>7</v>
      </c>
      <c r="G49" s="189">
        <v>8</v>
      </c>
      <c r="H49" s="189">
        <v>9</v>
      </c>
      <c r="I49" s="189">
        <v>10</v>
      </c>
      <c r="J49" s="189">
        <v>13</v>
      </c>
      <c r="K49" s="189">
        <v>14</v>
      </c>
      <c r="L49" s="189">
        <v>16</v>
      </c>
      <c r="M49" s="74">
        <v>17</v>
      </c>
      <c r="N49" s="189">
        <v>24</v>
      </c>
      <c r="O49" s="189">
        <v>25</v>
      </c>
      <c r="P49" s="189">
        <v>26</v>
      </c>
      <c r="Q49" s="189">
        <v>29</v>
      </c>
      <c r="R49" s="189">
        <v>30</v>
      </c>
      <c r="S49" s="189">
        <v>31</v>
      </c>
      <c r="T49" s="189">
        <v>32</v>
      </c>
      <c r="U49" s="164"/>
      <c r="V49" s="190"/>
      <c r="W49" s="190"/>
      <c r="X49" s="191"/>
      <c r="Y49" s="191"/>
      <c r="Z49" s="191"/>
      <c r="AA49" s="192"/>
      <c r="AB49" s="192"/>
      <c r="AC49" s="192"/>
      <c r="AD49" s="192"/>
      <c r="AE49" s="192"/>
    </row>
    <row r="50" spans="1:31" s="203" customFormat="1" ht="23.25" customHeight="1">
      <c r="A50" s="194">
        <v>1</v>
      </c>
      <c r="B50" s="194" t="s">
        <v>68</v>
      </c>
      <c r="C50" s="195" t="str">
        <f t="shared" ref="C50:C56" si="32">VLOOKUP(B50,DS,2,0)</f>
        <v>Nguyễn Thiện Duy</v>
      </c>
      <c r="D50" s="196" t="str">
        <f t="shared" ref="D50:D56" si="33">VLOOKUP(B50,DS,3,0)</f>
        <v>Giám đốc</v>
      </c>
      <c r="E50" s="197">
        <f>VLOOKUP(B50,TH!$B$11:$E$56,4,0)</f>
        <v>10851000</v>
      </c>
      <c r="F50" s="82">
        <f>VLOOKUP($B50,'CC - 02'!$B$9:$AR$98,36,0)</f>
        <v>18</v>
      </c>
      <c r="G50" s="198">
        <f t="shared" ref="G50:G56" si="34">ROUND(E50/$U$2*F50,0)</f>
        <v>9765900</v>
      </c>
      <c r="H50" s="82">
        <f>(VLOOKUP($B50,'CC - 02'!$B$9:$AN$97,37,0)+(VLOOKUP($B50,'CC - 02'!$B$9:$AN$97,38,0)))</f>
        <v>0</v>
      </c>
      <c r="I50" s="198">
        <f t="shared" ref="I50:I56" si="35">ROUND(E50/$U$2*H50,0)</f>
        <v>0</v>
      </c>
      <c r="J50" s="199">
        <f t="shared" ref="J50:K56" si="36">F50+H50</f>
        <v>18</v>
      </c>
      <c r="K50" s="36">
        <f t="shared" si="36"/>
        <v>9765900</v>
      </c>
      <c r="L50" s="80">
        <f>+F50*15000</f>
        <v>270000</v>
      </c>
      <c r="M50" s="200">
        <f t="shared" ref="M50:M56" si="37">K50+SUM(L50:L50)</f>
        <v>10035900</v>
      </c>
      <c r="N50" s="37">
        <f t="shared" ref="N50:N56" si="38">IF(VLOOKUP(B50,DS,10,0)="x",E50*$N$4,0)</f>
        <v>868080</v>
      </c>
      <c r="O50" s="37">
        <f t="shared" ref="O50:O56" si="39">IF(VLOOKUP(B50,DS,10,0)="x",E50*$O$4,0)</f>
        <v>162765</v>
      </c>
      <c r="P50" s="37">
        <f t="shared" ref="P50:P56" si="40">IF(VLOOKUP(B50,DS,10,0)="x",E50*$P$4,0)</f>
        <v>108510</v>
      </c>
      <c r="Q50" s="198">
        <f t="shared" ref="Q50:Q56" si="41">M50-SUM(N50:P50)</f>
        <v>8896545</v>
      </c>
      <c r="R50" s="198">
        <f t="shared" ref="R50:R56" si="42">VLOOKUP(B50,DS,23,0)</f>
        <v>0</v>
      </c>
      <c r="S50" s="201">
        <f>Q50-R50</f>
        <v>8896545</v>
      </c>
      <c r="T50" s="198"/>
      <c r="U50" s="164"/>
      <c r="V50" s="202"/>
      <c r="W50" s="187"/>
      <c r="X50" s="180"/>
      <c r="Y50" s="180"/>
      <c r="Z50" s="180"/>
      <c r="AA50" s="157"/>
      <c r="AB50" s="157"/>
      <c r="AC50" s="157"/>
      <c r="AD50" s="157"/>
      <c r="AE50" s="157"/>
    </row>
    <row r="51" spans="1:31" s="203" customFormat="1" ht="23.25" customHeight="1">
      <c r="A51" s="194">
        <v>2</v>
      </c>
      <c r="B51" s="194" t="s">
        <v>70</v>
      </c>
      <c r="C51" s="195" t="str">
        <f t="shared" si="32"/>
        <v>Nguyễn Văn Sẽ</v>
      </c>
      <c r="D51" s="196" t="str">
        <f t="shared" si="33"/>
        <v>Kỹ Thuật</v>
      </c>
      <c r="E51" s="197">
        <f>VLOOKUP(B51,TH!$B$11:$E$56,4,0)</f>
        <v>4895000</v>
      </c>
      <c r="F51" s="82">
        <f>VLOOKUP($B51,'CC - 02'!$B$9:$AR$98,36,0)</f>
        <v>20</v>
      </c>
      <c r="G51" s="198">
        <f t="shared" si="34"/>
        <v>4895000</v>
      </c>
      <c r="H51" s="82">
        <f>(VLOOKUP($B51,'CC - 02'!$B$9:$AN$97,37,0)+(VLOOKUP($B51,'CC - 02'!$B$9:$AN$97,38,0)))</f>
        <v>0</v>
      </c>
      <c r="I51" s="198">
        <f t="shared" si="35"/>
        <v>0</v>
      </c>
      <c r="J51" s="199">
        <f t="shared" si="36"/>
        <v>20</v>
      </c>
      <c r="K51" s="36">
        <f t="shared" si="36"/>
        <v>4895000</v>
      </c>
      <c r="L51" s="80">
        <f t="shared" ref="L51:L56" si="43">+F51*15000</f>
        <v>300000</v>
      </c>
      <c r="M51" s="200">
        <f t="shared" si="37"/>
        <v>5195000</v>
      </c>
      <c r="N51" s="37">
        <f t="shared" si="38"/>
        <v>391600</v>
      </c>
      <c r="O51" s="37">
        <f t="shared" si="39"/>
        <v>73425</v>
      </c>
      <c r="P51" s="37">
        <f t="shared" si="40"/>
        <v>48950</v>
      </c>
      <c r="Q51" s="198">
        <f t="shared" si="41"/>
        <v>4681025</v>
      </c>
      <c r="R51" s="198">
        <f t="shared" si="42"/>
        <v>0</v>
      </c>
      <c r="S51" s="201">
        <f t="shared" ref="S51:S56" si="44">Q51-R51</f>
        <v>4681025</v>
      </c>
      <c r="T51" s="198"/>
      <c r="U51" s="164"/>
      <c r="V51" s="202"/>
      <c r="W51" s="187"/>
      <c r="X51" s="180"/>
      <c r="Y51" s="180"/>
      <c r="Z51" s="180"/>
      <c r="AA51" s="157"/>
      <c r="AB51" s="157"/>
      <c r="AC51" s="157"/>
      <c r="AD51" s="157"/>
      <c r="AE51" s="157"/>
    </row>
    <row r="52" spans="1:31" s="203" customFormat="1" ht="23.25" customHeight="1">
      <c r="A52" s="194">
        <v>3</v>
      </c>
      <c r="B52" s="194" t="s">
        <v>72</v>
      </c>
      <c r="C52" s="195" t="str">
        <f t="shared" si="32"/>
        <v>Võ Uyên Phương</v>
      </c>
      <c r="D52" s="196" t="str">
        <f t="shared" si="33"/>
        <v>Kế toán</v>
      </c>
      <c r="E52" s="197">
        <f>VLOOKUP(B52,TH!$B$11:$E$56,4,0)</f>
        <v>4895000</v>
      </c>
      <c r="F52" s="82">
        <f>VLOOKUP($B52,'CC - 02'!$B$9:$AR$98,36,0)</f>
        <v>20</v>
      </c>
      <c r="G52" s="198">
        <f t="shared" si="34"/>
        <v>4895000</v>
      </c>
      <c r="H52" s="82">
        <f>(VLOOKUP($B52,'CC - 02'!$B$9:$AN$97,37,0)+(VLOOKUP($B52,'CC - 02'!$B$9:$AN$97,38,0)))</f>
        <v>0</v>
      </c>
      <c r="I52" s="198">
        <f t="shared" si="35"/>
        <v>0</v>
      </c>
      <c r="J52" s="199">
        <f t="shared" si="36"/>
        <v>20</v>
      </c>
      <c r="K52" s="36">
        <f t="shared" si="36"/>
        <v>4895000</v>
      </c>
      <c r="L52" s="80">
        <f t="shared" si="43"/>
        <v>300000</v>
      </c>
      <c r="M52" s="200">
        <f t="shared" si="37"/>
        <v>5195000</v>
      </c>
      <c r="N52" s="37">
        <f t="shared" si="38"/>
        <v>391600</v>
      </c>
      <c r="O52" s="37">
        <f t="shared" si="39"/>
        <v>73425</v>
      </c>
      <c r="P52" s="37">
        <f t="shared" si="40"/>
        <v>48950</v>
      </c>
      <c r="Q52" s="198">
        <f t="shared" si="41"/>
        <v>4681025</v>
      </c>
      <c r="R52" s="198">
        <f t="shared" si="42"/>
        <v>0</v>
      </c>
      <c r="S52" s="201">
        <f t="shared" si="44"/>
        <v>4681025</v>
      </c>
      <c r="T52" s="198"/>
      <c r="U52" s="164"/>
      <c r="V52" s="202"/>
      <c r="W52" s="187"/>
      <c r="X52" s="180"/>
      <c r="Y52" s="180"/>
      <c r="Z52" s="180"/>
      <c r="AA52" s="157"/>
      <c r="AB52" s="157"/>
      <c r="AC52" s="157"/>
      <c r="AD52" s="157"/>
      <c r="AE52" s="157"/>
    </row>
    <row r="53" spans="1:31" s="203" customFormat="1" ht="23.25" customHeight="1">
      <c r="A53" s="194">
        <v>4</v>
      </c>
      <c r="B53" s="194" t="s">
        <v>75</v>
      </c>
      <c r="C53" s="195" t="str">
        <f t="shared" si="32"/>
        <v>Lê Nguyễn Huy Cường</v>
      </c>
      <c r="D53" s="196" t="str">
        <f t="shared" si="33"/>
        <v>XNK</v>
      </c>
      <c r="E53" s="197">
        <f>VLOOKUP(B53,TH!$B$11:$E$56,4,0)</f>
        <v>4336000</v>
      </c>
      <c r="F53" s="82">
        <f>VLOOKUP($B53,'CC - 02'!$B$9:$AR$98,36,0)</f>
        <v>20</v>
      </c>
      <c r="G53" s="198">
        <f t="shared" si="34"/>
        <v>4336000</v>
      </c>
      <c r="H53" s="82">
        <f>(VLOOKUP($B53,'CC - 02'!$B$9:$AN$97,37,0)+(VLOOKUP($B53,'CC - 02'!$B$9:$AN$97,38,0)))</f>
        <v>0</v>
      </c>
      <c r="I53" s="198">
        <f t="shared" si="35"/>
        <v>0</v>
      </c>
      <c r="J53" s="199">
        <f t="shared" si="36"/>
        <v>20</v>
      </c>
      <c r="K53" s="36">
        <f t="shared" si="36"/>
        <v>4336000</v>
      </c>
      <c r="L53" s="80">
        <f t="shared" si="43"/>
        <v>300000</v>
      </c>
      <c r="M53" s="200">
        <f t="shared" si="37"/>
        <v>4636000</v>
      </c>
      <c r="N53" s="37">
        <f t="shared" si="38"/>
        <v>346880</v>
      </c>
      <c r="O53" s="37">
        <f t="shared" si="39"/>
        <v>65040</v>
      </c>
      <c r="P53" s="37">
        <f t="shared" si="40"/>
        <v>43360</v>
      </c>
      <c r="Q53" s="198">
        <f t="shared" si="41"/>
        <v>4180720</v>
      </c>
      <c r="R53" s="198">
        <f t="shared" si="42"/>
        <v>0</v>
      </c>
      <c r="S53" s="201">
        <f t="shared" si="44"/>
        <v>4180720</v>
      </c>
      <c r="T53" s="198"/>
      <c r="U53" s="164"/>
      <c r="V53" s="202"/>
      <c r="W53" s="187"/>
      <c r="X53" s="180"/>
      <c r="Y53" s="180"/>
      <c r="Z53" s="180"/>
      <c r="AA53" s="157"/>
      <c r="AB53" s="157"/>
      <c r="AC53" s="157"/>
      <c r="AD53" s="157"/>
      <c r="AE53" s="157"/>
    </row>
    <row r="54" spans="1:31" s="203" customFormat="1" ht="23.25" customHeight="1">
      <c r="A54" s="194">
        <v>5</v>
      </c>
      <c r="B54" s="194" t="s">
        <v>77</v>
      </c>
      <c r="C54" s="195" t="str">
        <f t="shared" si="32"/>
        <v>Nguyễn Văn Bé Tư</v>
      </c>
      <c r="D54" s="196" t="str">
        <f t="shared" si="33"/>
        <v>Tài xế</v>
      </c>
      <c r="E54" s="197">
        <f>VLOOKUP(B54,TH!$B$11:$E$56,4,0)</f>
        <v>3776000</v>
      </c>
      <c r="F54" s="82">
        <f>VLOOKUP($B54,'CC - 02'!$B$9:$AR$98,36,0)</f>
        <v>20</v>
      </c>
      <c r="G54" s="198">
        <f t="shared" si="34"/>
        <v>3776000</v>
      </c>
      <c r="H54" s="82">
        <f>(VLOOKUP($B54,'CC - 02'!$B$9:$AN$97,37,0)+(VLOOKUP($B54,'CC - 02'!$B$9:$AN$97,38,0)))</f>
        <v>0</v>
      </c>
      <c r="I54" s="198">
        <f t="shared" si="35"/>
        <v>0</v>
      </c>
      <c r="J54" s="199">
        <f t="shared" si="36"/>
        <v>20</v>
      </c>
      <c r="K54" s="36">
        <f t="shared" si="36"/>
        <v>3776000</v>
      </c>
      <c r="L54" s="80">
        <f t="shared" si="43"/>
        <v>300000</v>
      </c>
      <c r="M54" s="200">
        <f t="shared" si="37"/>
        <v>4076000</v>
      </c>
      <c r="N54" s="37">
        <f t="shared" si="38"/>
        <v>302080</v>
      </c>
      <c r="O54" s="37">
        <f t="shared" si="39"/>
        <v>56640</v>
      </c>
      <c r="P54" s="37">
        <f t="shared" si="40"/>
        <v>37760</v>
      </c>
      <c r="Q54" s="198">
        <f t="shared" si="41"/>
        <v>3679520</v>
      </c>
      <c r="R54" s="198">
        <f t="shared" si="42"/>
        <v>0</v>
      </c>
      <c r="S54" s="201">
        <f t="shared" si="44"/>
        <v>3679520</v>
      </c>
      <c r="T54" s="198"/>
      <c r="U54" s="164"/>
      <c r="V54" s="202"/>
      <c r="W54" s="187"/>
      <c r="X54" s="180"/>
      <c r="Y54" s="180"/>
      <c r="Z54" s="180"/>
      <c r="AA54" s="157"/>
      <c r="AB54" s="157"/>
      <c r="AC54" s="157"/>
      <c r="AD54" s="157"/>
      <c r="AE54" s="157"/>
    </row>
    <row r="55" spans="1:31" s="203" customFormat="1" ht="23.25" customHeight="1">
      <c r="A55" s="194">
        <v>6</v>
      </c>
      <c r="B55" s="194" t="s">
        <v>78</v>
      </c>
      <c r="C55" s="195" t="str">
        <f t="shared" si="32"/>
        <v>Dương Thanh Tuấn</v>
      </c>
      <c r="D55" s="196" t="str">
        <f t="shared" si="33"/>
        <v>Nhân sự</v>
      </c>
      <c r="E55" s="197">
        <f>VLOOKUP(B55,TH!$B$11:$E$56,4,0)</f>
        <v>4056000</v>
      </c>
      <c r="F55" s="82">
        <f>VLOOKUP($B55,'CC - 02'!$B$9:$AR$98,36,0)</f>
        <v>20</v>
      </c>
      <c r="G55" s="198">
        <f t="shared" si="34"/>
        <v>4056000</v>
      </c>
      <c r="H55" s="82">
        <f>(VLOOKUP($B55,'CC - 02'!$B$9:$AN$97,37,0)+(VLOOKUP($B55,'CC - 02'!$B$9:$AN$97,38,0)))</f>
        <v>0</v>
      </c>
      <c r="I55" s="198">
        <f t="shared" si="35"/>
        <v>0</v>
      </c>
      <c r="J55" s="199">
        <f t="shared" si="36"/>
        <v>20</v>
      </c>
      <c r="K55" s="36">
        <f t="shared" si="36"/>
        <v>4056000</v>
      </c>
      <c r="L55" s="80">
        <f t="shared" si="43"/>
        <v>300000</v>
      </c>
      <c r="M55" s="200">
        <f t="shared" si="37"/>
        <v>4356000</v>
      </c>
      <c r="N55" s="37">
        <f t="shared" si="38"/>
        <v>324480</v>
      </c>
      <c r="O55" s="37">
        <f t="shared" si="39"/>
        <v>60840</v>
      </c>
      <c r="P55" s="37">
        <f t="shared" si="40"/>
        <v>40560</v>
      </c>
      <c r="Q55" s="198">
        <f t="shared" si="41"/>
        <v>3930120</v>
      </c>
      <c r="R55" s="198">
        <f t="shared" si="42"/>
        <v>0</v>
      </c>
      <c r="S55" s="201">
        <f t="shared" si="44"/>
        <v>3930120</v>
      </c>
      <c r="T55" s="198"/>
      <c r="U55" s="164"/>
      <c r="V55" s="202"/>
      <c r="W55" s="187"/>
      <c r="X55" s="180"/>
      <c r="Y55" s="180"/>
      <c r="Z55" s="180"/>
      <c r="AA55" s="157"/>
      <c r="AB55" s="157"/>
      <c r="AC55" s="157"/>
      <c r="AD55" s="157"/>
      <c r="AE55" s="157"/>
    </row>
    <row r="56" spans="1:31" s="203" customFormat="1" ht="23.25" customHeight="1">
      <c r="A56" s="194">
        <v>7</v>
      </c>
      <c r="B56" s="194" t="s">
        <v>81</v>
      </c>
      <c r="C56" s="195" t="str">
        <f t="shared" si="32"/>
        <v>Nguyễn Thiện Duyệt</v>
      </c>
      <c r="D56" s="196" t="str">
        <f t="shared" si="33"/>
        <v>XNK</v>
      </c>
      <c r="E56" s="197">
        <f>VLOOKUP(B56,TH!$B$11:$E$56,4,0)</f>
        <v>4840000</v>
      </c>
      <c r="F56" s="82">
        <f>VLOOKUP($B56,'CC - 02'!$B$9:$AR$98,36,0)</f>
        <v>20</v>
      </c>
      <c r="G56" s="198">
        <f t="shared" si="34"/>
        <v>4840000</v>
      </c>
      <c r="H56" s="82">
        <f>(VLOOKUP($B56,'CC - 02'!$B$9:$AN$97,37,0)+(VLOOKUP($B56,'CC - 02'!$B$9:$AN$97,38,0)))</f>
        <v>0</v>
      </c>
      <c r="I56" s="198">
        <f t="shared" si="35"/>
        <v>0</v>
      </c>
      <c r="J56" s="199">
        <f t="shared" si="36"/>
        <v>20</v>
      </c>
      <c r="K56" s="36">
        <f t="shared" si="36"/>
        <v>4840000</v>
      </c>
      <c r="L56" s="80">
        <f t="shared" si="43"/>
        <v>300000</v>
      </c>
      <c r="M56" s="200">
        <f t="shared" si="37"/>
        <v>5140000</v>
      </c>
      <c r="N56" s="37">
        <f t="shared" si="38"/>
        <v>387200</v>
      </c>
      <c r="O56" s="37">
        <f t="shared" si="39"/>
        <v>72600</v>
      </c>
      <c r="P56" s="37">
        <f t="shared" si="40"/>
        <v>48400</v>
      </c>
      <c r="Q56" s="198">
        <f t="shared" si="41"/>
        <v>4631800</v>
      </c>
      <c r="R56" s="198">
        <f t="shared" si="42"/>
        <v>0</v>
      </c>
      <c r="S56" s="201">
        <f t="shared" si="44"/>
        <v>4631800</v>
      </c>
      <c r="T56" s="198"/>
      <c r="U56" s="164"/>
      <c r="V56" s="202"/>
      <c r="W56" s="187"/>
      <c r="X56" s="180"/>
      <c r="Y56" s="180"/>
      <c r="Z56" s="180"/>
      <c r="AA56" s="157"/>
      <c r="AB56" s="157"/>
      <c r="AC56" s="157"/>
      <c r="AD56" s="157"/>
      <c r="AE56" s="157"/>
    </row>
    <row r="57" spans="1:31" s="203" customFormat="1" ht="22.5" customHeight="1">
      <c r="A57" s="204">
        <v>8</v>
      </c>
      <c r="B57" s="194" t="s">
        <v>192</v>
      </c>
      <c r="C57" s="195" t="str">
        <f t="shared" ref="C57" si="45">VLOOKUP(B57,DS,2,0)</f>
        <v>Trần Đình Thái</v>
      </c>
      <c r="D57" s="196" t="str">
        <f t="shared" ref="D57" si="46">VLOOKUP(B57,DS,3,0)</f>
        <v>Cơ Điện</v>
      </c>
      <c r="E57" s="197">
        <f>VLOOKUP(B57,TH!$B$11:$E$56,4,0)</f>
        <v>3568000</v>
      </c>
      <c r="F57" s="82">
        <f>VLOOKUP($B57,'CC - 02'!$B$9:$AR$98,36,0)</f>
        <v>3</v>
      </c>
      <c r="G57" s="198">
        <f t="shared" ref="G57" si="47">ROUND(E57/$U$2*F57,0)</f>
        <v>535200</v>
      </c>
      <c r="H57" s="82">
        <f>(VLOOKUP($B57,'CC - 02'!$B$9:$AN$97,37,0)+(VLOOKUP($B57,'CC - 02'!$B$9:$AN$97,38,0)))</f>
        <v>0</v>
      </c>
      <c r="I57" s="198">
        <f t="shared" ref="I57" si="48">ROUND(E57/$U$2*H57,0)</f>
        <v>0</v>
      </c>
      <c r="J57" s="199">
        <f t="shared" ref="J57" si="49">F57+H57</f>
        <v>3</v>
      </c>
      <c r="K57" s="36">
        <f t="shared" ref="K57" si="50">G57+I57</f>
        <v>535200</v>
      </c>
      <c r="L57" s="80">
        <f t="shared" ref="L57" si="51">+F57*15000</f>
        <v>45000</v>
      </c>
      <c r="M57" s="200">
        <f t="shared" ref="M57" si="52">K57+SUM(L57:L57)</f>
        <v>580200</v>
      </c>
      <c r="N57" s="37"/>
      <c r="O57" s="37"/>
      <c r="P57" s="37"/>
      <c r="Q57" s="198">
        <f t="shared" ref="Q57" si="53">M57-SUM(N57:P57)</f>
        <v>580200</v>
      </c>
      <c r="R57" s="198">
        <f t="shared" ref="R57" si="54">VLOOKUP(B57,DS,23,0)</f>
        <v>0</v>
      </c>
      <c r="S57" s="201">
        <f t="shared" ref="S57" si="55">Q57-R57</f>
        <v>580200</v>
      </c>
      <c r="T57" s="198"/>
      <c r="U57" s="164"/>
      <c r="V57" s="202"/>
      <c r="W57" s="202"/>
      <c r="X57" s="202"/>
      <c r="Y57" s="202"/>
      <c r="Z57" s="202"/>
    </row>
    <row r="58" spans="1:31" s="208" customFormat="1" ht="21" customHeight="1">
      <c r="A58" s="500" t="s">
        <v>25</v>
      </c>
      <c r="B58" s="501"/>
      <c r="C58" s="501"/>
      <c r="D58" s="501"/>
      <c r="E58" s="205">
        <f>SUM(E50:E57)</f>
        <v>41217000</v>
      </c>
      <c r="F58" s="205"/>
      <c r="G58" s="205">
        <f t="shared" ref="G58:S58" si="56">SUM(G50:G57)</f>
        <v>37099100</v>
      </c>
      <c r="H58" s="205">
        <f t="shared" si="56"/>
        <v>0</v>
      </c>
      <c r="I58" s="205">
        <f t="shared" si="56"/>
        <v>0</v>
      </c>
      <c r="J58" s="205">
        <f t="shared" si="56"/>
        <v>141</v>
      </c>
      <c r="K58" s="206">
        <f t="shared" si="56"/>
        <v>37099100</v>
      </c>
      <c r="L58" s="206">
        <f t="shared" si="56"/>
        <v>2115000</v>
      </c>
      <c r="M58" s="206">
        <f t="shared" si="56"/>
        <v>39214100</v>
      </c>
      <c r="N58" s="206">
        <f t="shared" si="56"/>
        <v>3011920</v>
      </c>
      <c r="O58" s="206">
        <f t="shared" si="56"/>
        <v>564735</v>
      </c>
      <c r="P58" s="206">
        <f t="shared" si="56"/>
        <v>376490</v>
      </c>
      <c r="Q58" s="206">
        <f t="shared" si="56"/>
        <v>35260955</v>
      </c>
      <c r="R58" s="206">
        <f t="shared" si="56"/>
        <v>0</v>
      </c>
      <c r="S58" s="206">
        <f t="shared" si="56"/>
        <v>35260955</v>
      </c>
      <c r="T58" s="206"/>
      <c r="U58" s="164"/>
      <c r="V58" s="207"/>
      <c r="W58" s="207"/>
      <c r="X58" s="207"/>
      <c r="Y58" s="207"/>
      <c r="Z58" s="207"/>
    </row>
    <row r="59" spans="1:31" s="216" customFormat="1" ht="13.5" customHeight="1">
      <c r="A59" s="209"/>
      <c r="B59" s="209"/>
      <c r="C59" s="210"/>
      <c r="D59" s="211"/>
      <c r="E59" s="212"/>
      <c r="F59" s="210"/>
      <c r="G59" s="210"/>
      <c r="H59" s="210"/>
      <c r="I59" s="210"/>
      <c r="J59" s="213"/>
      <c r="K59" s="210"/>
      <c r="L59" s="210"/>
      <c r="M59" s="214"/>
      <c r="N59" s="210"/>
      <c r="O59" s="210"/>
      <c r="P59" s="210"/>
      <c r="Q59" s="210"/>
      <c r="R59" s="210"/>
      <c r="S59" s="210"/>
      <c r="T59" s="210"/>
      <c r="U59" s="164"/>
      <c r="V59" s="215"/>
      <c r="W59" s="215"/>
      <c r="X59" s="215"/>
      <c r="Y59" s="215"/>
      <c r="Z59" s="215"/>
    </row>
    <row r="60" spans="1:31" s="203" customFormat="1" ht="17.25" customHeight="1">
      <c r="A60" s="217"/>
      <c r="B60" s="217"/>
      <c r="C60" s="217"/>
      <c r="D60" s="218"/>
      <c r="E60" s="219">
        <f>E58+E29</f>
        <v>102878000</v>
      </c>
      <c r="F60" s="217"/>
      <c r="G60" s="217"/>
      <c r="H60" s="217"/>
      <c r="I60" s="217"/>
      <c r="J60" s="220"/>
      <c r="K60" s="219"/>
      <c r="L60" s="217"/>
      <c r="M60" s="217"/>
      <c r="N60" s="217"/>
      <c r="O60" s="217"/>
      <c r="P60" s="217"/>
      <c r="Q60" s="217"/>
      <c r="R60" s="217"/>
      <c r="S60" s="221" t="str">
        <f>$S$31</f>
        <v>Long An, ngày  28   tháng   02   năm 2017</v>
      </c>
      <c r="T60" s="217"/>
      <c r="U60" s="222"/>
      <c r="V60" s="202"/>
      <c r="W60" s="202"/>
      <c r="X60" s="202"/>
      <c r="Y60" s="202"/>
      <c r="Z60" s="202"/>
    </row>
    <row r="61" spans="1:31" s="203" customFormat="1" ht="12.75">
      <c r="A61" s="223"/>
      <c r="B61" s="223"/>
      <c r="C61" s="222" t="s">
        <v>60</v>
      </c>
      <c r="D61" s="224"/>
      <c r="E61" s="183"/>
      <c r="F61" s="222"/>
      <c r="G61" s="183"/>
      <c r="H61" s="183"/>
      <c r="I61" s="183"/>
      <c r="J61" s="225"/>
      <c r="K61" s="202"/>
      <c r="L61" s="226"/>
      <c r="M61" s="233"/>
      <c r="N61" s="227"/>
      <c r="O61" s="227"/>
      <c r="P61" s="227"/>
      <c r="Q61" s="227"/>
      <c r="S61" s="227" t="s">
        <v>22</v>
      </c>
      <c r="T61" s="222"/>
      <c r="U61" s="222"/>
      <c r="V61" s="202"/>
      <c r="W61" s="202"/>
      <c r="X61" s="202"/>
      <c r="Y61" s="202"/>
      <c r="Z61" s="202"/>
    </row>
    <row r="62" spans="1:31" s="216" customFormat="1" ht="12">
      <c r="A62" s="209"/>
      <c r="B62" s="209"/>
      <c r="C62" s="228"/>
      <c r="D62" s="228"/>
      <c r="E62" s="229"/>
      <c r="F62" s="167"/>
      <c r="G62" s="229"/>
      <c r="H62" s="229"/>
      <c r="I62" s="229"/>
      <c r="J62" s="213"/>
      <c r="K62" s="215"/>
      <c r="L62" s="230"/>
      <c r="N62" s="231"/>
      <c r="O62" s="231"/>
      <c r="P62" s="231"/>
      <c r="Q62" s="231"/>
      <c r="S62" s="231"/>
      <c r="T62" s="167"/>
      <c r="U62" s="164"/>
      <c r="V62" s="215"/>
      <c r="W62" s="215"/>
      <c r="X62" s="215"/>
      <c r="Y62" s="215"/>
      <c r="Z62" s="215"/>
    </row>
    <row r="64" spans="1:31">
      <c r="F64" s="280"/>
    </row>
  </sheetData>
  <protectedRanges>
    <protectedRange password="CC78" sqref="V29:IK29 A10:B11 C5:D7 B32:C32 V5:W9 A29:A33 B29:B31 B33 A63:A93 V12:W12 Q5:T7 AF5:IK12 V24:W24 E5:I6 N5:P6 L5 Q10:S11 L48 L32 J6:K7 L7 L46 AF24:IK24 A35:A41 W35:IK41 W10:W11 C63:IK93 D29:T29 A94:IK65361 C35:T41 B35:B49 V35:V45 H47:I47 B52:B93" name="Range1"/>
    <protectedRange password="CC78" sqref="F7:H7 H48" name="Range1_4"/>
    <protectedRange password="CC78" sqref="V32:IK33 S32:T33 N32:Q33 E32:I33" name="Range1_1_1"/>
    <protectedRange password="CC78" sqref="U1 W1:IK3 V4:IK4 B4:T4 U4:U12 X5:AE12 U24 X24:AE24 B1:Q3 R2:S3 U29:U45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57:IK58 C46:D48 B61:C61 V46:W49 B62 N46:P47 Q46:T48 E46:I46 AF46:IK56 D58:T58 J47:K48 L61 W50:W56 A52:B55 E47:G47 A50:A51 Q50:S57 B56:B60 A56:A62" name="Range1_3"/>
    <protectedRange password="CC78" sqref="F48:G48" name="Range1_4_2"/>
    <protectedRange password="CC78" sqref="V61:IK62 N61:Q62 S61:T62 E61:I62" name="Range1_1_1_1"/>
    <protectedRange password="CC78" sqref="W42:IK45 U46:U62 X46:AE56 B45:T45 B42:Q44 R43:S44" name="Range1_2_2"/>
    <protectedRange password="CC78" sqref="V50:V56" name="Range1_1_2"/>
    <protectedRange password="CC78" sqref="A42" name="Range1_2_1_1_1"/>
    <protectedRange password="CC78" sqref="I48" name="Range1_4_1_1"/>
    <protectedRange password="CC78" sqref="AF25:IK28 W25:W28 B19:B20 B25:B28 B22:B23 AF13:IK23 W13:W23 A13:B18 Q13:S23 Q25:S28 A19:A28" name="Range1_5"/>
    <protectedRange password="CC78" sqref="X25:AE28 U25:U28 X13:AE23 U13:U23" name="Range1_2_3"/>
    <protectedRange password="CC78" sqref="V25:V28 V13:V23" name="Range1_1_3"/>
    <protectedRange password="CC78" sqref="K10:K11 K50:K57 K13:K23 K25:K28" name="Range1_6"/>
    <protectedRange password="CC78" sqref="A2:A3 A43:A44" name="Range1_2_1_3"/>
    <protectedRange password="CC78" sqref="B21" name="Range1_7"/>
  </protectedRanges>
  <autoFilter ref="A7:AE28"/>
  <mergeCells count="46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N5:P5"/>
    <mergeCell ref="Q5:Q7"/>
    <mergeCell ref="R5:R7"/>
    <mergeCell ref="S5:S7"/>
    <mergeCell ref="T5:T7"/>
    <mergeCell ref="N6:N7"/>
    <mergeCell ref="A46:A48"/>
    <mergeCell ref="B46:B48"/>
    <mergeCell ref="C46:C48"/>
    <mergeCell ref="D46:D48"/>
    <mergeCell ref="E46:E48"/>
    <mergeCell ref="O6:O7"/>
    <mergeCell ref="P6:P7"/>
    <mergeCell ref="A29:D29"/>
    <mergeCell ref="D42:Q42"/>
    <mergeCell ref="R42:T42"/>
    <mergeCell ref="F6:G6"/>
    <mergeCell ref="H6:I6"/>
    <mergeCell ref="J6:J7"/>
    <mergeCell ref="K6:K7"/>
    <mergeCell ref="A58:D58"/>
    <mergeCell ref="S46:S48"/>
    <mergeCell ref="T46:T48"/>
    <mergeCell ref="F47:G47"/>
    <mergeCell ref="H47:I47"/>
    <mergeCell ref="J47:J48"/>
    <mergeCell ref="K47:K48"/>
    <mergeCell ref="N47:N48"/>
    <mergeCell ref="O47:O48"/>
    <mergeCell ref="P47:P48"/>
    <mergeCell ref="F46:K46"/>
    <mergeCell ref="L46:L48"/>
    <mergeCell ref="M46:M48"/>
    <mergeCell ref="N46:P46"/>
    <mergeCell ref="Q46:Q48"/>
    <mergeCell ref="R46:R48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26"/>
  <sheetViews>
    <sheetView zoomScaleNormal="115" workbookViewId="0">
      <pane xSplit="3" ySplit="6" topLeftCell="D25" activePane="bottomRight" state="frozen"/>
      <selection activeCell="AI1" sqref="AI1:AJ1048576"/>
      <selection pane="topRight" activeCell="AI1" sqref="AI1:AJ1048576"/>
      <selection pane="bottomLeft" activeCell="AI1" sqref="AI1:AJ1048576"/>
      <selection pane="bottomRight" activeCell="E36" sqref="E36"/>
    </sheetView>
  </sheetViews>
  <sheetFormatPr defaultColWidth="3.7109375" defaultRowHeight="15" customHeight="1"/>
  <cols>
    <col min="1" max="1" width="3" style="2" customWidth="1"/>
    <col min="2" max="2" width="9.140625" style="2" customWidth="1"/>
    <col min="3" max="3" width="17.28515625" style="2" customWidth="1"/>
    <col min="4" max="4" width="6.85546875" style="339" customWidth="1"/>
    <col min="5" max="5" width="11.28515625" style="2" bestFit="1" customWidth="1"/>
    <col min="6" max="33" width="3.42578125" style="110" customWidth="1"/>
    <col min="34" max="34" width="3.42578125" style="111" customWidth="1"/>
    <col min="35" max="35" width="3.5703125" style="111" bestFit="1" customWidth="1"/>
    <col min="36" max="36" width="3.42578125" style="111" customWidth="1"/>
    <col min="37" max="38" width="4.42578125" style="2" customWidth="1"/>
    <col min="39" max="39" width="5.5703125" style="9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4"/>
      <c r="B1" s="45"/>
      <c r="C1" s="45"/>
      <c r="D1" s="49"/>
      <c r="E1" s="45"/>
      <c r="F1" s="49"/>
      <c r="G1" s="49"/>
      <c r="H1" s="49"/>
      <c r="I1" s="49"/>
      <c r="J1" s="49"/>
      <c r="K1" s="106"/>
      <c r="L1" s="106"/>
      <c r="M1" s="106"/>
      <c r="N1" s="106"/>
      <c r="O1" s="106"/>
      <c r="P1" s="106"/>
      <c r="Q1" s="106"/>
      <c r="R1" s="106"/>
      <c r="S1" s="47" t="str">
        <f>CONCATENATE("BẢNG CHẤM CÔNG THÁNG ",TEXT($E$4,"mm")," NĂM ",TEXT($E$4,"yyyy"))</f>
        <v>BẢNG CHẤM CÔNG THÁNG 03 NĂM 2017</v>
      </c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46"/>
      <c r="AL1" s="46"/>
      <c r="AM1" s="487" t="s">
        <v>180</v>
      </c>
      <c r="AN1" s="488"/>
      <c r="AO1" s="488"/>
      <c r="AP1" s="488"/>
      <c r="AQ1" s="488"/>
      <c r="AR1" s="488"/>
      <c r="AS1" s="489"/>
      <c r="AT1" s="48"/>
    </row>
    <row r="2" spans="1:91" ht="20.25">
      <c r="A2" s="124" t="str">
        <f>TH!$A$1</f>
        <v>Công ty TNHH Hải sản An Lạc</v>
      </c>
      <c r="B2" s="49"/>
      <c r="C2" s="49"/>
      <c r="D2" s="49"/>
      <c r="E2" s="49"/>
      <c r="F2" s="49"/>
      <c r="G2" s="49"/>
      <c r="H2" s="49"/>
      <c r="I2" s="49"/>
      <c r="J2" s="49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46"/>
      <c r="AL2" s="46"/>
      <c r="AM2" s="86"/>
      <c r="AN2" s="50"/>
      <c r="AO2" s="50"/>
      <c r="AP2" s="50"/>
      <c r="AQ2" s="50"/>
      <c r="AR2" s="50"/>
      <c r="AS2" s="85"/>
      <c r="AT2" s="85"/>
    </row>
    <row r="3" spans="1:91" ht="21" customHeight="1">
      <c r="A3" s="124" t="str">
        <f>TH!$A$2</f>
        <v>Địa chỉ: Lô A14, đường 4A, KCN Hải Sơn, Đức Hòa, Long An</v>
      </c>
      <c r="B3" s="51"/>
      <c r="C3" s="51"/>
      <c r="D3" s="52"/>
      <c r="E3" s="52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46"/>
      <c r="AL3" s="46"/>
      <c r="AM3" s="86"/>
      <c r="AN3" s="48"/>
      <c r="AO3" s="48"/>
      <c r="AP3" s="48"/>
      <c r="AQ3" s="48"/>
      <c r="AR3" s="48"/>
      <c r="AS3" s="53"/>
      <c r="AT3" s="53"/>
    </row>
    <row r="4" spans="1:91" ht="14.25" customHeight="1">
      <c r="A4" s="54"/>
      <c r="B4" s="54"/>
      <c r="C4" s="240"/>
      <c r="D4" s="239"/>
      <c r="E4" s="281">
        <v>42795</v>
      </c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6"/>
      <c r="AI4" s="56"/>
      <c r="AJ4" s="56"/>
      <c r="AK4" s="54"/>
      <c r="AL4" s="54"/>
      <c r="AM4" s="87"/>
      <c r="AN4" s="54"/>
      <c r="AO4" s="54"/>
      <c r="AP4" s="54"/>
      <c r="AQ4" s="54"/>
      <c r="AR4" s="54"/>
      <c r="AS4" s="54"/>
      <c r="AT4" s="91"/>
    </row>
    <row r="5" spans="1:91" s="57" customFormat="1" ht="18.75" customHeight="1">
      <c r="A5" s="490" t="s">
        <v>28</v>
      </c>
      <c r="B5" s="490" t="s">
        <v>3</v>
      </c>
      <c r="C5" s="490" t="s">
        <v>1</v>
      </c>
      <c r="D5" s="492" t="s">
        <v>29</v>
      </c>
      <c r="E5" s="490" t="s">
        <v>30</v>
      </c>
      <c r="F5" s="105">
        <f>+E4</f>
        <v>42795</v>
      </c>
      <c r="G5" s="105">
        <f t="shared" ref="G5:AG5" si="0">F5+1</f>
        <v>42796</v>
      </c>
      <c r="H5" s="105">
        <f t="shared" si="0"/>
        <v>42797</v>
      </c>
      <c r="I5" s="105">
        <f t="shared" si="0"/>
        <v>42798</v>
      </c>
      <c r="J5" s="105">
        <f t="shared" si="0"/>
        <v>42799</v>
      </c>
      <c r="K5" s="105">
        <f t="shared" si="0"/>
        <v>42800</v>
      </c>
      <c r="L5" s="105">
        <f t="shared" si="0"/>
        <v>42801</v>
      </c>
      <c r="M5" s="105">
        <f t="shared" si="0"/>
        <v>42802</v>
      </c>
      <c r="N5" s="105">
        <f t="shared" si="0"/>
        <v>42803</v>
      </c>
      <c r="O5" s="105">
        <f t="shared" si="0"/>
        <v>42804</v>
      </c>
      <c r="P5" s="105">
        <f t="shared" si="0"/>
        <v>42805</v>
      </c>
      <c r="Q5" s="105">
        <f t="shared" si="0"/>
        <v>42806</v>
      </c>
      <c r="R5" s="105">
        <f t="shared" si="0"/>
        <v>42807</v>
      </c>
      <c r="S5" s="105">
        <f t="shared" si="0"/>
        <v>42808</v>
      </c>
      <c r="T5" s="105">
        <f t="shared" si="0"/>
        <v>42809</v>
      </c>
      <c r="U5" s="105">
        <f t="shared" si="0"/>
        <v>42810</v>
      </c>
      <c r="V5" s="105">
        <f t="shared" si="0"/>
        <v>42811</v>
      </c>
      <c r="W5" s="105">
        <f t="shared" si="0"/>
        <v>42812</v>
      </c>
      <c r="X5" s="105">
        <f t="shared" si="0"/>
        <v>42813</v>
      </c>
      <c r="Y5" s="105">
        <f t="shared" si="0"/>
        <v>42814</v>
      </c>
      <c r="Z5" s="105">
        <f t="shared" si="0"/>
        <v>42815</v>
      </c>
      <c r="AA5" s="105">
        <f t="shared" si="0"/>
        <v>42816</v>
      </c>
      <c r="AB5" s="105">
        <f t="shared" si="0"/>
        <v>42817</v>
      </c>
      <c r="AC5" s="105">
        <f t="shared" si="0"/>
        <v>42818</v>
      </c>
      <c r="AD5" s="105">
        <f t="shared" si="0"/>
        <v>42819</v>
      </c>
      <c r="AE5" s="105">
        <f t="shared" si="0"/>
        <v>42820</v>
      </c>
      <c r="AF5" s="105">
        <f t="shared" si="0"/>
        <v>42821</v>
      </c>
      <c r="AG5" s="105">
        <f t="shared" si="0"/>
        <v>42822</v>
      </c>
      <c r="AH5" s="105">
        <f>AG5+1</f>
        <v>42823</v>
      </c>
      <c r="AI5" s="105">
        <f>AH5+1</f>
        <v>42824</v>
      </c>
      <c r="AJ5" s="105">
        <v>31</v>
      </c>
      <c r="AK5" s="493" t="s">
        <v>15</v>
      </c>
      <c r="AL5" s="494"/>
      <c r="AM5" s="495"/>
      <c r="AN5" s="496" t="s">
        <v>45</v>
      </c>
      <c r="AO5" s="496" t="s">
        <v>41</v>
      </c>
      <c r="AP5" s="496" t="s">
        <v>42</v>
      </c>
      <c r="AQ5" s="496" t="s">
        <v>43</v>
      </c>
      <c r="AR5" s="496" t="s">
        <v>44</v>
      </c>
      <c r="AS5" s="492" t="s">
        <v>0</v>
      </c>
      <c r="AT5" s="486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7" customFormat="1" ht="39.75" customHeight="1">
      <c r="A6" s="491"/>
      <c r="B6" s="491"/>
      <c r="C6" s="491"/>
      <c r="D6" s="491"/>
      <c r="E6" s="491"/>
      <c r="F6" s="263" t="str">
        <f>CHOOSE(WEEKDAY(F5),"C.Nhật","T.Hai","T.Ba","T.Tư","T.Năm","T.Sáu","T.Bảy")</f>
        <v>T.Tư</v>
      </c>
      <c r="G6" s="263" t="str">
        <f t="shared" ref="G6:AI6" si="1">CHOOSE(WEEKDAY(G5),"C.Nhật","T.Hai","T.Ba","T.Tư","T.Năm","T.Sáu","T.Bảy")</f>
        <v>T.Năm</v>
      </c>
      <c r="H6" s="263" t="str">
        <f t="shared" si="1"/>
        <v>T.Sáu</v>
      </c>
      <c r="I6" s="263" t="str">
        <f t="shared" si="1"/>
        <v>T.Bảy</v>
      </c>
      <c r="J6" s="263" t="str">
        <f t="shared" si="1"/>
        <v>C.Nhật</v>
      </c>
      <c r="K6" s="263" t="str">
        <f t="shared" si="1"/>
        <v>T.Hai</v>
      </c>
      <c r="L6" s="263" t="str">
        <f t="shared" si="1"/>
        <v>T.Ba</v>
      </c>
      <c r="M6" s="263" t="str">
        <f t="shared" si="1"/>
        <v>T.Tư</v>
      </c>
      <c r="N6" s="263" t="str">
        <f t="shared" si="1"/>
        <v>T.Năm</v>
      </c>
      <c r="O6" s="263" t="str">
        <f t="shared" si="1"/>
        <v>T.Sáu</v>
      </c>
      <c r="P6" s="263" t="str">
        <f t="shared" si="1"/>
        <v>T.Bảy</v>
      </c>
      <c r="Q6" s="263" t="str">
        <f t="shared" si="1"/>
        <v>C.Nhật</v>
      </c>
      <c r="R6" s="263" t="str">
        <f t="shared" si="1"/>
        <v>T.Hai</v>
      </c>
      <c r="S6" s="263" t="str">
        <f t="shared" si="1"/>
        <v>T.Ba</v>
      </c>
      <c r="T6" s="263" t="str">
        <f t="shared" si="1"/>
        <v>T.Tư</v>
      </c>
      <c r="U6" s="263" t="str">
        <f t="shared" si="1"/>
        <v>T.Năm</v>
      </c>
      <c r="V6" s="263" t="str">
        <f t="shared" si="1"/>
        <v>T.Sáu</v>
      </c>
      <c r="W6" s="263" t="str">
        <f t="shared" si="1"/>
        <v>T.Bảy</v>
      </c>
      <c r="X6" s="263" t="str">
        <f t="shared" si="1"/>
        <v>C.Nhật</v>
      </c>
      <c r="Y6" s="263" t="str">
        <f t="shared" si="1"/>
        <v>T.Hai</v>
      </c>
      <c r="Z6" s="263" t="str">
        <f t="shared" si="1"/>
        <v>T.Ba</v>
      </c>
      <c r="AA6" s="263" t="str">
        <f t="shared" si="1"/>
        <v>T.Tư</v>
      </c>
      <c r="AB6" s="263" t="str">
        <f t="shared" si="1"/>
        <v>T.Năm</v>
      </c>
      <c r="AC6" s="263" t="str">
        <f t="shared" si="1"/>
        <v>T.Sáu</v>
      </c>
      <c r="AD6" s="263" t="str">
        <f t="shared" si="1"/>
        <v>T.Bảy</v>
      </c>
      <c r="AE6" s="263" t="str">
        <f t="shared" si="1"/>
        <v>C.Nhật</v>
      </c>
      <c r="AF6" s="263" t="str">
        <f t="shared" si="1"/>
        <v>T.Hai</v>
      </c>
      <c r="AG6" s="263" t="str">
        <f t="shared" si="1"/>
        <v>T.Ba</v>
      </c>
      <c r="AH6" s="263" t="str">
        <f t="shared" si="1"/>
        <v>T.Tư</v>
      </c>
      <c r="AI6" s="263" t="str">
        <f t="shared" si="1"/>
        <v>T.Năm</v>
      </c>
      <c r="AJ6" s="263" t="s">
        <v>195</v>
      </c>
      <c r="AK6" s="264" t="s">
        <v>16</v>
      </c>
      <c r="AL6" s="264" t="s">
        <v>31</v>
      </c>
      <c r="AM6" s="265" t="s">
        <v>17</v>
      </c>
      <c r="AN6" s="497"/>
      <c r="AO6" s="497"/>
      <c r="AP6" s="497"/>
      <c r="AQ6" s="497"/>
      <c r="AR6" s="497"/>
      <c r="AS6" s="491"/>
      <c r="AT6" s="486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7" customFormat="1" ht="12.75" customHeight="1">
      <c r="A7" s="266">
        <v>1</v>
      </c>
      <c r="B7" s="266">
        <v>1</v>
      </c>
      <c r="C7" s="266">
        <v>2</v>
      </c>
      <c r="D7" s="266">
        <v>3</v>
      </c>
      <c r="E7" s="266">
        <v>4</v>
      </c>
      <c r="F7" s="266">
        <v>5</v>
      </c>
      <c r="G7" s="266">
        <v>6</v>
      </c>
      <c r="H7" s="266">
        <v>7</v>
      </c>
      <c r="I7" s="266">
        <v>8</v>
      </c>
      <c r="J7" s="266">
        <v>9</v>
      </c>
      <c r="K7" s="266">
        <v>10</v>
      </c>
      <c r="L7" s="266">
        <v>11</v>
      </c>
      <c r="M7" s="266">
        <v>12</v>
      </c>
      <c r="N7" s="266">
        <v>13</v>
      </c>
      <c r="O7" s="266">
        <v>14</v>
      </c>
      <c r="P7" s="266">
        <v>15</v>
      </c>
      <c r="Q7" s="266">
        <v>16</v>
      </c>
      <c r="R7" s="266">
        <v>17</v>
      </c>
      <c r="S7" s="266">
        <v>18</v>
      </c>
      <c r="T7" s="266">
        <v>19</v>
      </c>
      <c r="U7" s="266">
        <v>20</v>
      </c>
      <c r="V7" s="266">
        <v>21</v>
      </c>
      <c r="W7" s="266">
        <v>22</v>
      </c>
      <c r="X7" s="266">
        <v>23</v>
      </c>
      <c r="Y7" s="266">
        <v>24</v>
      </c>
      <c r="Z7" s="266">
        <v>25</v>
      </c>
      <c r="AA7" s="266">
        <v>26</v>
      </c>
      <c r="AB7" s="266">
        <v>27</v>
      </c>
      <c r="AC7" s="266">
        <v>28</v>
      </c>
      <c r="AD7" s="266">
        <v>29</v>
      </c>
      <c r="AE7" s="266">
        <v>30</v>
      </c>
      <c r="AF7" s="266">
        <v>31</v>
      </c>
      <c r="AG7" s="266">
        <v>32</v>
      </c>
      <c r="AH7" s="266">
        <v>33</v>
      </c>
      <c r="AI7" s="266">
        <v>34</v>
      </c>
      <c r="AJ7" s="266">
        <v>35</v>
      </c>
      <c r="AK7" s="266">
        <v>36</v>
      </c>
      <c r="AL7" s="266">
        <v>37</v>
      </c>
      <c r="AM7" s="266">
        <v>38</v>
      </c>
      <c r="AN7" s="266">
        <v>39</v>
      </c>
      <c r="AO7" s="266">
        <v>40</v>
      </c>
      <c r="AP7" s="266">
        <v>41</v>
      </c>
      <c r="AQ7" s="266">
        <v>42</v>
      </c>
      <c r="AR7" s="266">
        <v>43</v>
      </c>
      <c r="AS7" s="266">
        <v>44</v>
      </c>
      <c r="AT7" s="341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269" customFormat="1" ht="19.5" customHeight="1">
      <c r="A8" s="267" t="s">
        <v>183</v>
      </c>
      <c r="B8" s="270" t="s">
        <v>184</v>
      </c>
      <c r="C8" s="271"/>
      <c r="D8" s="271"/>
      <c r="E8" s="271"/>
      <c r="F8" s="271"/>
      <c r="G8" s="271"/>
      <c r="H8" s="271"/>
      <c r="I8" s="271"/>
      <c r="J8" s="271"/>
      <c r="K8" s="271"/>
      <c r="L8" s="271"/>
      <c r="M8" s="271"/>
      <c r="N8" s="271"/>
      <c r="O8" s="271"/>
      <c r="P8" s="271"/>
      <c r="Q8" s="271"/>
      <c r="R8" s="271"/>
      <c r="S8" s="271"/>
      <c r="T8" s="271"/>
      <c r="U8" s="271"/>
      <c r="V8" s="271"/>
      <c r="W8" s="271"/>
      <c r="X8" s="271"/>
      <c r="Y8" s="271"/>
      <c r="Z8" s="271"/>
      <c r="AA8" s="271"/>
      <c r="AB8" s="271"/>
      <c r="AC8" s="271"/>
      <c r="AD8" s="271"/>
      <c r="AE8" s="271"/>
      <c r="AF8" s="271"/>
      <c r="AG8" s="271"/>
      <c r="AH8" s="271"/>
      <c r="AI8" s="271"/>
      <c r="AJ8" s="271"/>
      <c r="AK8" s="271"/>
      <c r="AL8" s="271"/>
      <c r="AM8" s="271"/>
      <c r="AN8" s="271"/>
      <c r="AO8" s="271"/>
      <c r="AP8" s="271"/>
      <c r="AQ8" s="271"/>
      <c r="AR8" s="271"/>
      <c r="AS8" s="272"/>
      <c r="AT8" s="268"/>
    </row>
    <row r="9" spans="1:91" s="57" customFormat="1" ht="18" customHeight="1">
      <c r="A9" s="556">
        <v>1</v>
      </c>
      <c r="B9" s="556" t="s">
        <v>61</v>
      </c>
      <c r="C9" s="449" t="str">
        <f>VLOOKUP(B9,DS,2,0)</f>
        <v>Mai Út Hiền</v>
      </c>
      <c r="D9" s="451" t="str">
        <f>VLOOKUP(B9,DS,3,0)</f>
        <v>Cơ Điện</v>
      </c>
      <c r="E9" s="58" t="s">
        <v>32</v>
      </c>
      <c r="F9" s="153">
        <v>8</v>
      </c>
      <c r="G9" s="153">
        <v>8</v>
      </c>
      <c r="H9" s="153">
        <v>8</v>
      </c>
      <c r="I9" s="153">
        <v>8</v>
      </c>
      <c r="J9" s="153"/>
      <c r="K9" s="153">
        <v>8</v>
      </c>
      <c r="L9" s="153">
        <v>8</v>
      </c>
      <c r="M9" s="153">
        <v>8</v>
      </c>
      <c r="N9" s="153">
        <v>8</v>
      </c>
      <c r="O9" s="153">
        <v>8</v>
      </c>
      <c r="P9" s="153">
        <v>8</v>
      </c>
      <c r="Q9" s="153"/>
      <c r="R9" s="153">
        <v>8</v>
      </c>
      <c r="S9" s="153">
        <v>8</v>
      </c>
      <c r="T9" s="153">
        <v>8</v>
      </c>
      <c r="U9" s="153">
        <v>8</v>
      </c>
      <c r="V9" s="153">
        <v>8</v>
      </c>
      <c r="W9" s="153">
        <v>8</v>
      </c>
      <c r="X9" s="153"/>
      <c r="Y9" s="153">
        <v>8</v>
      </c>
      <c r="Z9" s="153">
        <v>8</v>
      </c>
      <c r="AA9" s="153">
        <v>8</v>
      </c>
      <c r="AB9" s="153">
        <v>8</v>
      </c>
      <c r="AC9" s="153">
        <v>8</v>
      </c>
      <c r="AD9" s="153">
        <v>8</v>
      </c>
      <c r="AE9" s="153"/>
      <c r="AF9" s="153">
        <v>8</v>
      </c>
      <c r="AG9" s="153">
        <v>8</v>
      </c>
      <c r="AH9" s="153">
        <v>8</v>
      </c>
      <c r="AI9" s="153">
        <v>8</v>
      </c>
      <c r="AJ9" s="153">
        <v>8</v>
      </c>
      <c r="AK9" s="453">
        <f>((SUM(F9:AJ9))/8)-(SUMIF($F$6:$AJ$6,"C.Nhật",F9:AJ9)/8)</f>
        <v>27</v>
      </c>
      <c r="AL9" s="453">
        <f>SUM(F10:AI10)/8*1.5</f>
        <v>0</v>
      </c>
      <c r="AM9" s="462">
        <f>SUMIF($F$6:$AI$6,"C.Nhật",$F9:$AI10)/8*2</f>
        <v>0</v>
      </c>
      <c r="AN9" s="442">
        <f>SUM(AK9:AM10)</f>
        <v>27</v>
      </c>
      <c r="AO9" s="484">
        <v>0</v>
      </c>
      <c r="AP9" s="442"/>
      <c r="AQ9" s="442"/>
      <c r="AR9" s="442"/>
      <c r="AS9" s="472"/>
      <c r="AT9" s="341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7" customFormat="1" ht="17.25" customHeight="1">
      <c r="A10" s="557"/>
      <c r="B10" s="557"/>
      <c r="C10" s="450"/>
      <c r="D10" s="452"/>
      <c r="E10" s="59" t="s">
        <v>31</v>
      </c>
      <c r="F10" s="154"/>
      <c r="G10" s="154"/>
      <c r="H10" s="154"/>
      <c r="I10" s="154"/>
      <c r="J10" s="154"/>
      <c r="K10" s="154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4"/>
      <c r="AA10" s="154"/>
      <c r="AB10" s="154"/>
      <c r="AC10" s="154"/>
      <c r="AD10" s="154"/>
      <c r="AE10" s="154"/>
      <c r="AF10" s="154"/>
      <c r="AG10" s="154"/>
      <c r="AH10" s="154"/>
      <c r="AI10" s="154"/>
      <c r="AJ10" s="154"/>
      <c r="AK10" s="454"/>
      <c r="AL10" s="454"/>
      <c r="AM10" s="463"/>
      <c r="AN10" s="443"/>
      <c r="AO10" s="485"/>
      <c r="AP10" s="443"/>
      <c r="AQ10" s="443"/>
      <c r="AR10" s="443"/>
      <c r="AS10" s="473"/>
      <c r="AT10" s="341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7" customFormat="1" ht="19.5" customHeight="1">
      <c r="A11" s="556">
        <f>A9+1</f>
        <v>2</v>
      </c>
      <c r="B11" s="556" t="s">
        <v>62</v>
      </c>
      <c r="C11" s="449" t="str">
        <f>VLOOKUP(B11,DS,2,0)</f>
        <v>Nguyễn Thị Xuân Thảo</v>
      </c>
      <c r="D11" s="451" t="str">
        <f>VLOOKUP(B11,DS,3,0)</f>
        <v>KCS</v>
      </c>
      <c r="E11" s="58" t="s">
        <v>32</v>
      </c>
      <c r="F11" s="153">
        <v>8</v>
      </c>
      <c r="G11" s="153">
        <v>8</v>
      </c>
      <c r="H11" s="153">
        <v>8</v>
      </c>
      <c r="I11" s="153">
        <v>8</v>
      </c>
      <c r="J11" s="153"/>
      <c r="K11" s="153">
        <v>8</v>
      </c>
      <c r="L11" s="153">
        <v>8</v>
      </c>
      <c r="M11" s="153">
        <v>8</v>
      </c>
      <c r="N11" s="153">
        <v>8</v>
      </c>
      <c r="O11" s="153">
        <v>8</v>
      </c>
      <c r="P11" s="153">
        <v>8</v>
      </c>
      <c r="Q11" s="153"/>
      <c r="R11" s="153">
        <v>8</v>
      </c>
      <c r="S11" s="153">
        <v>8</v>
      </c>
      <c r="T11" s="153">
        <v>8</v>
      </c>
      <c r="U11" s="153">
        <v>8</v>
      </c>
      <c r="V11" s="153">
        <v>8</v>
      </c>
      <c r="W11" s="153">
        <v>8</v>
      </c>
      <c r="X11" s="153"/>
      <c r="Y11" s="153">
        <v>8</v>
      </c>
      <c r="Z11" s="153">
        <v>8</v>
      </c>
      <c r="AA11" s="153">
        <v>8</v>
      </c>
      <c r="AB11" s="153">
        <v>8</v>
      </c>
      <c r="AC11" s="153">
        <v>8</v>
      </c>
      <c r="AD11" s="153">
        <v>8</v>
      </c>
      <c r="AE11" s="153"/>
      <c r="AF11" s="153">
        <v>8</v>
      </c>
      <c r="AG11" s="153">
        <v>8</v>
      </c>
      <c r="AH11" s="153">
        <v>8</v>
      </c>
      <c r="AI11" s="153">
        <v>8</v>
      </c>
      <c r="AJ11" s="153">
        <v>8</v>
      </c>
      <c r="AK11" s="453">
        <f>((SUM(F11:AJ11))/8)-(SUMIF($F$6:$AJ$6,"C.Nhật",F11:AJ11)/8)</f>
        <v>27</v>
      </c>
      <c r="AL11" s="453">
        <f>SUM(F12:AI12)/8*1.5</f>
        <v>0</v>
      </c>
      <c r="AM11" s="462">
        <f>SUMIF($F$6:$AI$6,"C.Nhật",$F11:$AI12)/8*2</f>
        <v>0</v>
      </c>
      <c r="AN11" s="442">
        <f>SUM(AK11:AM12)</f>
        <v>27</v>
      </c>
      <c r="AO11" s="484">
        <v>0</v>
      </c>
      <c r="AP11" s="442"/>
      <c r="AQ11" s="442"/>
      <c r="AR11" s="442"/>
      <c r="AS11" s="472"/>
      <c r="AT11" s="341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57" customFormat="1" ht="15" customHeight="1">
      <c r="A12" s="557"/>
      <c r="B12" s="557"/>
      <c r="C12" s="450"/>
      <c r="D12" s="452"/>
      <c r="E12" s="59" t="s">
        <v>31</v>
      </c>
      <c r="F12" s="154"/>
      <c r="G12" s="154"/>
      <c r="H12" s="154"/>
      <c r="I12" s="154"/>
      <c r="J12" s="154"/>
      <c r="K12" s="154"/>
      <c r="L12" s="154"/>
      <c r="M12" s="154"/>
      <c r="N12" s="154"/>
      <c r="O12" s="154"/>
      <c r="P12" s="154"/>
      <c r="Q12" s="154"/>
      <c r="R12" s="154"/>
      <c r="S12" s="154"/>
      <c r="T12" s="154"/>
      <c r="U12" s="154"/>
      <c r="V12" s="154"/>
      <c r="W12" s="154"/>
      <c r="X12" s="154"/>
      <c r="Y12" s="154"/>
      <c r="Z12" s="154"/>
      <c r="AA12" s="154"/>
      <c r="AB12" s="154"/>
      <c r="AC12" s="154"/>
      <c r="AD12" s="154"/>
      <c r="AE12" s="154"/>
      <c r="AF12" s="154"/>
      <c r="AG12" s="154"/>
      <c r="AH12" s="154"/>
      <c r="AI12" s="154"/>
      <c r="AJ12" s="154"/>
      <c r="AK12" s="454"/>
      <c r="AL12" s="454"/>
      <c r="AM12" s="463"/>
      <c r="AN12" s="443"/>
      <c r="AO12" s="485"/>
      <c r="AP12" s="443"/>
      <c r="AQ12" s="443"/>
      <c r="AR12" s="443"/>
      <c r="AS12" s="473"/>
      <c r="AT12" s="341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269" customFormat="1" ht="24.75" customHeight="1">
      <c r="A13" s="267" t="s">
        <v>185</v>
      </c>
      <c r="B13" s="270" t="s">
        <v>186</v>
      </c>
      <c r="C13" s="271"/>
      <c r="D13" s="271"/>
      <c r="E13" s="271"/>
      <c r="F13" s="271"/>
      <c r="G13" s="271"/>
      <c r="H13" s="271"/>
      <c r="I13" s="271"/>
      <c r="J13" s="271"/>
      <c r="K13" s="271"/>
      <c r="L13" s="271"/>
      <c r="M13" s="271"/>
      <c r="N13" s="271"/>
      <c r="O13" s="271"/>
      <c r="P13" s="271"/>
      <c r="Q13" s="271"/>
      <c r="R13" s="271"/>
      <c r="S13" s="271"/>
      <c r="T13" s="271"/>
      <c r="U13" s="271"/>
      <c r="V13" s="271"/>
      <c r="W13" s="271"/>
      <c r="X13" s="271"/>
      <c r="Y13" s="271"/>
      <c r="Z13" s="271"/>
      <c r="AA13" s="271"/>
      <c r="AB13" s="271"/>
      <c r="AC13" s="271"/>
      <c r="AD13" s="271"/>
      <c r="AE13" s="271"/>
      <c r="AF13" s="271"/>
      <c r="AG13" s="271"/>
      <c r="AH13" s="271"/>
      <c r="AI13" s="271"/>
      <c r="AJ13" s="271"/>
      <c r="AK13" s="271"/>
      <c r="AL13" s="271"/>
      <c r="AM13" s="271"/>
      <c r="AN13" s="271"/>
      <c r="AO13" s="271"/>
      <c r="AP13" s="271"/>
      <c r="AQ13" s="271"/>
      <c r="AR13" s="271"/>
      <c r="AS13" s="272"/>
      <c r="AT13" s="268"/>
    </row>
    <row r="14" spans="1:91" s="57" customFormat="1" ht="18" customHeight="1">
      <c r="A14" s="556">
        <v>3</v>
      </c>
      <c r="B14" s="556" t="s">
        <v>85</v>
      </c>
      <c r="C14" s="449" t="str">
        <f>VLOOKUP(B14,DS,2,0)</f>
        <v>Huỳnh Thị Hường</v>
      </c>
      <c r="D14" s="451" t="str">
        <f>VLOOKUP(B14,DS,3,0)</f>
        <v>Công nhân</v>
      </c>
      <c r="E14" s="58" t="s">
        <v>32</v>
      </c>
      <c r="F14" s="153">
        <v>8</v>
      </c>
      <c r="G14" s="153">
        <v>8</v>
      </c>
      <c r="H14" s="153">
        <v>8</v>
      </c>
      <c r="I14" s="153">
        <v>8</v>
      </c>
      <c r="J14" s="153"/>
      <c r="K14" s="153">
        <v>8</v>
      </c>
      <c r="L14" s="153">
        <v>8</v>
      </c>
      <c r="M14" s="153">
        <v>8</v>
      </c>
      <c r="N14" s="153">
        <v>8</v>
      </c>
      <c r="O14" s="153">
        <v>8</v>
      </c>
      <c r="P14" s="153">
        <v>8</v>
      </c>
      <c r="Q14" s="153"/>
      <c r="R14" s="153">
        <v>8</v>
      </c>
      <c r="S14" s="153">
        <v>8</v>
      </c>
      <c r="T14" s="153">
        <v>8</v>
      </c>
      <c r="U14" s="153">
        <v>8</v>
      </c>
      <c r="V14" s="153">
        <v>8</v>
      </c>
      <c r="W14" s="153">
        <v>8</v>
      </c>
      <c r="X14" s="153"/>
      <c r="Y14" s="153">
        <v>8</v>
      </c>
      <c r="Z14" s="153">
        <v>8</v>
      </c>
      <c r="AA14" s="153">
        <v>8</v>
      </c>
      <c r="AB14" s="153">
        <v>8</v>
      </c>
      <c r="AC14" s="153">
        <v>8</v>
      </c>
      <c r="AD14" s="153">
        <v>8</v>
      </c>
      <c r="AE14" s="153"/>
      <c r="AF14" s="153">
        <v>8</v>
      </c>
      <c r="AG14" s="153">
        <v>8</v>
      </c>
      <c r="AH14" s="153">
        <v>8</v>
      </c>
      <c r="AI14" s="153">
        <v>8</v>
      </c>
      <c r="AJ14" s="153">
        <v>8</v>
      </c>
      <c r="AK14" s="453">
        <f>((SUM(F14:AJ14))/8)-(SUMIF($F$6:$AJ$6,"C.Nhật",F14:AJ14)/8)</f>
        <v>27</v>
      </c>
      <c r="AL14" s="453">
        <f>SUM(F15:AI15)/8*1.5</f>
        <v>0</v>
      </c>
      <c r="AM14" s="462">
        <f>SUMIF($F$6:$AI$6,"C.Nhật",$F14:$AI15)/8*2</f>
        <v>0</v>
      </c>
      <c r="AN14" s="442">
        <f>SUM(AK14:AM15)</f>
        <v>27</v>
      </c>
      <c r="AO14" s="484">
        <v>0</v>
      </c>
      <c r="AP14" s="442"/>
      <c r="AQ14" s="442"/>
      <c r="AR14" s="442"/>
      <c r="AS14" s="472"/>
      <c r="AT14" s="341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7" customFormat="1" ht="18" customHeight="1">
      <c r="A15" s="557"/>
      <c r="B15" s="557"/>
      <c r="C15" s="450"/>
      <c r="D15" s="452"/>
      <c r="E15" s="59" t="s">
        <v>31</v>
      </c>
      <c r="F15" s="154"/>
      <c r="G15" s="154"/>
      <c r="H15" s="154"/>
      <c r="I15" s="154"/>
      <c r="J15" s="154"/>
      <c r="K15" s="154"/>
      <c r="L15" s="154"/>
      <c r="M15" s="154"/>
      <c r="N15" s="154"/>
      <c r="O15" s="154"/>
      <c r="P15" s="154"/>
      <c r="Q15" s="154"/>
      <c r="R15" s="154"/>
      <c r="S15" s="154"/>
      <c r="T15" s="154"/>
      <c r="U15" s="154"/>
      <c r="V15" s="154"/>
      <c r="W15" s="154"/>
      <c r="X15" s="154"/>
      <c r="Y15" s="154"/>
      <c r="Z15" s="154"/>
      <c r="AA15" s="154"/>
      <c r="AB15" s="154"/>
      <c r="AC15" s="154"/>
      <c r="AD15" s="154"/>
      <c r="AE15" s="154"/>
      <c r="AF15" s="154"/>
      <c r="AG15" s="154"/>
      <c r="AH15" s="154"/>
      <c r="AI15" s="154"/>
      <c r="AJ15" s="154"/>
      <c r="AK15" s="454"/>
      <c r="AL15" s="454"/>
      <c r="AM15" s="463"/>
      <c r="AN15" s="443"/>
      <c r="AO15" s="485"/>
      <c r="AP15" s="443"/>
      <c r="AQ15" s="443"/>
      <c r="AR15" s="443"/>
      <c r="AS15" s="473"/>
      <c r="AT15" s="341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7" customFormat="1" ht="24" customHeight="1">
      <c r="A16" s="556">
        <f>A14+1</f>
        <v>4</v>
      </c>
      <c r="B16" s="556" t="s">
        <v>86</v>
      </c>
      <c r="C16" s="449" t="str">
        <f>VLOOKUP(B16,DS,2,0)</f>
        <v>Nguyễn Thị Rong</v>
      </c>
      <c r="D16" s="451" t="str">
        <f>VLOOKUP(B16,DS,3,0)</f>
        <v>Công nhân</v>
      </c>
      <c r="E16" s="58" t="s">
        <v>32</v>
      </c>
      <c r="F16" s="153">
        <v>8</v>
      </c>
      <c r="G16" s="153">
        <v>8</v>
      </c>
      <c r="H16" s="153">
        <v>8</v>
      </c>
      <c r="I16" s="153">
        <v>8</v>
      </c>
      <c r="J16" s="153"/>
      <c r="K16" s="153">
        <v>8</v>
      </c>
      <c r="L16" s="153">
        <v>8</v>
      </c>
      <c r="M16" s="153">
        <v>8</v>
      </c>
      <c r="N16" s="153">
        <v>8</v>
      </c>
      <c r="O16" s="153">
        <v>8</v>
      </c>
      <c r="P16" s="153">
        <v>8</v>
      </c>
      <c r="Q16" s="153"/>
      <c r="R16" s="153">
        <v>8</v>
      </c>
      <c r="S16" s="153">
        <v>8</v>
      </c>
      <c r="T16" s="153">
        <v>8</v>
      </c>
      <c r="U16" s="153">
        <v>8</v>
      </c>
      <c r="V16" s="153">
        <v>8</v>
      </c>
      <c r="W16" s="153">
        <v>8</v>
      </c>
      <c r="X16" s="153"/>
      <c r="Y16" s="153">
        <v>8</v>
      </c>
      <c r="Z16" s="153">
        <v>8</v>
      </c>
      <c r="AA16" s="153">
        <v>8</v>
      </c>
      <c r="AB16" s="153">
        <v>8</v>
      </c>
      <c r="AC16" s="153">
        <v>8</v>
      </c>
      <c r="AD16" s="153">
        <v>8</v>
      </c>
      <c r="AE16" s="153"/>
      <c r="AF16" s="153">
        <v>8</v>
      </c>
      <c r="AG16" s="153">
        <v>8</v>
      </c>
      <c r="AH16" s="153">
        <v>8</v>
      </c>
      <c r="AI16" s="153">
        <v>8</v>
      </c>
      <c r="AJ16" s="153">
        <v>8</v>
      </c>
      <c r="AK16" s="453">
        <f>((SUM(F16:AJ16))/8)-(SUMIF($F$6:$AJ$6,"C.Nhật",F16:AJ16)/8)</f>
        <v>27</v>
      </c>
      <c r="AL16" s="453">
        <f>SUM(F17:AI17)/8*1.5</f>
        <v>0</v>
      </c>
      <c r="AM16" s="462">
        <f>SUMIF($F$6:$AI$6,"C.Nhật",$F16:$AI17)/8*2</f>
        <v>0</v>
      </c>
      <c r="AN16" s="442">
        <f>SUM(AK16:AM17)</f>
        <v>27</v>
      </c>
      <c r="AO16" s="484">
        <v>0</v>
      </c>
      <c r="AP16" s="442"/>
      <c r="AQ16" s="442"/>
      <c r="AR16" s="442"/>
      <c r="AS16" s="472"/>
      <c r="AT16" s="341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7" customFormat="1" ht="18" customHeight="1">
      <c r="A17" s="557"/>
      <c r="B17" s="557"/>
      <c r="C17" s="450"/>
      <c r="D17" s="452"/>
      <c r="E17" s="59" t="s">
        <v>31</v>
      </c>
      <c r="F17" s="154"/>
      <c r="G17" s="154"/>
      <c r="H17" s="154"/>
      <c r="I17" s="154"/>
      <c r="J17" s="154"/>
      <c r="K17" s="154"/>
      <c r="L17" s="154"/>
      <c r="M17" s="154"/>
      <c r="N17" s="154"/>
      <c r="O17" s="154"/>
      <c r="P17" s="154"/>
      <c r="Q17" s="154"/>
      <c r="R17" s="154"/>
      <c r="S17" s="154"/>
      <c r="T17" s="154"/>
      <c r="U17" s="154"/>
      <c r="V17" s="154"/>
      <c r="W17" s="154"/>
      <c r="X17" s="154"/>
      <c r="Y17" s="154"/>
      <c r="Z17" s="154"/>
      <c r="AA17" s="154"/>
      <c r="AB17" s="154"/>
      <c r="AC17" s="154"/>
      <c r="AD17" s="154"/>
      <c r="AE17" s="154"/>
      <c r="AF17" s="154"/>
      <c r="AG17" s="154"/>
      <c r="AH17" s="154"/>
      <c r="AI17" s="154"/>
      <c r="AJ17" s="154"/>
      <c r="AK17" s="454"/>
      <c r="AL17" s="454"/>
      <c r="AM17" s="463"/>
      <c r="AN17" s="443"/>
      <c r="AO17" s="485"/>
      <c r="AP17" s="443"/>
      <c r="AQ17" s="443"/>
      <c r="AR17" s="443"/>
      <c r="AS17" s="473"/>
      <c r="AT17" s="341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7" customFormat="1" ht="18" customHeight="1">
      <c r="A18" s="556">
        <f t="shared" ref="A18" si="2">A16+1</f>
        <v>5</v>
      </c>
      <c r="B18" s="556" t="s">
        <v>87</v>
      </c>
      <c r="C18" s="449" t="str">
        <f>VLOOKUP(B18,DS,2,0)</f>
        <v>Sơn Thị Nil</v>
      </c>
      <c r="D18" s="451" t="str">
        <f>VLOOKUP(B18,DS,3,0)</f>
        <v>Công nhân</v>
      </c>
      <c r="E18" s="58" t="s">
        <v>32</v>
      </c>
      <c r="F18" s="153">
        <v>8</v>
      </c>
      <c r="G18" s="153">
        <v>8</v>
      </c>
      <c r="H18" s="153">
        <v>8</v>
      </c>
      <c r="I18" s="153">
        <v>8</v>
      </c>
      <c r="J18" s="153"/>
      <c r="K18" s="153">
        <v>8</v>
      </c>
      <c r="L18" s="153">
        <v>8</v>
      </c>
      <c r="M18" s="153">
        <v>8</v>
      </c>
      <c r="N18" s="153">
        <v>8</v>
      </c>
      <c r="O18" s="153">
        <v>8</v>
      </c>
      <c r="P18" s="153">
        <v>8</v>
      </c>
      <c r="Q18" s="153"/>
      <c r="R18" s="153">
        <v>8</v>
      </c>
      <c r="S18" s="153">
        <v>8</v>
      </c>
      <c r="T18" s="153">
        <v>8</v>
      </c>
      <c r="U18" s="153">
        <v>8</v>
      </c>
      <c r="V18" s="153">
        <v>8</v>
      </c>
      <c r="W18" s="153">
        <v>8</v>
      </c>
      <c r="X18" s="153"/>
      <c r="Y18" s="153">
        <v>8</v>
      </c>
      <c r="Z18" s="153">
        <v>8</v>
      </c>
      <c r="AA18" s="153">
        <v>8</v>
      </c>
      <c r="AB18" s="153">
        <v>8</v>
      </c>
      <c r="AC18" s="153">
        <v>8</v>
      </c>
      <c r="AD18" s="153">
        <v>8</v>
      </c>
      <c r="AE18" s="153"/>
      <c r="AF18" s="153">
        <v>8</v>
      </c>
      <c r="AG18" s="153">
        <v>8</v>
      </c>
      <c r="AH18" s="153">
        <v>8</v>
      </c>
      <c r="AI18" s="153">
        <v>8</v>
      </c>
      <c r="AJ18" s="153">
        <v>8</v>
      </c>
      <c r="AK18" s="453">
        <f>((SUM(F18:AJ18))/8)-(SUMIF($F$6:$AJ$6,"C.Nhật",F18:AJ18)/8)</f>
        <v>27</v>
      </c>
      <c r="AL18" s="453">
        <f>SUM(F19:AI19)/8*1.5</f>
        <v>0</v>
      </c>
      <c r="AM18" s="462">
        <f>SUMIF($F$6:$AI$6,"C.Nhật",$F18:$AI19)/8*2</f>
        <v>0</v>
      </c>
      <c r="AN18" s="442">
        <f>SUM(AK18:AM19)</f>
        <v>27</v>
      </c>
      <c r="AO18" s="484">
        <v>0</v>
      </c>
      <c r="AP18" s="442"/>
      <c r="AQ18" s="442"/>
      <c r="AR18" s="442"/>
      <c r="AS18" s="472"/>
      <c r="AT18" s="341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57" customFormat="1" ht="18" customHeight="1">
      <c r="A19" s="557"/>
      <c r="B19" s="557"/>
      <c r="C19" s="450"/>
      <c r="D19" s="452"/>
      <c r="E19" s="59" t="s">
        <v>31</v>
      </c>
      <c r="F19" s="154"/>
      <c r="G19" s="154"/>
      <c r="H19" s="154"/>
      <c r="I19" s="154"/>
      <c r="J19" s="154"/>
      <c r="K19" s="154"/>
      <c r="L19" s="154"/>
      <c r="M19" s="154"/>
      <c r="N19" s="154"/>
      <c r="O19" s="154"/>
      <c r="P19" s="154"/>
      <c r="Q19" s="154"/>
      <c r="R19" s="154"/>
      <c r="S19" s="154"/>
      <c r="T19" s="154"/>
      <c r="U19" s="154"/>
      <c r="V19" s="154"/>
      <c r="W19" s="154"/>
      <c r="X19" s="154"/>
      <c r="Y19" s="154"/>
      <c r="Z19" s="154"/>
      <c r="AA19" s="154"/>
      <c r="AB19" s="154"/>
      <c r="AC19" s="154"/>
      <c r="AD19" s="154"/>
      <c r="AE19" s="154"/>
      <c r="AF19" s="154"/>
      <c r="AG19" s="154"/>
      <c r="AH19" s="154"/>
      <c r="AI19" s="154"/>
      <c r="AJ19" s="154"/>
      <c r="AK19" s="454"/>
      <c r="AL19" s="454"/>
      <c r="AM19" s="463"/>
      <c r="AN19" s="443"/>
      <c r="AO19" s="485"/>
      <c r="AP19" s="443"/>
      <c r="AQ19" s="443"/>
      <c r="AR19" s="443"/>
      <c r="AS19" s="473"/>
      <c r="AT19" s="341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57" customFormat="1" ht="18" customHeight="1">
      <c r="A20" s="556">
        <f t="shared" ref="A20" si="3">A18+1</f>
        <v>6</v>
      </c>
      <c r="B20" s="556" t="s">
        <v>91</v>
      </c>
      <c r="C20" s="449" t="str">
        <f>VLOOKUP(B20,DS,2,0)</f>
        <v>Nguyễn Thị Lựu</v>
      </c>
      <c r="D20" s="451" t="str">
        <f>VLOOKUP(B20,DS,3,0)</f>
        <v>Công nhân</v>
      </c>
      <c r="E20" s="58" t="s">
        <v>32</v>
      </c>
      <c r="F20" s="153">
        <v>8</v>
      </c>
      <c r="G20" s="153">
        <v>8</v>
      </c>
      <c r="H20" s="153">
        <v>8</v>
      </c>
      <c r="I20" s="153">
        <v>8</v>
      </c>
      <c r="J20" s="153"/>
      <c r="K20" s="153">
        <v>8</v>
      </c>
      <c r="L20" s="153">
        <v>8</v>
      </c>
      <c r="M20" s="153">
        <v>8</v>
      </c>
      <c r="N20" s="153">
        <v>8</v>
      </c>
      <c r="O20" s="153">
        <v>8</v>
      </c>
      <c r="P20" s="153">
        <v>8</v>
      </c>
      <c r="Q20" s="153"/>
      <c r="R20" s="153">
        <v>8</v>
      </c>
      <c r="S20" s="153">
        <v>8</v>
      </c>
      <c r="T20" s="153">
        <v>8</v>
      </c>
      <c r="U20" s="153">
        <v>8</v>
      </c>
      <c r="V20" s="153">
        <v>8</v>
      </c>
      <c r="W20" s="153">
        <v>8</v>
      </c>
      <c r="X20" s="153"/>
      <c r="Y20" s="153">
        <v>8</v>
      </c>
      <c r="Z20" s="153">
        <v>8</v>
      </c>
      <c r="AA20" s="153">
        <v>8</v>
      </c>
      <c r="AB20" s="153">
        <v>8</v>
      </c>
      <c r="AC20" s="153">
        <v>8</v>
      </c>
      <c r="AD20" s="153">
        <v>8</v>
      </c>
      <c r="AE20" s="153"/>
      <c r="AF20" s="153">
        <v>8</v>
      </c>
      <c r="AG20" s="153">
        <v>8</v>
      </c>
      <c r="AH20" s="153">
        <v>8</v>
      </c>
      <c r="AI20" s="153">
        <v>8</v>
      </c>
      <c r="AJ20" s="153">
        <v>8</v>
      </c>
      <c r="AK20" s="453">
        <f>((SUM(F20:AJ20))/8)-(SUMIF($F$6:$AJ$6,"C.Nhật",F20:AJ20)/8)</f>
        <v>27</v>
      </c>
      <c r="AL20" s="453">
        <f>SUM(F21:AI21)/8*1.5</f>
        <v>0</v>
      </c>
      <c r="AM20" s="462">
        <f>SUMIF($F$6:$AI$6,"C.Nhật",$F20:$AI21)/8*2</f>
        <v>0</v>
      </c>
      <c r="AN20" s="442">
        <f>SUM(AK20:AM21)</f>
        <v>27</v>
      </c>
      <c r="AO20" s="484">
        <v>0</v>
      </c>
      <c r="AP20" s="442"/>
      <c r="AQ20" s="442"/>
      <c r="AR20" s="442"/>
      <c r="AS20" s="472"/>
      <c r="AT20" s="341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57" customFormat="1" ht="21" customHeight="1">
      <c r="A21" s="557"/>
      <c r="B21" s="557"/>
      <c r="C21" s="450"/>
      <c r="D21" s="452"/>
      <c r="E21" s="59" t="s">
        <v>31</v>
      </c>
      <c r="F21" s="154"/>
      <c r="G21" s="154"/>
      <c r="H21" s="154"/>
      <c r="I21" s="154"/>
      <c r="J21" s="154"/>
      <c r="K21" s="154"/>
      <c r="L21" s="154"/>
      <c r="M21" s="154"/>
      <c r="N21" s="154"/>
      <c r="O21" s="154"/>
      <c r="P21" s="154"/>
      <c r="Q21" s="154"/>
      <c r="R21" s="154"/>
      <c r="S21" s="154"/>
      <c r="T21" s="154"/>
      <c r="U21" s="154"/>
      <c r="V21" s="154"/>
      <c r="W21" s="154"/>
      <c r="X21" s="154"/>
      <c r="Y21" s="154"/>
      <c r="Z21" s="154"/>
      <c r="AA21" s="154"/>
      <c r="AB21" s="154"/>
      <c r="AC21" s="154"/>
      <c r="AD21" s="154"/>
      <c r="AE21" s="154"/>
      <c r="AF21" s="154"/>
      <c r="AG21" s="154"/>
      <c r="AH21" s="154"/>
      <c r="AI21" s="154"/>
      <c r="AJ21" s="154"/>
      <c r="AK21" s="454"/>
      <c r="AL21" s="454"/>
      <c r="AM21" s="463"/>
      <c r="AN21" s="443"/>
      <c r="AO21" s="485"/>
      <c r="AP21" s="443"/>
      <c r="AQ21" s="443"/>
      <c r="AR21" s="443"/>
      <c r="AS21" s="473"/>
      <c r="AT21" s="341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57" customFormat="1" ht="18" customHeight="1">
      <c r="A22" s="556">
        <f t="shared" ref="A22" si="4">A20+1</f>
        <v>7</v>
      </c>
      <c r="B22" s="556" t="s">
        <v>94</v>
      </c>
      <c r="C22" s="449" t="str">
        <f>VLOOKUP(B22,DS,2,0)</f>
        <v>Trà Thị Soi</v>
      </c>
      <c r="D22" s="451" t="str">
        <f>VLOOKUP(B22,DS,3,0)</f>
        <v>Công nhân</v>
      </c>
      <c r="E22" s="58" t="s">
        <v>32</v>
      </c>
      <c r="F22" s="153">
        <v>8</v>
      </c>
      <c r="G22" s="153">
        <v>8</v>
      </c>
      <c r="H22" s="153">
        <v>8</v>
      </c>
      <c r="I22" s="153">
        <v>8</v>
      </c>
      <c r="J22" s="153"/>
      <c r="K22" s="153">
        <v>8</v>
      </c>
      <c r="L22" s="153">
        <v>8</v>
      </c>
      <c r="M22" s="153">
        <v>8</v>
      </c>
      <c r="N22" s="153">
        <v>8</v>
      </c>
      <c r="O22" s="153">
        <v>8</v>
      </c>
      <c r="P22" s="153">
        <v>8</v>
      </c>
      <c r="Q22" s="153"/>
      <c r="R22" s="153">
        <v>8</v>
      </c>
      <c r="S22" s="153">
        <v>8</v>
      </c>
      <c r="T22" s="153">
        <v>8</v>
      </c>
      <c r="U22" s="153">
        <v>8</v>
      </c>
      <c r="V22" s="153">
        <v>8</v>
      </c>
      <c r="W22" s="153">
        <v>8</v>
      </c>
      <c r="X22" s="153"/>
      <c r="Y22" s="153">
        <v>8</v>
      </c>
      <c r="Z22" s="153">
        <v>8</v>
      </c>
      <c r="AA22" s="153">
        <v>8</v>
      </c>
      <c r="AB22" s="153">
        <v>8</v>
      </c>
      <c r="AC22" s="153">
        <v>8</v>
      </c>
      <c r="AD22" s="153">
        <v>8</v>
      </c>
      <c r="AE22" s="153"/>
      <c r="AF22" s="153">
        <v>8</v>
      </c>
      <c r="AG22" s="153">
        <v>8</v>
      </c>
      <c r="AH22" s="153">
        <v>8</v>
      </c>
      <c r="AI22" s="153">
        <v>8</v>
      </c>
      <c r="AJ22" s="153">
        <v>8</v>
      </c>
      <c r="AK22" s="453">
        <f>((SUM(F22:AJ22))/8)-(SUMIF($F$6:$AJ$6,"C.Nhật",F22:AJ22)/8)</f>
        <v>27</v>
      </c>
      <c r="AL22" s="453">
        <f>SUM(F23:AI23)/8*1.5</f>
        <v>0</v>
      </c>
      <c r="AM22" s="462">
        <f>SUMIF($F$6:$AI$6,"C.Nhật",$F22:$AI23)/8*2</f>
        <v>0</v>
      </c>
      <c r="AN22" s="442">
        <f>SUM(AK22:AM23)</f>
        <v>27</v>
      </c>
      <c r="AO22" s="484">
        <v>0</v>
      </c>
      <c r="AP22" s="442"/>
      <c r="AQ22" s="442"/>
      <c r="AR22" s="442"/>
      <c r="AS22" s="472"/>
      <c r="AT22" s="341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57" customFormat="1" ht="21" customHeight="1">
      <c r="A23" s="557"/>
      <c r="B23" s="557"/>
      <c r="C23" s="450"/>
      <c r="D23" s="452"/>
      <c r="E23" s="59" t="s">
        <v>31</v>
      </c>
      <c r="F23" s="154"/>
      <c r="G23" s="154"/>
      <c r="H23" s="154"/>
      <c r="I23" s="154"/>
      <c r="J23" s="154"/>
      <c r="K23" s="154"/>
      <c r="L23" s="154"/>
      <c r="M23" s="154"/>
      <c r="N23" s="154"/>
      <c r="O23" s="154"/>
      <c r="P23" s="154"/>
      <c r="Q23" s="154"/>
      <c r="R23" s="154"/>
      <c r="S23" s="154"/>
      <c r="T23" s="154"/>
      <c r="U23" s="154"/>
      <c r="V23" s="154"/>
      <c r="W23" s="154"/>
      <c r="X23" s="154"/>
      <c r="Y23" s="154"/>
      <c r="Z23" s="154"/>
      <c r="AA23" s="154"/>
      <c r="AB23" s="154"/>
      <c r="AC23" s="154"/>
      <c r="AD23" s="154"/>
      <c r="AE23" s="154"/>
      <c r="AF23" s="154"/>
      <c r="AG23" s="154"/>
      <c r="AH23" s="154"/>
      <c r="AI23" s="154"/>
      <c r="AJ23" s="154"/>
      <c r="AK23" s="454"/>
      <c r="AL23" s="454"/>
      <c r="AM23" s="463"/>
      <c r="AN23" s="443"/>
      <c r="AO23" s="485"/>
      <c r="AP23" s="443"/>
      <c r="AQ23" s="443"/>
      <c r="AR23" s="443"/>
      <c r="AS23" s="473"/>
      <c r="AT23" s="341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57" customFormat="1" ht="18" customHeight="1">
      <c r="A24" s="556">
        <f t="shared" ref="A24" si="5">A22+1</f>
        <v>8</v>
      </c>
      <c r="B24" s="556" t="s">
        <v>101</v>
      </c>
      <c r="C24" s="449" t="str">
        <f>VLOOKUP(B24,DS,2,0)</f>
        <v>Trần Thị Bích Phượng</v>
      </c>
      <c r="D24" s="451" t="str">
        <f>VLOOKUP(B24,DS,3,0)</f>
        <v>Công nhân</v>
      </c>
      <c r="E24" s="58" t="s">
        <v>32</v>
      </c>
      <c r="F24" s="153">
        <v>8</v>
      </c>
      <c r="G24" s="153">
        <v>8</v>
      </c>
      <c r="H24" s="153">
        <v>8</v>
      </c>
      <c r="I24" s="153">
        <v>8</v>
      </c>
      <c r="J24" s="153"/>
      <c r="K24" s="153">
        <v>8</v>
      </c>
      <c r="L24" s="153">
        <v>8</v>
      </c>
      <c r="M24" s="153">
        <v>8</v>
      </c>
      <c r="N24" s="153">
        <v>8</v>
      </c>
      <c r="O24" s="153">
        <v>8</v>
      </c>
      <c r="P24" s="153">
        <v>8</v>
      </c>
      <c r="Q24" s="153"/>
      <c r="R24" s="153">
        <v>8</v>
      </c>
      <c r="S24" s="153">
        <v>8</v>
      </c>
      <c r="T24" s="153">
        <v>8</v>
      </c>
      <c r="U24" s="153">
        <v>8</v>
      </c>
      <c r="V24" s="153">
        <v>8</v>
      </c>
      <c r="W24" s="153">
        <v>8</v>
      </c>
      <c r="X24" s="153"/>
      <c r="Y24" s="153">
        <v>8</v>
      </c>
      <c r="Z24" s="153">
        <v>8</v>
      </c>
      <c r="AA24" s="153">
        <v>8</v>
      </c>
      <c r="AB24" s="153">
        <v>8</v>
      </c>
      <c r="AC24" s="153">
        <v>8</v>
      </c>
      <c r="AD24" s="153">
        <v>8</v>
      </c>
      <c r="AE24" s="153"/>
      <c r="AF24" s="153">
        <v>8</v>
      </c>
      <c r="AG24" s="153">
        <v>8</v>
      </c>
      <c r="AH24" s="153">
        <v>8</v>
      </c>
      <c r="AI24" s="153">
        <v>8</v>
      </c>
      <c r="AJ24" s="153">
        <v>8</v>
      </c>
      <c r="AK24" s="453">
        <f>((SUM(F24:AJ24))/8)-(SUMIF($F$6:$AJ$6,"C.Nhật",F24:AJ24)/8)</f>
        <v>27</v>
      </c>
      <c r="AL24" s="453">
        <f>SUM(F25:AI25)/8*1.5</f>
        <v>0</v>
      </c>
      <c r="AM24" s="462">
        <f>SUMIF($F$6:$AI$6,"C.Nhật",$F24:$AI25)/8*2</f>
        <v>0</v>
      </c>
      <c r="AN24" s="442">
        <f>SUM(AK24:AM25)</f>
        <v>27</v>
      </c>
      <c r="AO24" s="484">
        <v>0</v>
      </c>
      <c r="AP24" s="442"/>
      <c r="AQ24" s="442"/>
      <c r="AR24" s="442"/>
      <c r="AS24" s="472"/>
      <c r="AT24" s="341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57" customFormat="1" ht="17.25" customHeight="1">
      <c r="A25" s="557"/>
      <c r="B25" s="557"/>
      <c r="C25" s="450"/>
      <c r="D25" s="452"/>
      <c r="E25" s="59" t="s">
        <v>31</v>
      </c>
      <c r="F25" s="154"/>
      <c r="G25" s="154"/>
      <c r="H25" s="154"/>
      <c r="I25" s="154"/>
      <c r="J25" s="154"/>
      <c r="K25" s="154"/>
      <c r="L25" s="154"/>
      <c r="M25" s="154"/>
      <c r="N25" s="154"/>
      <c r="O25" s="154"/>
      <c r="P25" s="154"/>
      <c r="Q25" s="154"/>
      <c r="R25" s="154"/>
      <c r="S25" s="154"/>
      <c r="T25" s="154"/>
      <c r="U25" s="154"/>
      <c r="V25" s="154"/>
      <c r="W25" s="154"/>
      <c r="X25" s="154"/>
      <c r="Y25" s="154"/>
      <c r="Z25" s="154"/>
      <c r="AA25" s="154"/>
      <c r="AB25" s="154"/>
      <c r="AC25" s="154"/>
      <c r="AD25" s="154"/>
      <c r="AE25" s="154"/>
      <c r="AF25" s="154"/>
      <c r="AG25" s="154"/>
      <c r="AH25" s="154"/>
      <c r="AI25" s="154"/>
      <c r="AJ25" s="154"/>
      <c r="AK25" s="454"/>
      <c r="AL25" s="454"/>
      <c r="AM25" s="463"/>
      <c r="AN25" s="443"/>
      <c r="AO25" s="485"/>
      <c r="AP25" s="443"/>
      <c r="AQ25" s="443"/>
      <c r="AR25" s="443"/>
      <c r="AS25" s="473"/>
      <c r="AT25" s="341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57" customFormat="1" ht="19.5" customHeight="1">
      <c r="A26" s="556">
        <f t="shared" ref="A26" si="6">A24+1</f>
        <v>9</v>
      </c>
      <c r="B26" s="556" t="s">
        <v>102</v>
      </c>
      <c r="C26" s="449" t="str">
        <f>VLOOKUP(B26,DS,2,0)</f>
        <v>Sơn Thị Trường Sa</v>
      </c>
      <c r="D26" s="451" t="str">
        <f>VLOOKUP(B26,DS,3,0)</f>
        <v>Công nhân</v>
      </c>
      <c r="E26" s="58" t="s">
        <v>32</v>
      </c>
      <c r="F26" s="153">
        <v>8</v>
      </c>
      <c r="G26" s="153">
        <v>8</v>
      </c>
      <c r="H26" s="153">
        <v>8</v>
      </c>
      <c r="I26" s="153">
        <v>8</v>
      </c>
      <c r="J26" s="153"/>
      <c r="K26" s="153">
        <v>8</v>
      </c>
      <c r="L26" s="153">
        <v>8</v>
      </c>
      <c r="M26" s="153">
        <v>8</v>
      </c>
      <c r="N26" s="153">
        <v>8</v>
      </c>
      <c r="O26" s="153">
        <v>8</v>
      </c>
      <c r="P26" s="153">
        <v>8</v>
      </c>
      <c r="Q26" s="153"/>
      <c r="R26" s="153">
        <v>8</v>
      </c>
      <c r="S26" s="153">
        <v>8</v>
      </c>
      <c r="T26" s="153">
        <v>8</v>
      </c>
      <c r="U26" s="153">
        <v>8</v>
      </c>
      <c r="V26" s="153">
        <v>8</v>
      </c>
      <c r="W26" s="153">
        <v>8</v>
      </c>
      <c r="X26" s="153"/>
      <c r="Y26" s="153">
        <v>8</v>
      </c>
      <c r="Z26" s="153">
        <v>8</v>
      </c>
      <c r="AA26" s="153">
        <v>8</v>
      </c>
      <c r="AB26" s="153">
        <v>8</v>
      </c>
      <c r="AC26" s="153">
        <v>8</v>
      </c>
      <c r="AD26" s="153">
        <v>8</v>
      </c>
      <c r="AE26" s="153"/>
      <c r="AF26" s="153">
        <v>8</v>
      </c>
      <c r="AG26" s="153">
        <v>8</v>
      </c>
      <c r="AH26" s="153">
        <v>8</v>
      </c>
      <c r="AI26" s="153">
        <v>8</v>
      </c>
      <c r="AJ26" s="153">
        <v>8</v>
      </c>
      <c r="AK26" s="453">
        <f>((SUM(F26:AJ26))/8)-(SUMIF($F$6:$AJ$6,"C.Nhật",F26:AJ26)/8)</f>
        <v>27</v>
      </c>
      <c r="AL26" s="453">
        <f>SUM(F27:AI27)/8*1.5</f>
        <v>0</v>
      </c>
      <c r="AM26" s="462">
        <f>SUMIF($F$6:$AI$6,"C.Nhật",$F26:$AI27)/8*2</f>
        <v>0</v>
      </c>
      <c r="AN26" s="442">
        <f>SUM(AK26:AM27)</f>
        <v>27</v>
      </c>
      <c r="AO26" s="484">
        <v>0</v>
      </c>
      <c r="AP26" s="442"/>
      <c r="AQ26" s="442"/>
      <c r="AR26" s="442"/>
      <c r="AS26" s="472"/>
      <c r="AT26" s="341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57" customFormat="1" ht="20.25" customHeight="1">
      <c r="A27" s="557"/>
      <c r="B27" s="557"/>
      <c r="C27" s="450"/>
      <c r="D27" s="452"/>
      <c r="E27" s="59" t="s">
        <v>31</v>
      </c>
      <c r="F27" s="154"/>
      <c r="G27" s="154"/>
      <c r="H27" s="154"/>
      <c r="I27" s="154"/>
      <c r="J27" s="154"/>
      <c r="K27" s="154"/>
      <c r="L27" s="154"/>
      <c r="M27" s="154"/>
      <c r="N27" s="154"/>
      <c r="O27" s="154"/>
      <c r="P27" s="154"/>
      <c r="Q27" s="154"/>
      <c r="R27" s="154"/>
      <c r="S27" s="154"/>
      <c r="T27" s="154"/>
      <c r="U27" s="154"/>
      <c r="V27" s="154"/>
      <c r="W27" s="154"/>
      <c r="X27" s="154"/>
      <c r="Y27" s="154"/>
      <c r="Z27" s="154"/>
      <c r="AA27" s="154"/>
      <c r="AB27" s="154"/>
      <c r="AC27" s="154"/>
      <c r="AD27" s="154"/>
      <c r="AE27" s="154"/>
      <c r="AF27" s="154"/>
      <c r="AG27" s="154"/>
      <c r="AH27" s="154"/>
      <c r="AI27" s="154"/>
      <c r="AJ27" s="154"/>
      <c r="AK27" s="454"/>
      <c r="AL27" s="454"/>
      <c r="AM27" s="463"/>
      <c r="AN27" s="443"/>
      <c r="AO27" s="485"/>
      <c r="AP27" s="443"/>
      <c r="AQ27" s="443"/>
      <c r="AR27" s="443"/>
      <c r="AS27" s="473"/>
      <c r="AT27" s="341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57" customFormat="1" ht="21" customHeight="1">
      <c r="A28" s="556">
        <f t="shared" ref="A28" si="7">A26+1</f>
        <v>10</v>
      </c>
      <c r="B28" s="556" t="s">
        <v>103</v>
      </c>
      <c r="C28" s="449" t="str">
        <f>VLOOKUP(B28,DS,2,0)</f>
        <v>Lý Thị Sà Kha</v>
      </c>
      <c r="D28" s="451" t="str">
        <f>VLOOKUP(B28,DS,3,0)</f>
        <v>Công nhân</v>
      </c>
      <c r="E28" s="58" t="s">
        <v>32</v>
      </c>
      <c r="F28" s="153">
        <v>8</v>
      </c>
      <c r="G28" s="153">
        <v>8</v>
      </c>
      <c r="H28" s="153">
        <v>8</v>
      </c>
      <c r="I28" s="153">
        <v>8</v>
      </c>
      <c r="J28" s="153"/>
      <c r="K28" s="153">
        <v>8</v>
      </c>
      <c r="L28" s="153">
        <v>8</v>
      </c>
      <c r="M28" s="153">
        <v>8</v>
      </c>
      <c r="N28" s="153">
        <v>8</v>
      </c>
      <c r="O28" s="153">
        <v>8</v>
      </c>
      <c r="P28" s="153">
        <v>8</v>
      </c>
      <c r="Q28" s="153"/>
      <c r="R28" s="153">
        <v>8</v>
      </c>
      <c r="S28" s="153">
        <v>8</v>
      </c>
      <c r="T28" s="153">
        <v>8</v>
      </c>
      <c r="U28" s="153">
        <v>8</v>
      </c>
      <c r="V28" s="153">
        <v>8</v>
      </c>
      <c r="W28" s="153">
        <v>8</v>
      </c>
      <c r="X28" s="153"/>
      <c r="Y28" s="153">
        <v>8</v>
      </c>
      <c r="Z28" s="153">
        <v>8</v>
      </c>
      <c r="AA28" s="153">
        <v>8</v>
      </c>
      <c r="AB28" s="153">
        <v>8</v>
      </c>
      <c r="AC28" s="153">
        <v>8</v>
      </c>
      <c r="AD28" s="153">
        <v>8</v>
      </c>
      <c r="AE28" s="153"/>
      <c r="AF28" s="153">
        <v>8</v>
      </c>
      <c r="AG28" s="153">
        <v>8</v>
      </c>
      <c r="AH28" s="153">
        <v>8</v>
      </c>
      <c r="AI28" s="153">
        <v>8</v>
      </c>
      <c r="AJ28" s="153">
        <v>8</v>
      </c>
      <c r="AK28" s="453">
        <f>((SUM(F28:AJ28))/8)-(SUMIF($F$6:$AJ$6,"C.Nhật",F28:AJ28)/8)</f>
        <v>27</v>
      </c>
      <c r="AL28" s="453">
        <f>SUM(F29:AI29)/8*1.5</f>
        <v>0</v>
      </c>
      <c r="AM28" s="462">
        <f>SUMIF($F$6:$AI$6,"C.Nhật",$F28:$AI29)/8*2</f>
        <v>0</v>
      </c>
      <c r="AN28" s="442">
        <f>SUM(AK28:AM29)</f>
        <v>27</v>
      </c>
      <c r="AO28" s="484">
        <v>0</v>
      </c>
      <c r="AP28" s="442"/>
      <c r="AQ28" s="442"/>
      <c r="AR28" s="442"/>
      <c r="AS28" s="472"/>
      <c r="AT28" s="341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57" customFormat="1" ht="15.75" customHeight="1">
      <c r="A29" s="557"/>
      <c r="B29" s="557"/>
      <c r="C29" s="450"/>
      <c r="D29" s="452"/>
      <c r="E29" s="59" t="s">
        <v>31</v>
      </c>
      <c r="F29" s="154"/>
      <c r="G29" s="154"/>
      <c r="H29" s="154"/>
      <c r="I29" s="154"/>
      <c r="J29" s="154"/>
      <c r="K29" s="154"/>
      <c r="L29" s="154"/>
      <c r="M29" s="154"/>
      <c r="N29" s="154"/>
      <c r="O29" s="154"/>
      <c r="P29" s="154"/>
      <c r="Q29" s="154"/>
      <c r="R29" s="154"/>
      <c r="S29" s="154"/>
      <c r="T29" s="154"/>
      <c r="U29" s="154"/>
      <c r="V29" s="154"/>
      <c r="W29" s="154"/>
      <c r="X29" s="154"/>
      <c r="Y29" s="154"/>
      <c r="Z29" s="154"/>
      <c r="AA29" s="154"/>
      <c r="AB29" s="154"/>
      <c r="AC29" s="154"/>
      <c r="AD29" s="154"/>
      <c r="AE29" s="154"/>
      <c r="AF29" s="154"/>
      <c r="AG29" s="154"/>
      <c r="AH29" s="154"/>
      <c r="AI29" s="154"/>
      <c r="AJ29" s="154"/>
      <c r="AK29" s="454"/>
      <c r="AL29" s="454"/>
      <c r="AM29" s="463"/>
      <c r="AN29" s="443"/>
      <c r="AO29" s="485"/>
      <c r="AP29" s="443"/>
      <c r="AQ29" s="443"/>
      <c r="AR29" s="443"/>
      <c r="AS29" s="473"/>
      <c r="AT29" s="341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57" customFormat="1" ht="25.5" customHeight="1">
      <c r="A30" s="556">
        <f t="shared" ref="A30" si="8">A28+1</f>
        <v>11</v>
      </c>
      <c r="B30" s="556" t="s">
        <v>104</v>
      </c>
      <c r="C30" s="449" t="str">
        <f>VLOOKUP(B30,DS,2,0)</f>
        <v xml:space="preserve"> Lâm Thị Mộng Thường</v>
      </c>
      <c r="D30" s="451" t="str">
        <f>VLOOKUP(B30,DS,3,0)</f>
        <v>Công nhân</v>
      </c>
      <c r="E30" s="58" t="s">
        <v>32</v>
      </c>
      <c r="F30" s="153">
        <v>8</v>
      </c>
      <c r="G30" s="153">
        <v>8</v>
      </c>
      <c r="H30" s="153">
        <v>8</v>
      </c>
      <c r="I30" s="153">
        <v>8</v>
      </c>
      <c r="J30" s="153"/>
      <c r="K30" s="153">
        <v>8</v>
      </c>
      <c r="L30" s="153">
        <v>8</v>
      </c>
      <c r="M30" s="153">
        <v>8</v>
      </c>
      <c r="N30" s="153">
        <v>8</v>
      </c>
      <c r="O30" s="153">
        <v>8</v>
      </c>
      <c r="P30" s="153">
        <v>8</v>
      </c>
      <c r="Q30" s="153"/>
      <c r="R30" s="153">
        <v>8</v>
      </c>
      <c r="S30" s="153">
        <v>8</v>
      </c>
      <c r="T30" s="153">
        <v>8</v>
      </c>
      <c r="U30" s="153">
        <v>8</v>
      </c>
      <c r="V30" s="153">
        <v>8</v>
      </c>
      <c r="W30" s="153">
        <v>8</v>
      </c>
      <c r="X30" s="153"/>
      <c r="Y30" s="153">
        <v>8</v>
      </c>
      <c r="Z30" s="153">
        <v>8</v>
      </c>
      <c r="AA30" s="153">
        <v>8</v>
      </c>
      <c r="AB30" s="153">
        <v>8</v>
      </c>
      <c r="AC30" s="153">
        <v>8</v>
      </c>
      <c r="AD30" s="153">
        <v>8</v>
      </c>
      <c r="AE30" s="153"/>
      <c r="AF30" s="153">
        <v>8</v>
      </c>
      <c r="AG30" s="153">
        <v>8</v>
      </c>
      <c r="AH30" s="153">
        <v>8</v>
      </c>
      <c r="AI30" s="153">
        <v>8</v>
      </c>
      <c r="AJ30" s="153">
        <v>8</v>
      </c>
      <c r="AK30" s="453">
        <f>((SUM(F30:AJ30))/8)-(SUMIF($F$6:$AJ$6,"C.Nhật",F30:AJ30)/8)</f>
        <v>27</v>
      </c>
      <c r="AL30" s="453">
        <f>SUM(F31:AI31)/8*1.5</f>
        <v>0</v>
      </c>
      <c r="AM30" s="462">
        <f>SUMIF($F$6:$AI$6,"C.Nhật",$F30:$AI31)/8*2</f>
        <v>0</v>
      </c>
      <c r="AN30" s="442">
        <f>SUM(AK30:AM31)</f>
        <v>27</v>
      </c>
      <c r="AO30" s="484">
        <v>0</v>
      </c>
      <c r="AP30" s="442"/>
      <c r="AQ30" s="442"/>
      <c r="AR30" s="442"/>
      <c r="AS30" s="472"/>
      <c r="AT30" s="341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57" customFormat="1" ht="11.25" customHeight="1">
      <c r="A31" s="557"/>
      <c r="B31" s="557"/>
      <c r="C31" s="450"/>
      <c r="D31" s="452"/>
      <c r="E31" s="59" t="s">
        <v>31</v>
      </c>
      <c r="F31" s="154"/>
      <c r="G31" s="154"/>
      <c r="H31" s="154"/>
      <c r="I31" s="154"/>
      <c r="J31" s="154"/>
      <c r="K31" s="154"/>
      <c r="L31" s="154"/>
      <c r="M31" s="154"/>
      <c r="N31" s="154"/>
      <c r="O31" s="154"/>
      <c r="P31" s="154"/>
      <c r="Q31" s="154"/>
      <c r="R31" s="154"/>
      <c r="S31" s="154"/>
      <c r="T31" s="154"/>
      <c r="U31" s="154"/>
      <c r="V31" s="154"/>
      <c r="W31" s="154"/>
      <c r="X31" s="154"/>
      <c r="Y31" s="154"/>
      <c r="Z31" s="154"/>
      <c r="AA31" s="154"/>
      <c r="AB31" s="154"/>
      <c r="AC31" s="154"/>
      <c r="AD31" s="154"/>
      <c r="AE31" s="154"/>
      <c r="AF31" s="154"/>
      <c r="AG31" s="154"/>
      <c r="AH31" s="154"/>
      <c r="AI31" s="154"/>
      <c r="AJ31" s="154"/>
      <c r="AK31" s="454"/>
      <c r="AL31" s="454"/>
      <c r="AM31" s="463"/>
      <c r="AN31" s="443"/>
      <c r="AO31" s="485"/>
      <c r="AP31" s="443"/>
      <c r="AQ31" s="443"/>
      <c r="AR31" s="443"/>
      <c r="AS31" s="473"/>
      <c r="AT31" s="341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57" customFormat="1" ht="24" customHeight="1">
      <c r="A32" s="556">
        <f t="shared" ref="A32" si="9">A30+1</f>
        <v>12</v>
      </c>
      <c r="B32" s="568" t="s">
        <v>88</v>
      </c>
      <c r="C32" s="449" t="str">
        <f>VLOOKUP(B32,DS,2,0)</f>
        <v>Huỳnh Thị Bé Tha</v>
      </c>
      <c r="D32" s="451" t="str">
        <f>VLOOKUP(B32,DS,3,0)</f>
        <v>Công nhân</v>
      </c>
      <c r="E32" s="58" t="s">
        <v>32</v>
      </c>
      <c r="F32" s="153">
        <v>8</v>
      </c>
      <c r="G32" s="153">
        <v>8</v>
      </c>
      <c r="H32" s="153">
        <v>8</v>
      </c>
      <c r="I32" s="153">
        <v>8</v>
      </c>
      <c r="J32" s="153"/>
      <c r="K32" s="153">
        <v>8</v>
      </c>
      <c r="L32" s="153">
        <v>8</v>
      </c>
      <c r="M32" s="153">
        <v>8</v>
      </c>
      <c r="N32" s="153">
        <v>8</v>
      </c>
      <c r="O32" s="153">
        <v>8</v>
      </c>
      <c r="P32" s="153">
        <v>8</v>
      </c>
      <c r="Q32" s="153"/>
      <c r="R32" s="153">
        <v>8</v>
      </c>
      <c r="S32" s="153">
        <v>8</v>
      </c>
      <c r="T32" s="153">
        <v>8</v>
      </c>
      <c r="U32" s="153">
        <v>8</v>
      </c>
      <c r="V32" s="153">
        <v>8</v>
      </c>
      <c r="W32" s="153">
        <v>8</v>
      </c>
      <c r="X32" s="153"/>
      <c r="Y32" s="153">
        <v>8</v>
      </c>
      <c r="Z32" s="153">
        <v>8</v>
      </c>
      <c r="AA32" s="153">
        <v>8</v>
      </c>
      <c r="AB32" s="153">
        <v>8</v>
      </c>
      <c r="AC32" s="153">
        <v>8</v>
      </c>
      <c r="AD32" s="153">
        <v>8</v>
      </c>
      <c r="AE32" s="153"/>
      <c r="AF32" s="153">
        <v>8</v>
      </c>
      <c r="AG32" s="153">
        <v>8</v>
      </c>
      <c r="AH32" s="153">
        <v>8</v>
      </c>
      <c r="AI32" s="153">
        <v>8</v>
      </c>
      <c r="AJ32" s="153">
        <v>8</v>
      </c>
      <c r="AK32" s="453">
        <f>((SUM(F32:AJ32))/8)-(SUMIF($F$6:$AJ$6,"C.Nhật",F32:AJ32)/8)</f>
        <v>27</v>
      </c>
      <c r="AL32" s="453">
        <f>SUM(F33:AI33)/8*1.5</f>
        <v>0</v>
      </c>
      <c r="AM32" s="462">
        <f>SUMIF($F$6:$AI$6,"C.Nhật",$F32:$AI33)/8*2</f>
        <v>0</v>
      </c>
      <c r="AN32" s="442">
        <f>SUM(AK32:AM33)</f>
        <v>27</v>
      </c>
      <c r="AO32" s="484">
        <v>0</v>
      </c>
      <c r="AP32" s="442"/>
      <c r="AQ32" s="442"/>
      <c r="AR32" s="442"/>
      <c r="AS32" s="472"/>
      <c r="AT32" s="341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57" customFormat="1" ht="24" customHeight="1">
      <c r="A33" s="557"/>
      <c r="B33" s="569"/>
      <c r="C33" s="450"/>
      <c r="D33" s="452"/>
      <c r="E33" s="59" t="s">
        <v>31</v>
      </c>
      <c r="F33" s="154"/>
      <c r="G33" s="154"/>
      <c r="H33" s="154"/>
      <c r="I33" s="154"/>
      <c r="J33" s="154"/>
      <c r="K33" s="154"/>
      <c r="L33" s="154"/>
      <c r="M33" s="154"/>
      <c r="N33" s="154"/>
      <c r="O33" s="154"/>
      <c r="P33" s="154"/>
      <c r="Q33" s="154"/>
      <c r="R33" s="154"/>
      <c r="S33" s="154"/>
      <c r="T33" s="154"/>
      <c r="U33" s="154"/>
      <c r="V33" s="154"/>
      <c r="W33" s="154"/>
      <c r="X33" s="154"/>
      <c r="Y33" s="154"/>
      <c r="Z33" s="154"/>
      <c r="AA33" s="154"/>
      <c r="AB33" s="154"/>
      <c r="AC33" s="154"/>
      <c r="AD33" s="154"/>
      <c r="AE33" s="154"/>
      <c r="AF33" s="154"/>
      <c r="AG33" s="154"/>
      <c r="AH33" s="154"/>
      <c r="AI33" s="154"/>
      <c r="AJ33" s="154"/>
      <c r="AK33" s="454"/>
      <c r="AL33" s="454"/>
      <c r="AM33" s="463"/>
      <c r="AN33" s="443"/>
      <c r="AO33" s="485"/>
      <c r="AP33" s="443"/>
      <c r="AQ33" s="443"/>
      <c r="AR33" s="443"/>
      <c r="AS33" s="473"/>
      <c r="AT33" s="341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57" customFormat="1" ht="21" customHeight="1">
      <c r="A34" s="556">
        <v>13</v>
      </c>
      <c r="B34" s="568" t="s">
        <v>210</v>
      </c>
      <c r="C34" s="449" t="str">
        <f>VLOOKUP(B34,DS,2,0)</f>
        <v>Nguyễn Thị Diễm</v>
      </c>
      <c r="D34" s="451" t="str">
        <f>VLOOKUP(B34,DS,3,0)</f>
        <v>Công nhân</v>
      </c>
      <c r="E34" s="58" t="s">
        <v>32</v>
      </c>
      <c r="F34" s="153">
        <v>8</v>
      </c>
      <c r="G34" s="153">
        <v>8</v>
      </c>
      <c r="H34" s="153">
        <v>8</v>
      </c>
      <c r="I34" s="58">
        <v>8</v>
      </c>
      <c r="J34" s="153"/>
      <c r="K34" s="153">
        <v>8</v>
      </c>
      <c r="L34" s="153">
        <v>8</v>
      </c>
      <c r="M34" s="58">
        <v>8</v>
      </c>
      <c r="N34" s="153">
        <v>8</v>
      </c>
      <c r="O34" s="153">
        <v>8</v>
      </c>
      <c r="P34" s="153">
        <v>8</v>
      </c>
      <c r="Q34" s="58"/>
      <c r="R34" s="153">
        <v>8</v>
      </c>
      <c r="S34" s="153">
        <v>8</v>
      </c>
      <c r="T34" s="153">
        <v>8</v>
      </c>
      <c r="U34" s="58">
        <v>8</v>
      </c>
      <c r="V34" s="153">
        <v>8</v>
      </c>
      <c r="W34" s="153">
        <v>8</v>
      </c>
      <c r="X34" s="153"/>
      <c r="Y34" s="58">
        <v>8</v>
      </c>
      <c r="Z34" s="153">
        <v>8</v>
      </c>
      <c r="AA34" s="153">
        <v>8</v>
      </c>
      <c r="AB34" s="153">
        <v>8</v>
      </c>
      <c r="AC34" s="58">
        <v>8</v>
      </c>
      <c r="AD34" s="153">
        <v>8</v>
      </c>
      <c r="AE34" s="153"/>
      <c r="AF34" s="153">
        <v>8</v>
      </c>
      <c r="AG34" s="58">
        <v>8</v>
      </c>
      <c r="AH34" s="153">
        <v>8</v>
      </c>
      <c r="AI34" s="153">
        <v>8</v>
      </c>
      <c r="AJ34" s="153">
        <v>8</v>
      </c>
      <c r="AK34" s="453">
        <f>((SUM(F34:AJ34))/8)-(SUMIF($F$6:$AJ$6,"C.Nhật",F34:AJ34)/8)</f>
        <v>27</v>
      </c>
      <c r="AL34" s="453">
        <f>SUM(F35:AI35)/8*1.5</f>
        <v>0</v>
      </c>
      <c r="AM34" s="462">
        <f>SUMIF($F$6:$AI$6,"C.Nhật",$F34:$AI35)/8*2</f>
        <v>0</v>
      </c>
      <c r="AN34" s="442">
        <f>SUM(AK34:AM35)</f>
        <v>27</v>
      </c>
      <c r="AO34" s="376"/>
      <c r="AP34" s="375"/>
      <c r="AQ34" s="375"/>
      <c r="AR34" s="442"/>
      <c r="AS34" s="377"/>
      <c r="AT34" s="35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s="57" customFormat="1" ht="16.5" customHeight="1">
      <c r="A35" s="557"/>
      <c r="B35" s="569"/>
      <c r="C35" s="450"/>
      <c r="D35" s="452"/>
      <c r="E35" s="59" t="s">
        <v>31</v>
      </c>
      <c r="F35" s="154"/>
      <c r="G35" s="154"/>
      <c r="H35" s="154"/>
      <c r="I35" s="154"/>
      <c r="J35" s="154"/>
      <c r="K35" s="154"/>
      <c r="L35" s="154"/>
      <c r="M35" s="154"/>
      <c r="N35" s="154"/>
      <c r="O35" s="154"/>
      <c r="P35" s="154"/>
      <c r="Q35" s="154"/>
      <c r="R35" s="154"/>
      <c r="S35" s="154"/>
      <c r="T35" s="154"/>
      <c r="U35" s="154"/>
      <c r="V35" s="154"/>
      <c r="W35" s="154"/>
      <c r="X35" s="154"/>
      <c r="Y35" s="154"/>
      <c r="Z35" s="154"/>
      <c r="AA35" s="154"/>
      <c r="AB35" s="154"/>
      <c r="AC35" s="154"/>
      <c r="AD35" s="154"/>
      <c r="AE35" s="154"/>
      <c r="AF35" s="154"/>
      <c r="AG35" s="154"/>
      <c r="AH35" s="154"/>
      <c r="AI35" s="154"/>
      <c r="AJ35" s="154"/>
      <c r="AK35" s="454"/>
      <c r="AL35" s="454"/>
      <c r="AM35" s="463"/>
      <c r="AN35" s="443"/>
      <c r="AO35" s="376"/>
      <c r="AP35" s="375"/>
      <c r="AQ35" s="375"/>
      <c r="AR35" s="443"/>
      <c r="AS35" s="377"/>
      <c r="AT35" s="353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269" customFormat="1" ht="32.25" customHeight="1">
      <c r="A36" s="267" t="s">
        <v>187</v>
      </c>
      <c r="B36" s="270" t="s">
        <v>188</v>
      </c>
      <c r="C36" s="271"/>
      <c r="D36" s="271"/>
      <c r="E36" s="271"/>
      <c r="F36" s="271"/>
      <c r="G36" s="271"/>
      <c r="H36" s="271"/>
      <c r="I36" s="271"/>
      <c r="J36" s="271"/>
      <c r="K36" s="271"/>
      <c r="L36" s="271"/>
      <c r="M36" s="271"/>
      <c r="N36" s="271"/>
      <c r="O36" s="271"/>
      <c r="P36" s="271"/>
      <c r="Q36" s="271"/>
      <c r="R36" s="271"/>
      <c r="S36" s="271"/>
      <c r="T36" s="271"/>
      <c r="U36" s="271"/>
      <c r="V36" s="271"/>
      <c r="W36" s="271"/>
      <c r="X36" s="271"/>
      <c r="Y36" s="271"/>
      <c r="Z36" s="271"/>
      <c r="AA36" s="271"/>
      <c r="AB36" s="271"/>
      <c r="AC36" s="271"/>
      <c r="AD36" s="271"/>
      <c r="AE36" s="271"/>
      <c r="AF36" s="271"/>
      <c r="AG36" s="271"/>
      <c r="AH36" s="271"/>
      <c r="AI36" s="271"/>
      <c r="AJ36" s="271"/>
      <c r="AK36" s="271"/>
      <c r="AL36" s="271"/>
      <c r="AM36" s="271"/>
      <c r="AN36" s="271"/>
      <c r="AO36" s="271"/>
      <c r="AP36" s="271"/>
      <c r="AQ36" s="271"/>
      <c r="AR36" s="271"/>
      <c r="AS36" s="272"/>
      <c r="AT36" s="268"/>
    </row>
    <row r="37" spans="1:90" s="57" customFormat="1" ht="18" customHeight="1">
      <c r="A37" s="556">
        <v>14</v>
      </c>
      <c r="B37" s="556" t="s">
        <v>113</v>
      </c>
      <c r="C37" s="449" t="str">
        <f>VLOOKUP(B37,DS,2,0)</f>
        <v>Nguyễn Văn Bé Hai</v>
      </c>
      <c r="D37" s="451" t="str">
        <f>VLOOKUP(B37,DS,3,0)</f>
        <v>Công nhân</v>
      </c>
      <c r="E37" s="58" t="s">
        <v>32</v>
      </c>
      <c r="F37" s="153">
        <v>8</v>
      </c>
      <c r="G37" s="153">
        <v>8</v>
      </c>
      <c r="H37" s="153">
        <v>8</v>
      </c>
      <c r="I37" s="153">
        <v>8</v>
      </c>
      <c r="J37" s="153"/>
      <c r="K37" s="153">
        <v>8</v>
      </c>
      <c r="L37" s="153">
        <v>8</v>
      </c>
      <c r="M37" s="153">
        <v>8</v>
      </c>
      <c r="N37" s="153">
        <v>8</v>
      </c>
      <c r="O37" s="153">
        <v>8</v>
      </c>
      <c r="P37" s="153">
        <v>8</v>
      </c>
      <c r="Q37" s="153"/>
      <c r="R37" s="153">
        <v>8</v>
      </c>
      <c r="S37" s="153">
        <v>8</v>
      </c>
      <c r="T37" s="153">
        <v>8</v>
      </c>
      <c r="U37" s="153">
        <v>8</v>
      </c>
      <c r="V37" s="153">
        <v>8</v>
      </c>
      <c r="W37" s="153">
        <v>8</v>
      </c>
      <c r="X37" s="153"/>
      <c r="Y37" s="153">
        <v>8</v>
      </c>
      <c r="Z37" s="153">
        <v>8</v>
      </c>
      <c r="AA37" s="153">
        <v>8</v>
      </c>
      <c r="AB37" s="153">
        <v>8</v>
      </c>
      <c r="AC37" s="153">
        <v>8</v>
      </c>
      <c r="AD37" s="153">
        <v>8</v>
      </c>
      <c r="AE37" s="153"/>
      <c r="AF37" s="153">
        <v>8</v>
      </c>
      <c r="AG37" s="153">
        <v>8</v>
      </c>
      <c r="AH37" s="153">
        <v>8</v>
      </c>
      <c r="AI37" s="153">
        <v>8</v>
      </c>
      <c r="AJ37" s="153">
        <v>8</v>
      </c>
      <c r="AK37" s="453">
        <f>((SUM(F37:AJ37))/8)-(SUMIF($F$6:$AJ$6,"C.Nhật",F37:AJ37)/8)</f>
        <v>27</v>
      </c>
      <c r="AL37" s="453">
        <f>SUM(F38:AI38)/8*1.5</f>
        <v>0</v>
      </c>
      <c r="AM37" s="462">
        <f>SUMIF($F$6:$AI$6,"C.Nhật",$F37:$AI38)/8*2</f>
        <v>0</v>
      </c>
      <c r="AN37" s="442">
        <f>SUM(AK37:AM38)</f>
        <v>27</v>
      </c>
      <c r="AO37" s="484">
        <v>0</v>
      </c>
      <c r="AP37" s="442"/>
      <c r="AQ37" s="442"/>
      <c r="AR37" s="442"/>
      <c r="AS37" s="472"/>
      <c r="AT37" s="341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57" customFormat="1" ht="18" customHeight="1">
      <c r="A38" s="557"/>
      <c r="B38" s="557"/>
      <c r="C38" s="450"/>
      <c r="D38" s="452"/>
      <c r="E38" s="59" t="s">
        <v>31</v>
      </c>
      <c r="F38" s="154"/>
      <c r="G38" s="154"/>
      <c r="H38" s="154"/>
      <c r="I38" s="154"/>
      <c r="J38" s="154"/>
      <c r="K38" s="154"/>
      <c r="L38" s="154"/>
      <c r="M38" s="154"/>
      <c r="N38" s="154"/>
      <c r="O38" s="154"/>
      <c r="P38" s="154"/>
      <c r="Q38" s="154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4"/>
      <c r="AF38" s="154"/>
      <c r="AG38" s="154"/>
      <c r="AH38" s="154"/>
      <c r="AI38" s="154"/>
      <c r="AJ38" s="154"/>
      <c r="AK38" s="454"/>
      <c r="AL38" s="454"/>
      <c r="AM38" s="463"/>
      <c r="AN38" s="443"/>
      <c r="AO38" s="485"/>
      <c r="AP38" s="443"/>
      <c r="AQ38" s="443"/>
      <c r="AR38" s="443"/>
      <c r="AS38" s="473"/>
      <c r="AT38" s="341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0" s="336" customFormat="1" ht="18" customHeight="1">
      <c r="A39" s="558">
        <f>A37+1</f>
        <v>15</v>
      </c>
      <c r="B39" s="558" t="s">
        <v>206</v>
      </c>
      <c r="C39" s="560" t="s">
        <v>205</v>
      </c>
      <c r="D39" s="562" t="str">
        <f>VLOOKUP(B39,DS,3,0)</f>
        <v>Công nhân</v>
      </c>
      <c r="E39" s="326" t="s">
        <v>32</v>
      </c>
      <c r="F39" s="153">
        <v>8</v>
      </c>
      <c r="G39" s="153">
        <v>8</v>
      </c>
      <c r="H39" s="153">
        <v>8</v>
      </c>
      <c r="I39" s="153">
        <v>8</v>
      </c>
      <c r="J39" s="153"/>
      <c r="K39" s="153">
        <v>8</v>
      </c>
      <c r="L39" s="153">
        <v>8</v>
      </c>
      <c r="M39" s="153">
        <v>8</v>
      </c>
      <c r="N39" s="153">
        <v>8</v>
      </c>
      <c r="O39" s="153">
        <v>8</v>
      </c>
      <c r="P39" s="153">
        <v>8</v>
      </c>
      <c r="Q39" s="153"/>
      <c r="R39" s="153">
        <v>8</v>
      </c>
      <c r="S39" s="153">
        <v>8</v>
      </c>
      <c r="T39" s="153">
        <v>8</v>
      </c>
      <c r="U39" s="153">
        <v>8</v>
      </c>
      <c r="V39" s="153">
        <v>8</v>
      </c>
      <c r="W39" s="153">
        <v>8</v>
      </c>
      <c r="X39" s="153"/>
      <c r="Y39" s="153">
        <v>8</v>
      </c>
      <c r="Z39" s="153">
        <v>8</v>
      </c>
      <c r="AA39" s="153">
        <v>8</v>
      </c>
      <c r="AB39" s="153">
        <v>8</v>
      </c>
      <c r="AC39" s="153">
        <v>8</v>
      </c>
      <c r="AD39" s="153">
        <v>8</v>
      </c>
      <c r="AE39" s="153"/>
      <c r="AF39" s="153">
        <v>8</v>
      </c>
      <c r="AG39" s="153">
        <v>8</v>
      </c>
      <c r="AH39" s="153">
        <v>8</v>
      </c>
      <c r="AI39" s="153">
        <v>8</v>
      </c>
      <c r="AJ39" s="153">
        <v>8</v>
      </c>
      <c r="AK39" s="546">
        <f>((SUM(F39:AJ39))/8)-(SUMIF($F$6:$AJ$6,"C.Nhật",F39:AJ39)/8)</f>
        <v>27</v>
      </c>
      <c r="AL39" s="546">
        <f>SUM(F40:AI40)/8*1.5</f>
        <v>0</v>
      </c>
      <c r="AM39" s="548">
        <f>SUMIF($F$6:$AI$6,"C.Nhật",$F39:$AI40)/8*2</f>
        <v>0</v>
      </c>
      <c r="AN39" s="550">
        <f>SUM(AK39:AM40)</f>
        <v>27</v>
      </c>
      <c r="AO39" s="564">
        <v>0</v>
      </c>
      <c r="AP39" s="550"/>
      <c r="AQ39" s="550"/>
      <c r="AR39" s="550"/>
      <c r="AS39" s="566"/>
      <c r="AT39" s="334"/>
      <c r="AU39" s="335"/>
      <c r="AV39" s="335"/>
      <c r="AW39" s="335"/>
      <c r="AX39" s="335"/>
      <c r="AY39" s="335"/>
      <c r="AZ39" s="335"/>
      <c r="BA39" s="335"/>
      <c r="BB39" s="335"/>
      <c r="BC39" s="335"/>
      <c r="BD39" s="335"/>
      <c r="BE39" s="335"/>
      <c r="BF39" s="335"/>
      <c r="BG39" s="335"/>
      <c r="BH39" s="335"/>
      <c r="BI39" s="335"/>
      <c r="BJ39" s="335"/>
      <c r="BK39" s="335"/>
      <c r="BL39" s="335"/>
      <c r="BM39" s="335"/>
      <c r="BN39" s="335"/>
      <c r="BO39" s="335"/>
      <c r="BP39" s="335"/>
      <c r="BQ39" s="335"/>
      <c r="BR39" s="335"/>
      <c r="BS39" s="335"/>
      <c r="BT39" s="335"/>
      <c r="BU39" s="335"/>
      <c r="BV39" s="335"/>
      <c r="BW39" s="335"/>
      <c r="BX39" s="335"/>
      <c r="BY39" s="335"/>
      <c r="BZ39" s="335"/>
      <c r="CA39" s="335"/>
      <c r="CB39" s="335"/>
      <c r="CC39" s="335"/>
      <c r="CD39" s="335"/>
      <c r="CE39" s="335"/>
      <c r="CF39" s="335"/>
      <c r="CG39" s="335"/>
      <c r="CH39" s="335"/>
      <c r="CI39" s="335"/>
      <c r="CJ39" s="335"/>
      <c r="CK39" s="335"/>
      <c r="CL39" s="335"/>
    </row>
    <row r="40" spans="1:90" s="336" customFormat="1" ht="18" customHeight="1">
      <c r="A40" s="559"/>
      <c r="B40" s="559"/>
      <c r="C40" s="561"/>
      <c r="D40" s="563"/>
      <c r="E40" s="332" t="s">
        <v>31</v>
      </c>
      <c r="F40" s="333"/>
      <c r="G40" s="333"/>
      <c r="H40" s="333"/>
      <c r="I40" s="333"/>
      <c r="J40" s="333"/>
      <c r="K40" s="333"/>
      <c r="L40" s="333"/>
      <c r="M40" s="333"/>
      <c r="N40" s="333"/>
      <c r="O40" s="333"/>
      <c r="P40" s="333"/>
      <c r="Q40" s="333"/>
      <c r="R40" s="333"/>
      <c r="S40" s="333"/>
      <c r="T40" s="333"/>
      <c r="U40" s="333"/>
      <c r="V40" s="333"/>
      <c r="W40" s="333"/>
      <c r="X40" s="333"/>
      <c r="Y40" s="333"/>
      <c r="Z40" s="333"/>
      <c r="AA40" s="333"/>
      <c r="AB40" s="333"/>
      <c r="AC40" s="333"/>
      <c r="AD40" s="333"/>
      <c r="AE40" s="333"/>
      <c r="AF40" s="333"/>
      <c r="AG40" s="333"/>
      <c r="AH40" s="333"/>
      <c r="AI40" s="333"/>
      <c r="AJ40" s="333"/>
      <c r="AK40" s="547"/>
      <c r="AL40" s="547"/>
      <c r="AM40" s="549"/>
      <c r="AN40" s="551"/>
      <c r="AO40" s="565"/>
      <c r="AP40" s="551"/>
      <c r="AQ40" s="551"/>
      <c r="AR40" s="551"/>
      <c r="AS40" s="567"/>
      <c r="AT40" s="334"/>
      <c r="AU40" s="335"/>
      <c r="AV40" s="335"/>
      <c r="AW40" s="335"/>
      <c r="AX40" s="335"/>
      <c r="AY40" s="335"/>
      <c r="AZ40" s="335"/>
      <c r="BA40" s="335"/>
      <c r="BB40" s="335"/>
      <c r="BC40" s="335"/>
      <c r="BD40" s="335"/>
      <c r="BE40" s="335"/>
      <c r="BF40" s="335"/>
      <c r="BG40" s="335"/>
      <c r="BH40" s="335"/>
      <c r="BI40" s="335"/>
      <c r="BJ40" s="335"/>
      <c r="BK40" s="335"/>
      <c r="BL40" s="335"/>
      <c r="BM40" s="335"/>
      <c r="BN40" s="335"/>
      <c r="BO40" s="335"/>
      <c r="BP40" s="335"/>
      <c r="BQ40" s="335"/>
      <c r="BR40" s="335"/>
      <c r="BS40" s="335"/>
      <c r="BT40" s="335"/>
      <c r="BU40" s="335"/>
      <c r="BV40" s="335"/>
      <c r="BW40" s="335"/>
      <c r="BX40" s="335"/>
      <c r="BY40" s="335"/>
      <c r="BZ40" s="335"/>
      <c r="CA40" s="335"/>
      <c r="CB40" s="335"/>
      <c r="CC40" s="335"/>
      <c r="CD40" s="335"/>
      <c r="CE40" s="335"/>
      <c r="CF40" s="335"/>
      <c r="CG40" s="335"/>
      <c r="CH40" s="335"/>
      <c r="CI40" s="335"/>
      <c r="CJ40" s="335"/>
      <c r="CK40" s="335"/>
      <c r="CL40" s="335"/>
    </row>
    <row r="41" spans="1:90" s="57" customFormat="1" ht="18" customHeight="1">
      <c r="A41" s="556">
        <v>16</v>
      </c>
      <c r="B41" s="556" t="s">
        <v>118</v>
      </c>
      <c r="C41" s="449" t="str">
        <f>VLOOKUP(B41,DS,2,0)</f>
        <v>Trần Nhiên</v>
      </c>
      <c r="D41" s="451" t="str">
        <f>VLOOKUP(B41,DS,3,0)</f>
        <v>Công nhân</v>
      </c>
      <c r="E41" s="58" t="s">
        <v>32</v>
      </c>
      <c r="F41" s="153">
        <v>8</v>
      </c>
      <c r="G41" s="153">
        <v>8</v>
      </c>
      <c r="H41" s="153">
        <v>8</v>
      </c>
      <c r="I41" s="153">
        <v>8</v>
      </c>
      <c r="J41" s="153"/>
      <c r="K41" s="153">
        <v>8</v>
      </c>
      <c r="L41" s="153">
        <v>8</v>
      </c>
      <c r="M41" s="153">
        <v>8</v>
      </c>
      <c r="N41" s="153">
        <v>8</v>
      </c>
      <c r="O41" s="153">
        <v>8</v>
      </c>
      <c r="P41" s="153">
        <v>8</v>
      </c>
      <c r="Q41" s="153"/>
      <c r="R41" s="153">
        <v>8</v>
      </c>
      <c r="S41" s="153">
        <v>8</v>
      </c>
      <c r="T41" s="153">
        <v>8</v>
      </c>
      <c r="U41" s="153">
        <v>8</v>
      </c>
      <c r="V41" s="153">
        <v>8</v>
      </c>
      <c r="W41" s="153">
        <v>8</v>
      </c>
      <c r="X41" s="153"/>
      <c r="Y41" s="153">
        <v>8</v>
      </c>
      <c r="Z41" s="153">
        <v>8</v>
      </c>
      <c r="AA41" s="153">
        <v>8</v>
      </c>
      <c r="AB41" s="153">
        <v>8</v>
      </c>
      <c r="AC41" s="153">
        <v>8</v>
      </c>
      <c r="AD41" s="153">
        <v>8</v>
      </c>
      <c r="AE41" s="153"/>
      <c r="AF41" s="153">
        <v>8</v>
      </c>
      <c r="AG41" s="153">
        <v>8</v>
      </c>
      <c r="AH41" s="153">
        <v>8</v>
      </c>
      <c r="AI41" s="153">
        <v>8</v>
      </c>
      <c r="AJ41" s="153">
        <v>8</v>
      </c>
      <c r="AK41" s="453">
        <f>((SUM(F41:AJ41))/8)-(SUMIF($F$6:$AJ$6,"C.Nhật",F41:AJ41)/8)</f>
        <v>27</v>
      </c>
      <c r="AL41" s="453">
        <f>SUM(F42:AI42)/8*1.5</f>
        <v>0</v>
      </c>
      <c r="AM41" s="462">
        <f>SUMIF($F$6:$AI$6,"C.Nhật",$F41:$AI42)/8*2</f>
        <v>0</v>
      </c>
      <c r="AN41" s="442">
        <f>SUM(AK41:AM42)</f>
        <v>27</v>
      </c>
      <c r="AO41" s="484">
        <v>0</v>
      </c>
      <c r="AP41" s="442"/>
      <c r="AQ41" s="442"/>
      <c r="AR41" s="442"/>
      <c r="AS41" s="472"/>
      <c r="AT41" s="341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s="57" customFormat="1" ht="18" customHeight="1">
      <c r="A42" s="557"/>
      <c r="B42" s="557"/>
      <c r="C42" s="450"/>
      <c r="D42" s="452"/>
      <c r="E42" s="59" t="s">
        <v>31</v>
      </c>
      <c r="F42" s="154"/>
      <c r="G42" s="154"/>
      <c r="H42" s="154"/>
      <c r="I42" s="154"/>
      <c r="J42" s="154"/>
      <c r="K42" s="154"/>
      <c r="L42" s="154"/>
      <c r="M42" s="154"/>
      <c r="N42" s="154"/>
      <c r="O42" s="154"/>
      <c r="P42" s="154"/>
      <c r="Q42" s="154"/>
      <c r="R42" s="154"/>
      <c r="S42" s="154"/>
      <c r="T42" s="154"/>
      <c r="U42" s="154"/>
      <c r="V42" s="154"/>
      <c r="W42" s="154"/>
      <c r="X42" s="154"/>
      <c r="Y42" s="154"/>
      <c r="Z42" s="154"/>
      <c r="AA42" s="154"/>
      <c r="AB42" s="154"/>
      <c r="AC42" s="154"/>
      <c r="AD42" s="154"/>
      <c r="AE42" s="154"/>
      <c r="AF42" s="154"/>
      <c r="AG42" s="154"/>
      <c r="AH42" s="154"/>
      <c r="AI42" s="154"/>
      <c r="AJ42" s="154"/>
      <c r="AK42" s="454"/>
      <c r="AL42" s="454"/>
      <c r="AM42" s="463"/>
      <c r="AN42" s="443"/>
      <c r="AO42" s="485"/>
      <c r="AP42" s="443"/>
      <c r="AQ42" s="443"/>
      <c r="AR42" s="443"/>
      <c r="AS42" s="473"/>
      <c r="AT42" s="341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s="57" customFormat="1" ht="18" customHeight="1">
      <c r="A43" s="556">
        <v>17</v>
      </c>
      <c r="B43" s="556" t="s">
        <v>119</v>
      </c>
      <c r="C43" s="449" t="str">
        <f>VLOOKUP(B43,DS,2,0)</f>
        <v>Thạch Giang</v>
      </c>
      <c r="D43" s="451" t="str">
        <f>VLOOKUP(B43,DS,3,0)</f>
        <v>Công nhân</v>
      </c>
      <c r="E43" s="58" t="s">
        <v>32</v>
      </c>
      <c r="F43" s="153">
        <v>8</v>
      </c>
      <c r="G43" s="153">
        <v>8</v>
      </c>
      <c r="H43" s="153">
        <v>8</v>
      </c>
      <c r="I43" s="153">
        <v>8</v>
      </c>
      <c r="J43" s="153"/>
      <c r="K43" s="153">
        <v>8</v>
      </c>
      <c r="L43" s="153">
        <v>8</v>
      </c>
      <c r="M43" s="153">
        <v>8</v>
      </c>
      <c r="N43" s="153">
        <v>8</v>
      </c>
      <c r="O43" s="153">
        <v>8</v>
      </c>
      <c r="P43" s="153">
        <v>8</v>
      </c>
      <c r="Q43" s="153"/>
      <c r="R43" s="153">
        <v>8</v>
      </c>
      <c r="S43" s="153">
        <v>8</v>
      </c>
      <c r="T43" s="153">
        <v>8</v>
      </c>
      <c r="U43" s="153">
        <v>8</v>
      </c>
      <c r="V43" s="153">
        <v>8</v>
      </c>
      <c r="W43" s="153">
        <v>8</v>
      </c>
      <c r="X43" s="153"/>
      <c r="Y43" s="153">
        <v>8</v>
      </c>
      <c r="Z43" s="153">
        <v>8</v>
      </c>
      <c r="AA43" s="153">
        <v>8</v>
      </c>
      <c r="AB43" s="153">
        <v>8</v>
      </c>
      <c r="AC43" s="153">
        <v>8</v>
      </c>
      <c r="AD43" s="153">
        <v>8</v>
      </c>
      <c r="AE43" s="153"/>
      <c r="AF43" s="153">
        <v>8</v>
      </c>
      <c r="AG43" s="153">
        <v>8</v>
      </c>
      <c r="AH43" s="153">
        <v>8</v>
      </c>
      <c r="AI43" s="153">
        <v>8</v>
      </c>
      <c r="AJ43" s="153">
        <v>8</v>
      </c>
      <c r="AK43" s="453">
        <f>((SUM(F43:AJ43))/8)-(SUMIF($F$6:$AJ$6,"C.Nhật",F43:AJ43)/8)</f>
        <v>27</v>
      </c>
      <c r="AL43" s="453">
        <f>SUM(F44:AI44)/8*1.5</f>
        <v>0</v>
      </c>
      <c r="AM43" s="462">
        <f>SUMIF($F$6:$AI$6,"C.Nhật",$F43:$AI44)/8*2</f>
        <v>0</v>
      </c>
      <c r="AN43" s="442">
        <f>SUM(AK43:AM44)</f>
        <v>27</v>
      </c>
      <c r="AO43" s="484">
        <v>0</v>
      </c>
      <c r="AP43" s="442"/>
      <c r="AQ43" s="442"/>
      <c r="AR43" s="442"/>
      <c r="AS43" s="472"/>
      <c r="AT43" s="341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57" customFormat="1" ht="18" customHeight="1">
      <c r="A44" s="557"/>
      <c r="B44" s="557"/>
      <c r="C44" s="450"/>
      <c r="D44" s="452"/>
      <c r="E44" s="59" t="s">
        <v>31</v>
      </c>
      <c r="F44" s="154"/>
      <c r="G44" s="154"/>
      <c r="H44" s="154"/>
      <c r="I44" s="154"/>
      <c r="J44" s="154"/>
      <c r="K44" s="154"/>
      <c r="L44" s="154"/>
      <c r="M44" s="154"/>
      <c r="N44" s="154"/>
      <c r="O44" s="154"/>
      <c r="P44" s="154"/>
      <c r="Q44" s="154"/>
      <c r="R44" s="154"/>
      <c r="S44" s="154"/>
      <c r="T44" s="154"/>
      <c r="U44" s="154"/>
      <c r="V44" s="154"/>
      <c r="W44" s="154"/>
      <c r="X44" s="154"/>
      <c r="Y44" s="154"/>
      <c r="Z44" s="154"/>
      <c r="AA44" s="154"/>
      <c r="AB44" s="154"/>
      <c r="AC44" s="154"/>
      <c r="AD44" s="154"/>
      <c r="AE44" s="154"/>
      <c r="AF44" s="154"/>
      <c r="AG44" s="154"/>
      <c r="AH44" s="154"/>
      <c r="AI44" s="154"/>
      <c r="AJ44" s="154"/>
      <c r="AK44" s="454"/>
      <c r="AL44" s="454"/>
      <c r="AM44" s="463"/>
      <c r="AN44" s="443"/>
      <c r="AO44" s="485"/>
      <c r="AP44" s="443"/>
      <c r="AQ44" s="443"/>
      <c r="AR44" s="443"/>
      <c r="AS44" s="473"/>
      <c r="AT44" s="341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57" customFormat="1" ht="18" customHeight="1">
      <c r="A45" s="556">
        <v>18</v>
      </c>
      <c r="B45" s="556" t="s">
        <v>122</v>
      </c>
      <c r="C45" s="449" t="str">
        <f>VLOOKUP(B45,DS,2,0)</f>
        <v>Lâm Chanh Đa Ra</v>
      </c>
      <c r="D45" s="451" t="str">
        <f>VLOOKUP(B45,DS,3,0)</f>
        <v>Công nhân</v>
      </c>
      <c r="E45" s="58" t="s">
        <v>32</v>
      </c>
      <c r="F45" s="153">
        <v>8</v>
      </c>
      <c r="G45" s="153">
        <v>8</v>
      </c>
      <c r="H45" s="153">
        <v>8</v>
      </c>
      <c r="I45" s="153">
        <v>8</v>
      </c>
      <c r="J45" s="153"/>
      <c r="K45" s="153">
        <v>8</v>
      </c>
      <c r="L45" s="153">
        <v>8</v>
      </c>
      <c r="M45" s="153">
        <v>8</v>
      </c>
      <c r="N45" s="153">
        <v>8</v>
      </c>
      <c r="O45" s="153">
        <v>8</v>
      </c>
      <c r="P45" s="153">
        <v>8</v>
      </c>
      <c r="Q45" s="153"/>
      <c r="R45" s="153">
        <v>8</v>
      </c>
      <c r="S45" s="153">
        <v>8</v>
      </c>
      <c r="T45" s="153">
        <v>8</v>
      </c>
      <c r="U45" s="153">
        <v>8</v>
      </c>
      <c r="V45" s="153">
        <v>8</v>
      </c>
      <c r="W45" s="153">
        <v>8</v>
      </c>
      <c r="X45" s="153"/>
      <c r="Y45" s="153">
        <v>8</v>
      </c>
      <c r="Z45" s="153">
        <v>8</v>
      </c>
      <c r="AA45" s="153">
        <v>8</v>
      </c>
      <c r="AB45" s="153">
        <v>8</v>
      </c>
      <c r="AC45" s="153">
        <v>8</v>
      </c>
      <c r="AD45" s="153">
        <v>8</v>
      </c>
      <c r="AE45" s="153"/>
      <c r="AF45" s="153">
        <v>8</v>
      </c>
      <c r="AG45" s="153">
        <v>8</v>
      </c>
      <c r="AH45" s="153">
        <v>8</v>
      </c>
      <c r="AI45" s="153">
        <v>8</v>
      </c>
      <c r="AJ45" s="153">
        <v>8</v>
      </c>
      <c r="AK45" s="453">
        <f>((SUM(F45:AJ45))/8)-(SUMIF($F$6:$AJ$6,"C.Nhật",F45:AJ45)/8)</f>
        <v>27</v>
      </c>
      <c r="AL45" s="453">
        <f>SUM(F46:AI46)/8*1.5</f>
        <v>0</v>
      </c>
      <c r="AM45" s="462">
        <f>SUMIF($F$6:$AI$6,"C.Nhật",$F45:$AI46)/8*2</f>
        <v>0</v>
      </c>
      <c r="AN45" s="442">
        <f>SUM(AK45:AM46)</f>
        <v>27</v>
      </c>
      <c r="AO45" s="484">
        <v>0</v>
      </c>
      <c r="AP45" s="442"/>
      <c r="AQ45" s="442"/>
      <c r="AR45" s="442"/>
      <c r="AS45" s="472"/>
      <c r="AT45" s="341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s="57" customFormat="1" ht="18" customHeight="1">
      <c r="A46" s="557"/>
      <c r="B46" s="557"/>
      <c r="C46" s="450"/>
      <c r="D46" s="452"/>
      <c r="E46" s="59" t="s">
        <v>31</v>
      </c>
      <c r="F46" s="154"/>
      <c r="G46" s="154"/>
      <c r="H46" s="154"/>
      <c r="I46" s="154"/>
      <c r="J46" s="154"/>
      <c r="K46" s="154"/>
      <c r="L46" s="154"/>
      <c r="M46" s="154"/>
      <c r="N46" s="154"/>
      <c r="O46" s="154"/>
      <c r="P46" s="154"/>
      <c r="Q46" s="154"/>
      <c r="R46" s="154"/>
      <c r="S46" s="154"/>
      <c r="T46" s="154"/>
      <c r="U46" s="154"/>
      <c r="V46" s="154"/>
      <c r="W46" s="154"/>
      <c r="X46" s="154"/>
      <c r="Y46" s="154"/>
      <c r="Z46" s="154"/>
      <c r="AA46" s="154"/>
      <c r="AB46" s="154"/>
      <c r="AC46" s="154"/>
      <c r="AD46" s="154"/>
      <c r="AE46" s="154"/>
      <c r="AF46" s="154"/>
      <c r="AG46" s="154"/>
      <c r="AH46" s="154"/>
      <c r="AI46" s="154"/>
      <c r="AJ46" s="154"/>
      <c r="AK46" s="454"/>
      <c r="AL46" s="454"/>
      <c r="AM46" s="463"/>
      <c r="AN46" s="443"/>
      <c r="AO46" s="485"/>
      <c r="AP46" s="443"/>
      <c r="AQ46" s="443"/>
      <c r="AR46" s="443"/>
      <c r="AS46" s="473"/>
      <c r="AT46" s="341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s="63" customFormat="1" ht="21" customHeight="1">
      <c r="A47" s="11"/>
      <c r="B47" s="11"/>
      <c r="C47" s="13" t="s">
        <v>14</v>
      </c>
      <c r="D47" s="101"/>
      <c r="E47" s="3"/>
      <c r="F47" s="65"/>
      <c r="G47" s="65"/>
      <c r="H47" s="108"/>
      <c r="I47" s="108"/>
      <c r="J47" s="108"/>
      <c r="K47" s="65"/>
      <c r="L47" s="108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108"/>
      <c r="AE47" s="65"/>
      <c r="AF47" s="65"/>
      <c r="AG47" s="65"/>
      <c r="AH47" s="65"/>
      <c r="AI47" s="65"/>
      <c r="AJ47" s="65"/>
      <c r="AK47" s="3"/>
      <c r="AL47" s="3"/>
      <c r="AM47" s="88"/>
      <c r="AN47" s="66"/>
      <c r="AO47" s="66"/>
      <c r="AP47" s="66"/>
      <c r="AQ47" s="66"/>
      <c r="AR47" s="66"/>
      <c r="AS47" s="3"/>
      <c r="AT47" s="3"/>
    </row>
    <row r="48" spans="1:90" s="63" customFormat="1" ht="18" customHeight="1">
      <c r="A48" s="9"/>
      <c r="B48" s="9"/>
      <c r="C48" s="13"/>
      <c r="D48" s="102"/>
      <c r="E48" s="67"/>
      <c r="F48" s="107"/>
      <c r="G48" s="109"/>
      <c r="H48" s="62"/>
      <c r="I48" s="62"/>
      <c r="J48" s="62"/>
      <c r="K48" s="109"/>
      <c r="L48" s="62"/>
      <c r="M48" s="109"/>
      <c r="N48" s="109"/>
      <c r="O48" s="109"/>
      <c r="P48" s="109"/>
      <c r="Q48" s="62"/>
      <c r="R48" s="107"/>
      <c r="S48" s="109"/>
      <c r="T48" s="109"/>
      <c r="U48" s="62"/>
      <c r="V48" s="109"/>
      <c r="W48" s="109"/>
      <c r="X48" s="62"/>
      <c r="Y48" s="109"/>
      <c r="Z48" s="109"/>
      <c r="AA48" s="109"/>
      <c r="AB48" s="109"/>
      <c r="AC48" s="109"/>
      <c r="AD48" s="62"/>
      <c r="AE48" s="109"/>
      <c r="AF48" s="109"/>
      <c r="AG48" s="109"/>
      <c r="AH48" s="109"/>
      <c r="AI48" s="109"/>
      <c r="AJ48" s="109"/>
      <c r="AK48" s="67"/>
      <c r="AM48" s="89"/>
      <c r="AN48" s="9"/>
      <c r="AO48" s="9"/>
      <c r="AP48" s="9"/>
      <c r="AQ48" s="9"/>
      <c r="AR48" s="9"/>
      <c r="AS48" s="13"/>
      <c r="AT48" s="3"/>
    </row>
    <row r="49" spans="1:46" s="63" customFormat="1" ht="18" customHeight="1">
      <c r="A49" s="2"/>
      <c r="B49" s="2" t="s">
        <v>0</v>
      </c>
      <c r="C49" s="2"/>
      <c r="D49" s="339"/>
      <c r="E49" s="2"/>
      <c r="F49" s="110"/>
      <c r="G49" s="110"/>
      <c r="H49" s="110"/>
      <c r="I49" s="110"/>
      <c r="J49" s="110"/>
      <c r="K49" s="110"/>
      <c r="L49" s="110"/>
      <c r="M49" s="110"/>
      <c r="N49" s="110"/>
      <c r="O49" s="110"/>
      <c r="P49" s="110"/>
      <c r="Q49" s="110"/>
      <c r="R49" s="110"/>
      <c r="S49" s="110"/>
      <c r="T49" s="110"/>
      <c r="U49" s="110"/>
      <c r="V49" s="110"/>
      <c r="W49" s="110"/>
      <c r="X49" s="110"/>
      <c r="Y49" s="110"/>
      <c r="Z49" s="110"/>
      <c r="AA49" s="110"/>
      <c r="AB49" s="110"/>
      <c r="AC49" s="110"/>
      <c r="AD49" s="110"/>
      <c r="AE49" s="110"/>
      <c r="AF49" s="110"/>
      <c r="AG49" s="110"/>
      <c r="AH49" s="111"/>
      <c r="AI49" s="111"/>
      <c r="AJ49" s="111"/>
      <c r="AK49" s="2"/>
      <c r="AL49" s="2"/>
      <c r="AM49" s="90"/>
      <c r="AN49" s="2"/>
      <c r="AO49" s="2"/>
      <c r="AP49" s="2"/>
      <c r="AQ49" s="2"/>
      <c r="AR49" s="2"/>
      <c r="AS49" s="2"/>
      <c r="AT49" s="3"/>
    </row>
    <row r="50" spans="1:46" s="63" customFormat="1" ht="18" customHeight="1">
      <c r="A50" s="2"/>
      <c r="B50" s="2"/>
      <c r="C50" s="2" t="s">
        <v>46</v>
      </c>
      <c r="D50" s="339"/>
      <c r="E50" s="2"/>
      <c r="F50" s="110"/>
      <c r="G50" s="110"/>
      <c r="H50" s="110"/>
      <c r="I50" s="110"/>
      <c r="J50" s="110"/>
      <c r="K50" s="110"/>
      <c r="L50" s="110"/>
      <c r="M50" s="110"/>
      <c r="N50" s="110"/>
      <c r="O50" s="110"/>
      <c r="P50" s="110"/>
      <c r="Q50" s="110"/>
      <c r="R50" s="110"/>
      <c r="S50" s="110"/>
      <c r="T50" s="110"/>
      <c r="U50" s="110"/>
      <c r="V50" s="110"/>
      <c r="W50" s="110"/>
      <c r="X50" s="110"/>
      <c r="Y50" s="110"/>
      <c r="Z50" s="110"/>
      <c r="AA50" s="110"/>
      <c r="AB50" s="110"/>
      <c r="AC50" s="110"/>
      <c r="AD50" s="110"/>
      <c r="AE50" s="110"/>
      <c r="AF50" s="110"/>
      <c r="AG50" s="110"/>
      <c r="AH50" s="111"/>
      <c r="AI50" s="111"/>
      <c r="AJ50" s="111"/>
      <c r="AK50" s="2"/>
      <c r="AL50" s="2"/>
      <c r="AM50" s="90"/>
      <c r="AN50" s="2"/>
      <c r="AO50" s="2"/>
      <c r="AP50" s="2"/>
      <c r="AQ50" s="2"/>
      <c r="AR50" s="2"/>
      <c r="AS50" s="2"/>
      <c r="AT50" s="13"/>
    </row>
    <row r="51" spans="1:46" ht="18" customHeight="1">
      <c r="C51" s="2" t="s">
        <v>47</v>
      </c>
    </row>
    <row r="52" spans="1:46" ht="18" customHeight="1">
      <c r="C52" s="2" t="s">
        <v>48</v>
      </c>
    </row>
    <row r="53" spans="1:46" ht="18" customHeight="1">
      <c r="C53" s="2" t="s">
        <v>49</v>
      </c>
    </row>
    <row r="54" spans="1:46" ht="18" customHeight="1">
      <c r="C54" s="2" t="s">
        <v>50</v>
      </c>
    </row>
    <row r="55" spans="1:46" ht="18" customHeight="1">
      <c r="C55" s="2" t="s">
        <v>51</v>
      </c>
    </row>
    <row r="56" spans="1:46" ht="18" customHeight="1">
      <c r="C56" s="2" t="s">
        <v>52</v>
      </c>
    </row>
    <row r="57" spans="1:46" ht="18" customHeight="1">
      <c r="C57" s="2" t="s">
        <v>53</v>
      </c>
    </row>
    <row r="58" spans="1:46" ht="15" customHeight="1">
      <c r="C58" s="2" t="s">
        <v>54</v>
      </c>
    </row>
    <row r="69" spans="1:91" s="133" customFormat="1" ht="20.25">
      <c r="A69" s="124"/>
      <c r="B69" s="127"/>
      <c r="C69" s="127"/>
      <c r="D69" s="128"/>
      <c r="E69" s="127"/>
      <c r="F69" s="128"/>
      <c r="G69" s="128"/>
      <c r="H69" s="128"/>
      <c r="I69" s="128"/>
      <c r="J69" s="128"/>
      <c r="K69" s="129"/>
      <c r="L69" s="129"/>
      <c r="M69" s="129"/>
      <c r="N69" s="129"/>
      <c r="O69" s="129"/>
      <c r="P69" s="129"/>
      <c r="Q69" s="129"/>
      <c r="R69" s="129"/>
      <c r="S69" s="130" t="str">
        <f>S1</f>
        <v>BẢNG CHẤM CÔNG THÁNG 03 NĂM 2017</v>
      </c>
      <c r="T69" s="129"/>
      <c r="U69" s="129"/>
      <c r="V69" s="129"/>
      <c r="W69" s="129"/>
      <c r="X69" s="129"/>
      <c r="Y69" s="129"/>
      <c r="Z69" s="129"/>
      <c r="AA69" s="129"/>
      <c r="AB69" s="129"/>
      <c r="AC69" s="129"/>
      <c r="AD69" s="129"/>
      <c r="AE69" s="129"/>
      <c r="AF69" s="129"/>
      <c r="AG69" s="129"/>
      <c r="AH69" s="129"/>
      <c r="AI69" s="129"/>
      <c r="AJ69" s="129"/>
      <c r="AK69" s="131"/>
      <c r="AL69" s="131"/>
      <c r="AM69" s="474" t="s">
        <v>112</v>
      </c>
      <c r="AN69" s="475"/>
      <c r="AO69" s="475"/>
      <c r="AP69" s="475"/>
      <c r="AQ69" s="475"/>
      <c r="AR69" s="475"/>
      <c r="AS69" s="476"/>
      <c r="AT69" s="132"/>
    </row>
    <row r="70" spans="1:91" s="133" customFormat="1" ht="20.25">
      <c r="A70" s="124" t="str">
        <f>$A$2</f>
        <v>Công ty TNHH Hải sản An Lạc</v>
      </c>
      <c r="B70" s="128"/>
      <c r="C70" s="128"/>
      <c r="D70" s="128"/>
      <c r="E70" s="128"/>
      <c r="F70" s="128"/>
      <c r="G70" s="128"/>
      <c r="H70" s="128"/>
      <c r="I70" s="128"/>
      <c r="J70" s="128"/>
      <c r="K70" s="129"/>
      <c r="L70" s="129"/>
      <c r="M70" s="129"/>
      <c r="N70" s="129"/>
      <c r="O70" s="129"/>
      <c r="P70" s="129"/>
      <c r="Q70" s="129"/>
      <c r="R70" s="129"/>
      <c r="S70" s="129"/>
      <c r="T70" s="129"/>
      <c r="U70" s="129"/>
      <c r="V70" s="129"/>
      <c r="W70" s="129"/>
      <c r="X70" s="129"/>
      <c r="Y70" s="129"/>
      <c r="Z70" s="129"/>
      <c r="AA70" s="129"/>
      <c r="AB70" s="129"/>
      <c r="AC70" s="129"/>
      <c r="AD70" s="129"/>
      <c r="AE70" s="129"/>
      <c r="AF70" s="129"/>
      <c r="AG70" s="129"/>
      <c r="AH70" s="129"/>
      <c r="AI70" s="129"/>
      <c r="AJ70" s="129"/>
      <c r="AK70" s="131"/>
      <c r="AL70" s="131"/>
      <c r="AM70" s="134"/>
      <c r="AN70" s="135"/>
      <c r="AO70" s="135"/>
      <c r="AP70" s="135"/>
      <c r="AQ70" s="135"/>
      <c r="AR70" s="135"/>
      <c r="AS70" s="136"/>
      <c r="AT70" s="136"/>
    </row>
    <row r="71" spans="1:91" s="133" customFormat="1" ht="21" customHeight="1">
      <c r="A71" s="124" t="str">
        <f>$A$3</f>
        <v>Địa chỉ: Lô A14, đường 4A, KCN Hải Sơn, Đức Hòa, Long An</v>
      </c>
      <c r="B71" s="137"/>
      <c r="C71" s="137"/>
      <c r="D71" s="138"/>
      <c r="E71" s="138"/>
      <c r="F71" s="129"/>
      <c r="G71" s="129"/>
      <c r="H71" s="129"/>
      <c r="I71" s="129"/>
      <c r="J71" s="129"/>
      <c r="K71" s="129"/>
      <c r="L71" s="129"/>
      <c r="M71" s="129"/>
      <c r="N71" s="129"/>
      <c r="O71" s="129"/>
      <c r="P71" s="129"/>
      <c r="Q71" s="129"/>
      <c r="R71" s="129"/>
      <c r="S71" s="129"/>
      <c r="T71" s="129"/>
      <c r="U71" s="129"/>
      <c r="V71" s="129"/>
      <c r="W71" s="129"/>
      <c r="X71" s="129"/>
      <c r="Y71" s="129"/>
      <c r="Z71" s="129"/>
      <c r="AA71" s="129"/>
      <c r="AB71" s="129"/>
      <c r="AC71" s="129"/>
      <c r="AD71" s="129"/>
      <c r="AE71" s="129"/>
      <c r="AF71" s="129"/>
      <c r="AG71" s="129"/>
      <c r="AH71" s="129"/>
      <c r="AI71" s="129"/>
      <c r="AJ71" s="129"/>
      <c r="AK71" s="131"/>
      <c r="AL71" s="131"/>
      <c r="AM71" s="134"/>
      <c r="AN71" s="132"/>
      <c r="AO71" s="132"/>
      <c r="AP71" s="132"/>
      <c r="AQ71" s="132"/>
      <c r="AR71" s="132"/>
      <c r="AS71" s="139"/>
      <c r="AT71" s="139"/>
    </row>
    <row r="72" spans="1:91" s="133" customFormat="1" ht="14.25" customHeight="1">
      <c r="A72" s="140"/>
      <c r="B72" s="140"/>
      <c r="C72" s="141"/>
      <c r="D72" s="142"/>
      <c r="E72" s="143">
        <f>$E$4</f>
        <v>42795</v>
      </c>
      <c r="F72" s="144"/>
      <c r="G72" s="144"/>
      <c r="H72" s="144"/>
      <c r="I72" s="144"/>
      <c r="J72" s="144"/>
      <c r="K72" s="144"/>
      <c r="L72" s="144"/>
      <c r="M72" s="144"/>
      <c r="N72" s="144"/>
      <c r="O72" s="144"/>
      <c r="P72" s="144"/>
      <c r="Q72" s="144"/>
      <c r="R72" s="144"/>
      <c r="S72" s="144"/>
      <c r="T72" s="144"/>
      <c r="U72" s="144"/>
      <c r="V72" s="144"/>
      <c r="W72" s="144"/>
      <c r="X72" s="144"/>
      <c r="Y72" s="144"/>
      <c r="Z72" s="144"/>
      <c r="AA72" s="144"/>
      <c r="AB72" s="144"/>
      <c r="AC72" s="144"/>
      <c r="AD72" s="144"/>
      <c r="AE72" s="144"/>
      <c r="AF72" s="144"/>
      <c r="AG72" s="144"/>
      <c r="AH72" s="145"/>
      <c r="AI72" s="145"/>
      <c r="AJ72" s="145"/>
      <c r="AK72" s="140"/>
      <c r="AL72" s="140"/>
      <c r="AM72" s="146"/>
      <c r="AN72" s="140"/>
      <c r="AO72" s="140"/>
      <c r="AP72" s="140"/>
      <c r="AQ72" s="140"/>
      <c r="AR72" s="140"/>
      <c r="AS72" s="140"/>
      <c r="AT72" s="147"/>
    </row>
    <row r="73" spans="1:91" s="149" customFormat="1" ht="18.75" customHeight="1">
      <c r="A73" s="477" t="s">
        <v>28</v>
      </c>
      <c r="B73" s="477" t="s">
        <v>3</v>
      </c>
      <c r="C73" s="477" t="s">
        <v>1</v>
      </c>
      <c r="D73" s="479" t="s">
        <v>29</v>
      </c>
      <c r="E73" s="477" t="s">
        <v>30</v>
      </c>
      <c r="F73" s="148">
        <f>+E72</f>
        <v>42795</v>
      </c>
      <c r="G73" s="148">
        <f t="shared" ref="G73:AG73" si="10">F73+1</f>
        <v>42796</v>
      </c>
      <c r="H73" s="148">
        <f t="shared" si="10"/>
        <v>42797</v>
      </c>
      <c r="I73" s="148">
        <f t="shared" si="10"/>
        <v>42798</v>
      </c>
      <c r="J73" s="148">
        <f t="shared" si="10"/>
        <v>42799</v>
      </c>
      <c r="K73" s="148">
        <f t="shared" si="10"/>
        <v>42800</v>
      </c>
      <c r="L73" s="148">
        <f t="shared" si="10"/>
        <v>42801</v>
      </c>
      <c r="M73" s="148">
        <f t="shared" si="10"/>
        <v>42802</v>
      </c>
      <c r="N73" s="148">
        <f t="shared" si="10"/>
        <v>42803</v>
      </c>
      <c r="O73" s="148">
        <f t="shared" si="10"/>
        <v>42804</v>
      </c>
      <c r="P73" s="148">
        <f t="shared" si="10"/>
        <v>42805</v>
      </c>
      <c r="Q73" s="148">
        <f t="shared" si="10"/>
        <v>42806</v>
      </c>
      <c r="R73" s="148">
        <f t="shared" si="10"/>
        <v>42807</v>
      </c>
      <c r="S73" s="148">
        <f t="shared" si="10"/>
        <v>42808</v>
      </c>
      <c r="T73" s="148">
        <f t="shared" si="10"/>
        <v>42809</v>
      </c>
      <c r="U73" s="148">
        <f t="shared" si="10"/>
        <v>42810</v>
      </c>
      <c r="V73" s="148">
        <f t="shared" si="10"/>
        <v>42811</v>
      </c>
      <c r="W73" s="148">
        <f t="shared" si="10"/>
        <v>42812</v>
      </c>
      <c r="X73" s="148">
        <f t="shared" si="10"/>
        <v>42813</v>
      </c>
      <c r="Y73" s="148">
        <f t="shared" si="10"/>
        <v>42814</v>
      </c>
      <c r="Z73" s="148">
        <f t="shared" si="10"/>
        <v>42815</v>
      </c>
      <c r="AA73" s="148">
        <f t="shared" si="10"/>
        <v>42816</v>
      </c>
      <c r="AB73" s="148">
        <f t="shared" si="10"/>
        <v>42817</v>
      </c>
      <c r="AC73" s="148">
        <f t="shared" si="10"/>
        <v>42818</v>
      </c>
      <c r="AD73" s="148">
        <f t="shared" si="10"/>
        <v>42819</v>
      </c>
      <c r="AE73" s="148">
        <f t="shared" si="10"/>
        <v>42820</v>
      </c>
      <c r="AF73" s="148">
        <f t="shared" si="10"/>
        <v>42821</v>
      </c>
      <c r="AG73" s="148">
        <f t="shared" si="10"/>
        <v>42822</v>
      </c>
      <c r="AH73" s="148">
        <f>AG73+1</f>
        <v>42823</v>
      </c>
      <c r="AI73" s="148">
        <f>AH73+1</f>
        <v>42824</v>
      </c>
      <c r="AJ73" s="148"/>
      <c r="AK73" s="467" t="s">
        <v>15</v>
      </c>
      <c r="AL73" s="468"/>
      <c r="AM73" s="469"/>
      <c r="AN73" s="470" t="s">
        <v>45</v>
      </c>
      <c r="AO73" s="470" t="s">
        <v>41</v>
      </c>
      <c r="AP73" s="470" t="s">
        <v>42</v>
      </c>
      <c r="AQ73" s="470" t="s">
        <v>43</v>
      </c>
      <c r="AR73" s="470" t="s">
        <v>44</v>
      </c>
      <c r="AS73" s="479" t="s">
        <v>0</v>
      </c>
      <c r="AT73" s="466"/>
      <c r="AV73" s="133"/>
      <c r="AW73" s="133"/>
      <c r="AX73" s="133"/>
      <c r="AY73" s="133"/>
      <c r="AZ73" s="133"/>
      <c r="BA73" s="133"/>
      <c r="BB73" s="133"/>
      <c r="BC73" s="133"/>
      <c r="BD73" s="133"/>
      <c r="BE73" s="133"/>
      <c r="BF73" s="133"/>
      <c r="BG73" s="133"/>
      <c r="BH73" s="133"/>
      <c r="BI73" s="133"/>
      <c r="BJ73" s="133"/>
      <c r="BK73" s="133"/>
      <c r="BL73" s="133"/>
      <c r="BM73" s="133"/>
      <c r="BN73" s="133"/>
      <c r="BO73" s="133"/>
      <c r="BP73" s="133"/>
      <c r="BQ73" s="133"/>
      <c r="BR73" s="133"/>
      <c r="BS73" s="133"/>
      <c r="BT73" s="133"/>
      <c r="BU73" s="133"/>
      <c r="BV73" s="133"/>
      <c r="BW73" s="133"/>
      <c r="BX73" s="133"/>
      <c r="BY73" s="133"/>
      <c r="BZ73" s="133"/>
      <c r="CA73" s="133"/>
      <c r="CB73" s="133"/>
      <c r="CC73" s="133"/>
      <c r="CD73" s="133"/>
      <c r="CE73" s="133"/>
      <c r="CF73" s="133"/>
      <c r="CG73" s="133"/>
      <c r="CH73" s="133"/>
      <c r="CI73" s="133"/>
      <c r="CJ73" s="133"/>
      <c r="CK73" s="133"/>
      <c r="CL73" s="133"/>
      <c r="CM73" s="133"/>
    </row>
    <row r="74" spans="1:91" s="149" customFormat="1" ht="43.5" customHeight="1">
      <c r="A74" s="478"/>
      <c r="B74" s="478"/>
      <c r="C74" s="478"/>
      <c r="D74" s="478"/>
      <c r="E74" s="478"/>
      <c r="F74" s="278" t="str">
        <f>CHOOSE(WEEKDAY(F73),"C.Nhật","T.Hai","T.Ba","T.Tư","T.Năm","T.Sáu","T.Bảy")</f>
        <v>T.Tư</v>
      </c>
      <c r="G74" s="278" t="str">
        <f t="shared" ref="G74:AI74" si="11">CHOOSE(WEEKDAY(G73),"C.Nhật","T.Hai","T.Ba","T.Tư","T.Năm","T.Sáu","T.Bảy")</f>
        <v>T.Năm</v>
      </c>
      <c r="H74" s="278" t="str">
        <f t="shared" si="11"/>
        <v>T.Sáu</v>
      </c>
      <c r="I74" s="278" t="str">
        <f t="shared" si="11"/>
        <v>T.Bảy</v>
      </c>
      <c r="J74" s="278" t="str">
        <f t="shared" si="11"/>
        <v>C.Nhật</v>
      </c>
      <c r="K74" s="150" t="str">
        <f t="shared" si="11"/>
        <v>T.Hai</v>
      </c>
      <c r="L74" s="150" t="str">
        <f t="shared" si="11"/>
        <v>T.Ba</v>
      </c>
      <c r="M74" s="150" t="str">
        <f t="shared" si="11"/>
        <v>T.Tư</v>
      </c>
      <c r="N74" s="150" t="str">
        <f t="shared" si="11"/>
        <v>T.Năm</v>
      </c>
      <c r="O74" s="150" t="str">
        <f t="shared" si="11"/>
        <v>T.Sáu</v>
      </c>
      <c r="P74" s="150" t="str">
        <f t="shared" si="11"/>
        <v>T.Bảy</v>
      </c>
      <c r="Q74" s="150" t="str">
        <f t="shared" si="11"/>
        <v>C.Nhật</v>
      </c>
      <c r="R74" s="150" t="str">
        <f t="shared" si="11"/>
        <v>T.Hai</v>
      </c>
      <c r="S74" s="150" t="str">
        <f t="shared" si="11"/>
        <v>T.Ba</v>
      </c>
      <c r="T74" s="150" t="str">
        <f t="shared" si="11"/>
        <v>T.Tư</v>
      </c>
      <c r="U74" s="150" t="str">
        <f t="shared" si="11"/>
        <v>T.Năm</v>
      </c>
      <c r="V74" s="150" t="str">
        <f t="shared" si="11"/>
        <v>T.Sáu</v>
      </c>
      <c r="W74" s="150" t="str">
        <f t="shared" si="11"/>
        <v>T.Bảy</v>
      </c>
      <c r="X74" s="150" t="str">
        <f t="shared" si="11"/>
        <v>C.Nhật</v>
      </c>
      <c r="Y74" s="150" t="str">
        <f t="shared" si="11"/>
        <v>T.Hai</v>
      </c>
      <c r="Z74" s="150" t="str">
        <f t="shared" si="11"/>
        <v>T.Ba</v>
      </c>
      <c r="AA74" s="150" t="str">
        <f t="shared" si="11"/>
        <v>T.Tư</v>
      </c>
      <c r="AB74" s="150" t="str">
        <f t="shared" si="11"/>
        <v>T.Năm</v>
      </c>
      <c r="AC74" s="150" t="str">
        <f t="shared" si="11"/>
        <v>T.Sáu</v>
      </c>
      <c r="AD74" s="150" t="str">
        <f t="shared" si="11"/>
        <v>T.Bảy</v>
      </c>
      <c r="AE74" s="150" t="str">
        <f t="shared" si="11"/>
        <v>C.Nhật</v>
      </c>
      <c r="AF74" s="150" t="str">
        <f t="shared" si="11"/>
        <v>T.Hai</v>
      </c>
      <c r="AG74" s="150" t="str">
        <f t="shared" si="11"/>
        <v>T.Ba</v>
      </c>
      <c r="AH74" s="150" t="str">
        <f t="shared" si="11"/>
        <v>T.Tư</v>
      </c>
      <c r="AI74" s="150" t="str">
        <f t="shared" si="11"/>
        <v>T.Năm</v>
      </c>
      <c r="AJ74" s="150"/>
      <c r="AK74" s="151" t="s">
        <v>16</v>
      </c>
      <c r="AL74" s="151" t="s">
        <v>31</v>
      </c>
      <c r="AM74" s="152" t="s">
        <v>17</v>
      </c>
      <c r="AN74" s="471"/>
      <c r="AO74" s="471"/>
      <c r="AP74" s="471"/>
      <c r="AQ74" s="471"/>
      <c r="AR74" s="471"/>
      <c r="AS74" s="478"/>
      <c r="AT74" s="466"/>
      <c r="AV74" s="133"/>
      <c r="AW74" s="133"/>
      <c r="AX74" s="133"/>
      <c r="AY74" s="133"/>
      <c r="AZ74" s="133"/>
      <c r="BA74" s="133"/>
      <c r="BB74" s="133"/>
      <c r="BC74" s="133"/>
      <c r="BD74" s="133"/>
      <c r="BE74" s="133"/>
      <c r="BF74" s="133"/>
      <c r="BG74" s="133"/>
      <c r="BH74" s="133"/>
      <c r="BI74" s="133"/>
      <c r="BJ74" s="133"/>
      <c r="BK74" s="133"/>
      <c r="BL74" s="133"/>
      <c r="BM74" s="133"/>
      <c r="BN74" s="133"/>
      <c r="BO74" s="133"/>
      <c r="BP74" s="133"/>
      <c r="BQ74" s="133"/>
      <c r="BR74" s="133"/>
      <c r="BS74" s="133"/>
      <c r="BT74" s="133"/>
      <c r="BU74" s="133"/>
      <c r="BV74" s="133"/>
      <c r="BW74" s="133"/>
      <c r="BX74" s="133"/>
      <c r="BY74" s="133"/>
      <c r="BZ74" s="133"/>
      <c r="CA74" s="133"/>
      <c r="CB74" s="133"/>
      <c r="CC74" s="133"/>
      <c r="CD74" s="133"/>
      <c r="CE74" s="133"/>
      <c r="CF74" s="133"/>
      <c r="CG74" s="133"/>
      <c r="CH74" s="133"/>
      <c r="CI74" s="133"/>
      <c r="CJ74" s="133"/>
      <c r="CK74" s="133"/>
      <c r="CL74" s="133"/>
      <c r="CM74" s="133"/>
    </row>
    <row r="75" spans="1:91" s="149" customFormat="1" ht="12.75" customHeight="1">
      <c r="A75" s="279">
        <v>1</v>
      </c>
      <c r="B75" s="279">
        <v>2</v>
      </c>
      <c r="C75" s="279">
        <v>3</v>
      </c>
      <c r="D75" s="279">
        <v>4</v>
      </c>
      <c r="E75" s="279">
        <v>5</v>
      </c>
      <c r="F75" s="279">
        <v>6</v>
      </c>
      <c r="G75" s="279">
        <v>7</v>
      </c>
      <c r="H75" s="279">
        <v>8</v>
      </c>
      <c r="I75" s="279">
        <v>9</v>
      </c>
      <c r="J75" s="279">
        <v>10</v>
      </c>
      <c r="K75" s="279">
        <v>11</v>
      </c>
      <c r="L75" s="279">
        <v>12</v>
      </c>
      <c r="M75" s="279">
        <v>13</v>
      </c>
      <c r="N75" s="279">
        <v>14</v>
      </c>
      <c r="O75" s="279">
        <v>15</v>
      </c>
      <c r="P75" s="279">
        <v>16</v>
      </c>
      <c r="Q75" s="279">
        <v>17</v>
      </c>
      <c r="R75" s="279">
        <v>18</v>
      </c>
      <c r="S75" s="279">
        <v>19</v>
      </c>
      <c r="T75" s="279">
        <v>20</v>
      </c>
      <c r="U75" s="279">
        <v>21</v>
      </c>
      <c r="V75" s="279">
        <v>22</v>
      </c>
      <c r="W75" s="279">
        <v>23</v>
      </c>
      <c r="X75" s="279">
        <v>24</v>
      </c>
      <c r="Y75" s="279">
        <v>25</v>
      </c>
      <c r="Z75" s="279">
        <v>26</v>
      </c>
      <c r="AA75" s="279">
        <v>27</v>
      </c>
      <c r="AB75" s="279">
        <v>28</v>
      </c>
      <c r="AC75" s="279">
        <v>29</v>
      </c>
      <c r="AD75" s="279">
        <v>30</v>
      </c>
      <c r="AE75" s="279">
        <v>31</v>
      </c>
      <c r="AF75" s="279">
        <v>32</v>
      </c>
      <c r="AG75" s="279">
        <v>33</v>
      </c>
      <c r="AH75" s="279">
        <v>34</v>
      </c>
      <c r="AI75" s="279">
        <v>35</v>
      </c>
      <c r="AJ75" s="279">
        <v>36</v>
      </c>
      <c r="AK75" s="279">
        <v>37</v>
      </c>
      <c r="AL75" s="279">
        <v>38</v>
      </c>
      <c r="AM75" s="279">
        <v>39</v>
      </c>
      <c r="AN75" s="279">
        <v>40</v>
      </c>
      <c r="AO75" s="279">
        <v>41</v>
      </c>
      <c r="AP75" s="279">
        <v>42</v>
      </c>
      <c r="AQ75" s="279">
        <v>43</v>
      </c>
      <c r="AR75" s="279">
        <v>44</v>
      </c>
      <c r="AS75" s="279">
        <v>45</v>
      </c>
      <c r="AT75" s="342"/>
      <c r="AV75" s="133"/>
      <c r="AW75" s="133"/>
      <c r="AX75" s="133"/>
      <c r="AY75" s="133"/>
      <c r="AZ75" s="133"/>
      <c r="BA75" s="133"/>
      <c r="BB75" s="133"/>
      <c r="BC75" s="133"/>
      <c r="BD75" s="133"/>
      <c r="BE75" s="133"/>
      <c r="BF75" s="133"/>
      <c r="BG75" s="133"/>
      <c r="BH75" s="133"/>
      <c r="BI75" s="133"/>
      <c r="BJ75" s="133"/>
      <c r="BK75" s="133"/>
      <c r="BL75" s="133"/>
      <c r="BM75" s="133"/>
      <c r="BN75" s="133"/>
      <c r="BO75" s="133"/>
      <c r="BP75" s="133"/>
      <c r="BQ75" s="133"/>
      <c r="BR75" s="133"/>
      <c r="BS75" s="133"/>
      <c r="BT75" s="133"/>
      <c r="BU75" s="133"/>
      <c r="BV75" s="133"/>
      <c r="BW75" s="133"/>
      <c r="BX75" s="133"/>
      <c r="BY75" s="133"/>
      <c r="BZ75" s="133"/>
      <c r="CA75" s="133"/>
      <c r="CB75" s="133"/>
      <c r="CC75" s="133"/>
      <c r="CD75" s="133"/>
      <c r="CE75" s="133"/>
      <c r="CF75" s="133"/>
      <c r="CG75" s="133"/>
      <c r="CH75" s="133"/>
      <c r="CI75" s="133"/>
      <c r="CJ75" s="133"/>
      <c r="CK75" s="133"/>
      <c r="CL75" s="133"/>
      <c r="CM75" s="133"/>
    </row>
    <row r="76" spans="1:91" s="149" customFormat="1" ht="18" customHeight="1">
      <c r="A76" s="464">
        <v>1</v>
      </c>
      <c r="B76" s="464" t="s">
        <v>68</v>
      </c>
      <c r="C76" s="449" t="str">
        <f>VLOOKUP(B76,DS,2,0)</f>
        <v>Nguyễn Thiện Duy</v>
      </c>
      <c r="D76" s="451" t="str">
        <f>VLOOKUP(B76,DS,3,0)</f>
        <v>Giám đốc</v>
      </c>
      <c r="E76" s="58" t="s">
        <v>32</v>
      </c>
      <c r="F76" s="153">
        <v>8</v>
      </c>
      <c r="G76" s="153"/>
      <c r="H76" s="153">
        <v>8</v>
      </c>
      <c r="I76" s="153">
        <v>8</v>
      </c>
      <c r="J76" s="153"/>
      <c r="K76" s="153">
        <v>8</v>
      </c>
      <c r="L76" s="153">
        <v>8</v>
      </c>
      <c r="M76" s="153">
        <v>8</v>
      </c>
      <c r="N76" s="153">
        <v>8</v>
      </c>
      <c r="O76" s="153">
        <v>8</v>
      </c>
      <c r="P76" s="153">
        <v>0</v>
      </c>
      <c r="Q76" s="153"/>
      <c r="R76" s="153">
        <v>8</v>
      </c>
      <c r="S76" s="153">
        <v>8</v>
      </c>
      <c r="T76" s="153">
        <v>8</v>
      </c>
      <c r="U76" s="153">
        <v>8</v>
      </c>
      <c r="V76" s="153">
        <v>8</v>
      </c>
      <c r="W76" s="153">
        <v>8</v>
      </c>
      <c r="X76" s="153"/>
      <c r="Y76" s="153">
        <v>0</v>
      </c>
      <c r="Z76" s="153">
        <v>8</v>
      </c>
      <c r="AA76" s="153">
        <v>8</v>
      </c>
      <c r="AB76" s="153">
        <v>8</v>
      </c>
      <c r="AC76" s="153">
        <v>8</v>
      </c>
      <c r="AD76" s="153">
        <v>8</v>
      </c>
      <c r="AE76" s="153"/>
      <c r="AF76" s="153">
        <v>8</v>
      </c>
      <c r="AG76" s="153"/>
      <c r="AH76" s="153">
        <v>8</v>
      </c>
      <c r="AI76" s="153">
        <v>8</v>
      </c>
      <c r="AJ76" s="153">
        <v>8</v>
      </c>
      <c r="AK76" s="453">
        <f>((SUM(F76:AJ76))/8)-(SUMIF($F$6:$AJ$6,"C.Nhật",F76:AJ76)/8)</f>
        <v>23</v>
      </c>
      <c r="AL76" s="453">
        <f>SUM(F77:AI77)/8*1.5</f>
        <v>0</v>
      </c>
      <c r="AM76" s="462">
        <f>SUMIF($F$6:$AI$6,"C.Nhật",$F76:$AI77)/8*2</f>
        <v>0</v>
      </c>
      <c r="AN76" s="442">
        <f>SUM(AK76:AM77)</f>
        <v>23</v>
      </c>
      <c r="AO76" s="444">
        <v>0</v>
      </c>
      <c r="AP76" s="446"/>
      <c r="AQ76" s="446"/>
      <c r="AR76" s="446"/>
      <c r="AS76" s="455"/>
      <c r="AT76" s="342"/>
      <c r="AV76" s="133"/>
      <c r="AW76" s="133"/>
      <c r="AX76" s="133"/>
      <c r="AY76" s="133"/>
      <c r="AZ76" s="133"/>
      <c r="BA76" s="133"/>
      <c r="BB76" s="133"/>
      <c r="BC76" s="133"/>
      <c r="BD76" s="133"/>
      <c r="BE76" s="133"/>
      <c r="BF76" s="133"/>
      <c r="BG76" s="133"/>
      <c r="BH76" s="133"/>
      <c r="BI76" s="133"/>
      <c r="BJ76" s="133"/>
      <c r="BK76" s="133"/>
      <c r="BL76" s="133"/>
      <c r="BM76" s="133"/>
      <c r="BN76" s="133"/>
      <c r="BO76" s="133"/>
      <c r="BP76" s="133"/>
      <c r="BQ76" s="133"/>
      <c r="BR76" s="133"/>
      <c r="BS76" s="133"/>
      <c r="BT76" s="133"/>
      <c r="BU76" s="133"/>
      <c r="BV76" s="133"/>
      <c r="BW76" s="133"/>
      <c r="BX76" s="133"/>
      <c r="BY76" s="133"/>
      <c r="BZ76" s="133"/>
      <c r="CA76" s="133"/>
      <c r="CB76" s="133"/>
      <c r="CC76" s="133"/>
      <c r="CD76" s="133"/>
      <c r="CE76" s="133"/>
      <c r="CF76" s="133"/>
      <c r="CG76" s="133"/>
      <c r="CH76" s="133"/>
      <c r="CI76" s="133"/>
      <c r="CJ76" s="133"/>
      <c r="CK76" s="133"/>
      <c r="CL76" s="133"/>
      <c r="CM76" s="133"/>
    </row>
    <row r="77" spans="1:91" s="149" customFormat="1" ht="18" customHeight="1">
      <c r="A77" s="465"/>
      <c r="B77" s="465"/>
      <c r="C77" s="450"/>
      <c r="D77" s="452"/>
      <c r="E77" s="59" t="s">
        <v>31</v>
      </c>
      <c r="F77" s="154"/>
      <c r="G77" s="154"/>
      <c r="H77" s="154"/>
      <c r="I77" s="154"/>
      <c r="J77" s="154"/>
      <c r="K77" s="154"/>
      <c r="L77" s="154"/>
      <c r="M77" s="154"/>
      <c r="N77" s="154"/>
      <c r="O77" s="154"/>
      <c r="P77" s="154"/>
      <c r="Q77" s="154"/>
      <c r="R77" s="154"/>
      <c r="S77" s="154"/>
      <c r="T77" s="154"/>
      <c r="U77" s="154"/>
      <c r="V77" s="154"/>
      <c r="W77" s="154"/>
      <c r="X77" s="154"/>
      <c r="Y77" s="154"/>
      <c r="Z77" s="154"/>
      <c r="AA77" s="154"/>
      <c r="AB77" s="154"/>
      <c r="AC77" s="154"/>
      <c r="AD77" s="154"/>
      <c r="AE77" s="154"/>
      <c r="AF77" s="154"/>
      <c r="AG77" s="154"/>
      <c r="AH77" s="154"/>
      <c r="AI77" s="154"/>
      <c r="AJ77" s="154"/>
      <c r="AK77" s="454"/>
      <c r="AL77" s="454"/>
      <c r="AM77" s="463"/>
      <c r="AN77" s="443"/>
      <c r="AO77" s="445"/>
      <c r="AP77" s="447"/>
      <c r="AQ77" s="447"/>
      <c r="AR77" s="447"/>
      <c r="AS77" s="456"/>
      <c r="AT77" s="342"/>
      <c r="AV77" s="133"/>
      <c r="AW77" s="133"/>
      <c r="AX77" s="133"/>
      <c r="AY77" s="133"/>
      <c r="AZ77" s="133"/>
      <c r="BA77" s="133"/>
      <c r="BB77" s="133"/>
      <c r="BC77" s="133"/>
      <c r="BD77" s="133"/>
      <c r="BE77" s="133"/>
      <c r="BF77" s="133"/>
      <c r="BG77" s="133"/>
      <c r="BH77" s="133"/>
      <c r="BI77" s="133"/>
      <c r="BJ77" s="133"/>
      <c r="BK77" s="133"/>
      <c r="BL77" s="133"/>
      <c r="BM77" s="133"/>
      <c r="BN77" s="133"/>
      <c r="BO77" s="133"/>
      <c r="BP77" s="133"/>
      <c r="BQ77" s="133"/>
      <c r="BR77" s="133"/>
      <c r="BS77" s="133"/>
      <c r="BT77" s="133"/>
      <c r="BU77" s="133"/>
      <c r="BV77" s="133"/>
      <c r="BW77" s="133"/>
      <c r="BX77" s="133"/>
      <c r="BY77" s="133"/>
      <c r="BZ77" s="133"/>
      <c r="CA77" s="133"/>
      <c r="CB77" s="133"/>
      <c r="CC77" s="133"/>
      <c r="CD77" s="133"/>
      <c r="CE77" s="133"/>
      <c r="CF77" s="133"/>
      <c r="CG77" s="133"/>
      <c r="CH77" s="133"/>
      <c r="CI77" s="133"/>
      <c r="CJ77" s="133"/>
      <c r="CK77" s="133"/>
      <c r="CL77" s="133"/>
      <c r="CM77" s="133"/>
    </row>
    <row r="78" spans="1:91" s="149" customFormat="1" ht="18" customHeight="1">
      <c r="A78" s="464">
        <v>2</v>
      </c>
      <c r="B78" s="464" t="s">
        <v>70</v>
      </c>
      <c r="C78" s="449" t="str">
        <f>VLOOKUP(B78,DS,2,0)</f>
        <v>Nguyễn Văn Sẽ</v>
      </c>
      <c r="D78" s="451" t="str">
        <f>VLOOKUP(B78,DS,3,0)</f>
        <v>Kỹ Thuật</v>
      </c>
      <c r="E78" s="58" t="s">
        <v>32</v>
      </c>
      <c r="F78" s="153">
        <v>8</v>
      </c>
      <c r="G78" s="153">
        <v>8</v>
      </c>
      <c r="H78" s="153">
        <v>8</v>
      </c>
      <c r="I78" s="153">
        <v>8</v>
      </c>
      <c r="J78" s="153"/>
      <c r="K78" s="153">
        <v>8</v>
      </c>
      <c r="L78" s="153">
        <v>8</v>
      </c>
      <c r="M78" s="153">
        <v>8</v>
      </c>
      <c r="N78" s="153">
        <v>8</v>
      </c>
      <c r="O78" s="153">
        <v>8</v>
      </c>
      <c r="P78" s="153">
        <v>8</v>
      </c>
      <c r="Q78" s="153"/>
      <c r="R78" s="153">
        <v>8</v>
      </c>
      <c r="S78" s="153">
        <v>8</v>
      </c>
      <c r="T78" s="153">
        <v>8</v>
      </c>
      <c r="U78" s="153">
        <v>8</v>
      </c>
      <c r="V78" s="153">
        <v>8</v>
      </c>
      <c r="W78" s="153">
        <v>8</v>
      </c>
      <c r="X78" s="153"/>
      <c r="Y78" s="153">
        <v>8</v>
      </c>
      <c r="Z78" s="153">
        <v>8</v>
      </c>
      <c r="AA78" s="153">
        <v>8</v>
      </c>
      <c r="AB78" s="153">
        <v>8</v>
      </c>
      <c r="AC78" s="153">
        <v>8</v>
      </c>
      <c r="AD78" s="153">
        <v>8</v>
      </c>
      <c r="AE78" s="153"/>
      <c r="AF78" s="153">
        <v>8</v>
      </c>
      <c r="AG78" s="153">
        <v>8</v>
      </c>
      <c r="AH78" s="153">
        <v>8</v>
      </c>
      <c r="AI78" s="153">
        <v>8</v>
      </c>
      <c r="AJ78" s="153">
        <v>8</v>
      </c>
      <c r="AK78" s="453">
        <f>((SUM(F78:AJ78))/8)-(SUMIF($F$6:$AJ$6,"C.Nhật",F78:AJ78)/8)</f>
        <v>27</v>
      </c>
      <c r="AL78" s="453">
        <f>SUM(F79:AI79)/8*1.5</f>
        <v>0</v>
      </c>
      <c r="AM78" s="462">
        <f>SUMIF($F$6:$AI$6,"C.Nhật",$F78:$AI79)/8*2</f>
        <v>0</v>
      </c>
      <c r="AN78" s="442">
        <f>SUM(AK78:AM79)</f>
        <v>27</v>
      </c>
      <c r="AO78" s="444">
        <v>0</v>
      </c>
      <c r="AP78" s="446"/>
      <c r="AQ78" s="446"/>
      <c r="AR78" s="446"/>
      <c r="AS78" s="455"/>
      <c r="AT78" s="342"/>
      <c r="AV78" s="133"/>
      <c r="AW78" s="133"/>
      <c r="AX78" s="133"/>
      <c r="AY78" s="133"/>
      <c r="AZ78" s="133"/>
      <c r="BA78" s="133"/>
      <c r="BB78" s="133"/>
      <c r="BC78" s="133"/>
      <c r="BD78" s="133"/>
      <c r="BE78" s="133"/>
      <c r="BF78" s="133"/>
      <c r="BG78" s="133"/>
      <c r="BH78" s="133"/>
      <c r="BI78" s="133"/>
      <c r="BJ78" s="133"/>
      <c r="BK78" s="133"/>
      <c r="BL78" s="133"/>
      <c r="BM78" s="133"/>
      <c r="BN78" s="133"/>
      <c r="BO78" s="133"/>
      <c r="BP78" s="133"/>
      <c r="BQ78" s="133"/>
      <c r="BR78" s="133"/>
      <c r="BS78" s="133"/>
      <c r="BT78" s="133"/>
      <c r="BU78" s="133"/>
      <c r="BV78" s="133"/>
      <c r="BW78" s="133"/>
      <c r="BX78" s="133"/>
      <c r="BY78" s="133"/>
      <c r="BZ78" s="133"/>
      <c r="CA78" s="133"/>
      <c r="CB78" s="133"/>
      <c r="CC78" s="133"/>
      <c r="CD78" s="133"/>
      <c r="CE78" s="133"/>
      <c r="CF78" s="133"/>
      <c r="CG78" s="133"/>
      <c r="CH78" s="133"/>
      <c r="CI78" s="133"/>
      <c r="CJ78" s="133"/>
      <c r="CK78" s="133"/>
      <c r="CL78" s="133"/>
      <c r="CM78" s="133"/>
    </row>
    <row r="79" spans="1:91" s="149" customFormat="1" ht="18" customHeight="1">
      <c r="A79" s="465"/>
      <c r="B79" s="465"/>
      <c r="C79" s="450"/>
      <c r="D79" s="452"/>
      <c r="E79" s="59" t="s">
        <v>31</v>
      </c>
      <c r="F79" s="154"/>
      <c r="G79" s="154"/>
      <c r="H79" s="154"/>
      <c r="I79" s="154"/>
      <c r="J79" s="154"/>
      <c r="K79" s="154"/>
      <c r="L79" s="154"/>
      <c r="M79" s="154"/>
      <c r="N79" s="154"/>
      <c r="O79" s="154"/>
      <c r="P79" s="154"/>
      <c r="Q79" s="154"/>
      <c r="R79" s="154"/>
      <c r="S79" s="154"/>
      <c r="T79" s="154"/>
      <c r="U79" s="154"/>
      <c r="V79" s="154"/>
      <c r="W79" s="154"/>
      <c r="X79" s="154"/>
      <c r="Y79" s="154"/>
      <c r="Z79" s="154"/>
      <c r="AA79" s="154"/>
      <c r="AB79" s="154"/>
      <c r="AC79" s="154"/>
      <c r="AD79" s="154"/>
      <c r="AE79" s="154"/>
      <c r="AF79" s="154"/>
      <c r="AG79" s="154"/>
      <c r="AH79" s="154"/>
      <c r="AI79" s="154"/>
      <c r="AJ79" s="154"/>
      <c r="AK79" s="454"/>
      <c r="AL79" s="454"/>
      <c r="AM79" s="463"/>
      <c r="AN79" s="443"/>
      <c r="AO79" s="445"/>
      <c r="AP79" s="447"/>
      <c r="AQ79" s="447"/>
      <c r="AR79" s="447"/>
      <c r="AS79" s="456"/>
      <c r="AT79" s="342"/>
      <c r="AV79" s="133"/>
      <c r="AW79" s="133"/>
      <c r="AX79" s="133"/>
      <c r="AY79" s="133"/>
      <c r="AZ79" s="133"/>
      <c r="BA79" s="133"/>
      <c r="BB79" s="133"/>
      <c r="BC79" s="133"/>
      <c r="BD79" s="133"/>
      <c r="BE79" s="133"/>
      <c r="BF79" s="133"/>
      <c r="BG79" s="133"/>
      <c r="BH79" s="133"/>
      <c r="BI79" s="133"/>
      <c r="BJ79" s="133"/>
      <c r="BK79" s="133"/>
      <c r="BL79" s="133"/>
      <c r="BM79" s="133"/>
      <c r="BN79" s="133"/>
      <c r="BO79" s="133"/>
      <c r="BP79" s="133"/>
      <c r="BQ79" s="133"/>
      <c r="BR79" s="133"/>
      <c r="BS79" s="133"/>
      <c r="BT79" s="133"/>
      <c r="BU79" s="133"/>
      <c r="BV79" s="133"/>
      <c r="BW79" s="133"/>
      <c r="BX79" s="133"/>
      <c r="BY79" s="133"/>
      <c r="BZ79" s="133"/>
      <c r="CA79" s="133"/>
      <c r="CB79" s="133"/>
      <c r="CC79" s="133"/>
      <c r="CD79" s="133"/>
      <c r="CE79" s="133"/>
      <c r="CF79" s="133"/>
      <c r="CG79" s="133"/>
      <c r="CH79" s="133"/>
      <c r="CI79" s="133"/>
      <c r="CJ79" s="133"/>
      <c r="CK79" s="133"/>
      <c r="CL79" s="133"/>
      <c r="CM79" s="133"/>
    </row>
    <row r="80" spans="1:91" s="149" customFormat="1" ht="18" customHeight="1">
      <c r="A80" s="464">
        <v>3</v>
      </c>
      <c r="B80" s="464" t="s">
        <v>72</v>
      </c>
      <c r="C80" s="449" t="str">
        <f>VLOOKUP(B80,DS,2,0)</f>
        <v>Võ Uyên Phương</v>
      </c>
      <c r="D80" s="451" t="str">
        <f>VLOOKUP(B80,DS,3,0)</f>
        <v>Kế toán</v>
      </c>
      <c r="E80" s="58" t="s">
        <v>32</v>
      </c>
      <c r="F80" s="153">
        <v>8</v>
      </c>
      <c r="G80" s="153">
        <v>8</v>
      </c>
      <c r="H80" s="153">
        <v>8</v>
      </c>
      <c r="I80" s="153">
        <v>8</v>
      </c>
      <c r="J80" s="153"/>
      <c r="K80" s="153">
        <v>8</v>
      </c>
      <c r="L80" s="153">
        <v>8</v>
      </c>
      <c r="M80" s="153">
        <v>8</v>
      </c>
      <c r="N80" s="153">
        <v>8</v>
      </c>
      <c r="O80" s="153">
        <v>8</v>
      </c>
      <c r="P80" s="153">
        <v>8</v>
      </c>
      <c r="Q80" s="153"/>
      <c r="R80" s="153">
        <v>8</v>
      </c>
      <c r="S80" s="153">
        <v>8</v>
      </c>
      <c r="T80" s="153">
        <v>8</v>
      </c>
      <c r="U80" s="153">
        <v>8</v>
      </c>
      <c r="V80" s="153">
        <v>8</v>
      </c>
      <c r="W80" s="153">
        <v>8</v>
      </c>
      <c r="X80" s="153"/>
      <c r="Y80" s="153">
        <v>8</v>
      </c>
      <c r="Z80" s="153">
        <v>8</v>
      </c>
      <c r="AA80" s="153">
        <v>8</v>
      </c>
      <c r="AB80" s="153">
        <v>8</v>
      </c>
      <c r="AC80" s="153">
        <v>8</v>
      </c>
      <c r="AD80" s="153">
        <v>8</v>
      </c>
      <c r="AE80" s="153"/>
      <c r="AF80" s="153">
        <v>8</v>
      </c>
      <c r="AG80" s="153">
        <v>8</v>
      </c>
      <c r="AH80" s="153">
        <v>8</v>
      </c>
      <c r="AI80" s="153">
        <v>8</v>
      </c>
      <c r="AJ80" s="153">
        <v>8</v>
      </c>
      <c r="AK80" s="453">
        <f>((SUM(F80:AJ80))/8)-(SUMIF($F$6:$AJ$6,"C.Nhật",F80:AJ80)/8)</f>
        <v>27</v>
      </c>
      <c r="AL80" s="453">
        <f>SUM(F81:AI81)/8*1.5</f>
        <v>0</v>
      </c>
      <c r="AM80" s="462">
        <f>SUMIF($F$6:$AI$6,"C.Nhật",$F80:$AI81)/8*2</f>
        <v>0</v>
      </c>
      <c r="AN80" s="442">
        <f>SUM(AK80:AM81)</f>
        <v>27</v>
      </c>
      <c r="AO80" s="444">
        <v>0</v>
      </c>
      <c r="AP80" s="446"/>
      <c r="AQ80" s="446"/>
      <c r="AR80" s="446"/>
      <c r="AS80" s="455"/>
      <c r="AT80" s="342"/>
      <c r="AV80" s="133"/>
      <c r="AW80" s="133"/>
      <c r="AX80" s="133"/>
      <c r="AY80" s="133"/>
      <c r="AZ80" s="133"/>
      <c r="BA80" s="133"/>
      <c r="BB80" s="133"/>
      <c r="BC80" s="133"/>
      <c r="BD80" s="133"/>
      <c r="BE80" s="133"/>
      <c r="BF80" s="133"/>
      <c r="BG80" s="133"/>
      <c r="BH80" s="133"/>
      <c r="BI80" s="133"/>
      <c r="BJ80" s="133"/>
      <c r="BK80" s="133"/>
      <c r="BL80" s="133"/>
      <c r="BM80" s="133"/>
      <c r="BN80" s="133"/>
      <c r="BO80" s="133"/>
      <c r="BP80" s="133"/>
      <c r="BQ80" s="133"/>
      <c r="BR80" s="133"/>
      <c r="BS80" s="133"/>
      <c r="BT80" s="133"/>
      <c r="BU80" s="133"/>
      <c r="BV80" s="133"/>
      <c r="BW80" s="133"/>
      <c r="BX80" s="133"/>
      <c r="BY80" s="133"/>
      <c r="BZ80" s="133"/>
      <c r="CA80" s="133"/>
      <c r="CB80" s="133"/>
      <c r="CC80" s="133"/>
      <c r="CD80" s="133"/>
      <c r="CE80" s="133"/>
      <c r="CF80" s="133"/>
      <c r="CG80" s="133"/>
      <c r="CH80" s="133"/>
      <c r="CI80" s="133"/>
      <c r="CJ80" s="133"/>
      <c r="CK80" s="133"/>
      <c r="CL80" s="133"/>
      <c r="CM80" s="133"/>
    </row>
    <row r="81" spans="1:91" s="149" customFormat="1" ht="18" customHeight="1">
      <c r="A81" s="465"/>
      <c r="B81" s="465"/>
      <c r="C81" s="450"/>
      <c r="D81" s="452"/>
      <c r="E81" s="59" t="s">
        <v>31</v>
      </c>
      <c r="F81" s="154"/>
      <c r="G81" s="154"/>
      <c r="H81" s="154"/>
      <c r="I81" s="154"/>
      <c r="J81" s="154"/>
      <c r="K81" s="154"/>
      <c r="L81" s="154"/>
      <c r="M81" s="154"/>
      <c r="N81" s="154"/>
      <c r="O81" s="154"/>
      <c r="P81" s="154"/>
      <c r="Q81" s="154"/>
      <c r="R81" s="154"/>
      <c r="S81" s="154"/>
      <c r="T81" s="154"/>
      <c r="U81" s="154"/>
      <c r="V81" s="154"/>
      <c r="W81" s="154"/>
      <c r="X81" s="154"/>
      <c r="Y81" s="154"/>
      <c r="Z81" s="154"/>
      <c r="AA81" s="154"/>
      <c r="AB81" s="154"/>
      <c r="AC81" s="154"/>
      <c r="AD81" s="154"/>
      <c r="AE81" s="154"/>
      <c r="AF81" s="154"/>
      <c r="AG81" s="154"/>
      <c r="AH81" s="154"/>
      <c r="AI81" s="154"/>
      <c r="AJ81" s="154"/>
      <c r="AK81" s="454"/>
      <c r="AL81" s="454"/>
      <c r="AM81" s="463"/>
      <c r="AN81" s="443"/>
      <c r="AO81" s="445"/>
      <c r="AP81" s="447"/>
      <c r="AQ81" s="447"/>
      <c r="AR81" s="447"/>
      <c r="AS81" s="456"/>
      <c r="AT81" s="342"/>
      <c r="AV81" s="133"/>
      <c r="AW81" s="133"/>
      <c r="AX81" s="133"/>
      <c r="AY81" s="133"/>
      <c r="AZ81" s="133"/>
      <c r="BA81" s="133"/>
      <c r="BB81" s="133"/>
      <c r="BC81" s="133"/>
      <c r="BD81" s="133"/>
      <c r="BE81" s="133"/>
      <c r="BF81" s="133"/>
      <c r="BG81" s="133"/>
      <c r="BH81" s="133"/>
      <c r="BI81" s="133"/>
      <c r="BJ81" s="133"/>
      <c r="BK81" s="133"/>
      <c r="BL81" s="133"/>
      <c r="BM81" s="133"/>
      <c r="BN81" s="133"/>
      <c r="BO81" s="133"/>
      <c r="BP81" s="133"/>
      <c r="BQ81" s="133"/>
      <c r="BR81" s="133"/>
      <c r="BS81" s="133"/>
      <c r="BT81" s="133"/>
      <c r="BU81" s="133"/>
      <c r="BV81" s="133"/>
      <c r="BW81" s="133"/>
      <c r="BX81" s="133"/>
      <c r="BY81" s="133"/>
      <c r="BZ81" s="133"/>
      <c r="CA81" s="133"/>
      <c r="CB81" s="133"/>
      <c r="CC81" s="133"/>
      <c r="CD81" s="133"/>
      <c r="CE81" s="133"/>
      <c r="CF81" s="133"/>
      <c r="CG81" s="133"/>
      <c r="CH81" s="133"/>
      <c r="CI81" s="133"/>
      <c r="CJ81" s="133"/>
      <c r="CK81" s="133"/>
      <c r="CL81" s="133"/>
      <c r="CM81" s="133"/>
    </row>
    <row r="82" spans="1:91" s="149" customFormat="1" ht="18" customHeight="1">
      <c r="A82" s="464">
        <v>4</v>
      </c>
      <c r="B82" s="464" t="s">
        <v>75</v>
      </c>
      <c r="C82" s="449" t="str">
        <f>VLOOKUP(B82,DS,2,0)</f>
        <v>Lê Nguyễn Huy Cường</v>
      </c>
      <c r="D82" s="451" t="str">
        <f>VLOOKUP(B82,DS,3,0)</f>
        <v>XNK</v>
      </c>
      <c r="E82" s="58" t="s">
        <v>32</v>
      </c>
      <c r="F82" s="153">
        <v>8</v>
      </c>
      <c r="G82" s="153">
        <v>8</v>
      </c>
      <c r="H82" s="153">
        <v>8</v>
      </c>
      <c r="I82" s="153">
        <v>8</v>
      </c>
      <c r="J82" s="153"/>
      <c r="K82" s="153">
        <v>8</v>
      </c>
      <c r="L82" s="153">
        <v>8</v>
      </c>
      <c r="M82" s="153">
        <v>8</v>
      </c>
      <c r="N82" s="153">
        <v>8</v>
      </c>
      <c r="O82" s="153">
        <v>8</v>
      </c>
      <c r="P82" s="153">
        <v>8</v>
      </c>
      <c r="Q82" s="153"/>
      <c r="R82" s="153">
        <v>8</v>
      </c>
      <c r="S82" s="153">
        <v>8</v>
      </c>
      <c r="T82" s="153">
        <v>8</v>
      </c>
      <c r="U82" s="153">
        <v>8</v>
      </c>
      <c r="V82" s="153">
        <v>8</v>
      </c>
      <c r="W82" s="153">
        <v>8</v>
      </c>
      <c r="X82" s="153"/>
      <c r="Y82" s="153">
        <v>8</v>
      </c>
      <c r="Z82" s="153">
        <v>8</v>
      </c>
      <c r="AA82" s="153">
        <v>8</v>
      </c>
      <c r="AB82" s="153">
        <v>8</v>
      </c>
      <c r="AC82" s="153">
        <v>8</v>
      </c>
      <c r="AD82" s="153">
        <v>8</v>
      </c>
      <c r="AE82" s="153"/>
      <c r="AF82" s="153">
        <v>8</v>
      </c>
      <c r="AG82" s="153">
        <v>8</v>
      </c>
      <c r="AH82" s="153">
        <v>8</v>
      </c>
      <c r="AI82" s="153">
        <v>8</v>
      </c>
      <c r="AJ82" s="153">
        <v>8</v>
      </c>
      <c r="AK82" s="453">
        <f>((SUM(F82:AJ82))/8)-(SUMIF($F$6:$AJ$6,"C.Nhật",F82:AJ82)/8)</f>
        <v>27</v>
      </c>
      <c r="AL82" s="453">
        <f>SUM(F83:AI83)/8*1.5</f>
        <v>0</v>
      </c>
      <c r="AM82" s="462">
        <f>SUMIF($F$6:$AI$6,"C.Nhật",$F82:$AI83)/8*2</f>
        <v>0</v>
      </c>
      <c r="AN82" s="442">
        <f>SUM(AK82:AM83)</f>
        <v>27</v>
      </c>
      <c r="AO82" s="444">
        <v>0</v>
      </c>
      <c r="AP82" s="446"/>
      <c r="AQ82" s="446"/>
      <c r="AR82" s="446"/>
      <c r="AS82" s="455"/>
      <c r="AT82" s="342"/>
      <c r="AV82" s="133"/>
      <c r="AW82" s="133"/>
      <c r="AX82" s="133"/>
      <c r="AY82" s="133"/>
      <c r="AZ82" s="133"/>
      <c r="BA82" s="133"/>
      <c r="BB82" s="133"/>
      <c r="BC82" s="133"/>
      <c r="BD82" s="133"/>
      <c r="BE82" s="133"/>
      <c r="BF82" s="133"/>
      <c r="BG82" s="133"/>
      <c r="BH82" s="133"/>
      <c r="BI82" s="133"/>
      <c r="BJ82" s="133"/>
      <c r="BK82" s="133"/>
      <c r="BL82" s="133"/>
      <c r="BM82" s="133"/>
      <c r="BN82" s="133"/>
      <c r="BO82" s="133"/>
      <c r="BP82" s="133"/>
      <c r="BQ82" s="133"/>
      <c r="BR82" s="133"/>
      <c r="BS82" s="133"/>
      <c r="BT82" s="133"/>
      <c r="BU82" s="133"/>
      <c r="BV82" s="133"/>
      <c r="BW82" s="133"/>
      <c r="BX82" s="133"/>
      <c r="BY82" s="133"/>
      <c r="BZ82" s="133"/>
      <c r="CA82" s="133"/>
      <c r="CB82" s="133"/>
      <c r="CC82" s="133"/>
      <c r="CD82" s="133"/>
      <c r="CE82" s="133"/>
      <c r="CF82" s="133"/>
      <c r="CG82" s="133"/>
      <c r="CH82" s="133"/>
      <c r="CI82" s="133"/>
      <c r="CJ82" s="133"/>
      <c r="CK82" s="133"/>
      <c r="CL82" s="133"/>
      <c r="CM82" s="133"/>
    </row>
    <row r="83" spans="1:91" s="149" customFormat="1" ht="18" customHeight="1">
      <c r="A83" s="465"/>
      <c r="B83" s="465"/>
      <c r="C83" s="450"/>
      <c r="D83" s="452"/>
      <c r="E83" s="59" t="s">
        <v>31</v>
      </c>
      <c r="F83" s="154"/>
      <c r="G83" s="154"/>
      <c r="H83" s="154"/>
      <c r="I83" s="154"/>
      <c r="J83" s="154"/>
      <c r="K83" s="154"/>
      <c r="L83" s="154"/>
      <c r="M83" s="154"/>
      <c r="N83" s="154"/>
      <c r="O83" s="154"/>
      <c r="P83" s="154"/>
      <c r="Q83" s="154"/>
      <c r="R83" s="154"/>
      <c r="S83" s="154"/>
      <c r="T83" s="154"/>
      <c r="U83" s="154"/>
      <c r="V83" s="154"/>
      <c r="W83" s="154"/>
      <c r="X83" s="154"/>
      <c r="Y83" s="154"/>
      <c r="Z83" s="154"/>
      <c r="AA83" s="154"/>
      <c r="AB83" s="154"/>
      <c r="AC83" s="154"/>
      <c r="AD83" s="154"/>
      <c r="AE83" s="154"/>
      <c r="AF83" s="154"/>
      <c r="AG83" s="154"/>
      <c r="AH83" s="154"/>
      <c r="AI83" s="154"/>
      <c r="AJ83" s="154"/>
      <c r="AK83" s="454"/>
      <c r="AL83" s="454"/>
      <c r="AM83" s="463"/>
      <c r="AN83" s="443"/>
      <c r="AO83" s="445"/>
      <c r="AP83" s="447"/>
      <c r="AQ83" s="447"/>
      <c r="AR83" s="447"/>
      <c r="AS83" s="456"/>
      <c r="AT83" s="342"/>
      <c r="AV83" s="133"/>
      <c r="AW83" s="133"/>
      <c r="AX83" s="133"/>
      <c r="AY83" s="133"/>
      <c r="AZ83" s="133"/>
      <c r="BA83" s="133"/>
      <c r="BB83" s="133"/>
      <c r="BC83" s="133"/>
      <c r="BD83" s="133"/>
      <c r="BE83" s="133"/>
      <c r="BF83" s="133"/>
      <c r="BG83" s="133"/>
      <c r="BH83" s="133"/>
      <c r="BI83" s="133"/>
      <c r="BJ83" s="133"/>
      <c r="BK83" s="133"/>
      <c r="BL83" s="133"/>
      <c r="BM83" s="133"/>
      <c r="BN83" s="133"/>
      <c r="BO83" s="133"/>
      <c r="BP83" s="133"/>
      <c r="BQ83" s="133"/>
      <c r="BR83" s="133"/>
      <c r="BS83" s="133"/>
      <c r="BT83" s="133"/>
      <c r="BU83" s="133"/>
      <c r="BV83" s="133"/>
      <c r="BW83" s="133"/>
      <c r="BX83" s="133"/>
      <c r="BY83" s="133"/>
      <c r="BZ83" s="133"/>
      <c r="CA83" s="133"/>
      <c r="CB83" s="133"/>
      <c r="CC83" s="133"/>
      <c r="CD83" s="133"/>
      <c r="CE83" s="133"/>
      <c r="CF83" s="133"/>
      <c r="CG83" s="133"/>
      <c r="CH83" s="133"/>
      <c r="CI83" s="133"/>
      <c r="CJ83" s="133"/>
      <c r="CK83" s="133"/>
      <c r="CL83" s="133"/>
      <c r="CM83" s="133"/>
    </row>
    <row r="84" spans="1:91" s="149" customFormat="1" ht="18" customHeight="1">
      <c r="A84" s="464">
        <v>5</v>
      </c>
      <c r="B84" s="464" t="s">
        <v>77</v>
      </c>
      <c r="C84" s="449" t="str">
        <f>VLOOKUP(B84,DS,2,0)</f>
        <v>Nguyễn Văn Bé Tư</v>
      </c>
      <c r="D84" s="451" t="str">
        <f>VLOOKUP(B84,DS,3,0)</f>
        <v>Tài xế</v>
      </c>
      <c r="E84" s="58" t="s">
        <v>32</v>
      </c>
      <c r="F84" s="153">
        <v>8</v>
      </c>
      <c r="G84" s="153">
        <v>8</v>
      </c>
      <c r="H84" s="153">
        <v>8</v>
      </c>
      <c r="I84" s="153">
        <v>8</v>
      </c>
      <c r="J84" s="153"/>
      <c r="K84" s="153">
        <v>8</v>
      </c>
      <c r="L84" s="153">
        <v>8</v>
      </c>
      <c r="M84" s="153">
        <v>8</v>
      </c>
      <c r="N84" s="153">
        <v>8</v>
      </c>
      <c r="O84" s="153">
        <v>8</v>
      </c>
      <c r="P84" s="153">
        <v>8</v>
      </c>
      <c r="Q84" s="153"/>
      <c r="R84" s="153">
        <v>8</v>
      </c>
      <c r="S84" s="153">
        <v>8</v>
      </c>
      <c r="T84" s="153">
        <v>8</v>
      </c>
      <c r="U84" s="153">
        <v>8</v>
      </c>
      <c r="V84" s="153">
        <v>8</v>
      </c>
      <c r="W84" s="153">
        <v>8</v>
      </c>
      <c r="X84" s="153"/>
      <c r="Y84" s="153">
        <v>8</v>
      </c>
      <c r="Z84" s="153">
        <v>8</v>
      </c>
      <c r="AA84" s="153">
        <v>8</v>
      </c>
      <c r="AB84" s="153">
        <v>8</v>
      </c>
      <c r="AC84" s="153">
        <v>8</v>
      </c>
      <c r="AD84" s="153">
        <v>8</v>
      </c>
      <c r="AE84" s="153"/>
      <c r="AF84" s="153">
        <v>8</v>
      </c>
      <c r="AG84" s="153">
        <v>8</v>
      </c>
      <c r="AH84" s="153">
        <v>8</v>
      </c>
      <c r="AI84" s="153">
        <v>8</v>
      </c>
      <c r="AJ84" s="153">
        <v>8</v>
      </c>
      <c r="AK84" s="453">
        <f>((SUM(F84:AJ84))/8)-(SUMIF($F$6:$AJ$6,"C.Nhật",F84:AJ84)/8)</f>
        <v>27</v>
      </c>
      <c r="AL84" s="453">
        <f>SUM(F85:AI85)/8*1.5</f>
        <v>0</v>
      </c>
      <c r="AM84" s="462">
        <f>SUMIF($F$6:$AI$6,"C.Nhật",$F84:$AI85)/8*2</f>
        <v>0</v>
      </c>
      <c r="AN84" s="442">
        <f>SUM(AK84:AM85)</f>
        <v>27</v>
      </c>
      <c r="AO84" s="444">
        <v>0</v>
      </c>
      <c r="AP84" s="446"/>
      <c r="AQ84" s="446"/>
      <c r="AR84" s="446"/>
      <c r="AS84" s="455"/>
      <c r="AT84" s="342"/>
      <c r="AV84" s="133"/>
      <c r="AW84" s="133"/>
      <c r="AX84" s="133"/>
      <c r="AY84" s="133"/>
      <c r="AZ84" s="133"/>
      <c r="BA84" s="133"/>
      <c r="BB84" s="133"/>
      <c r="BC84" s="133"/>
      <c r="BD84" s="133"/>
      <c r="BE84" s="133"/>
      <c r="BF84" s="133"/>
      <c r="BG84" s="133"/>
      <c r="BH84" s="133"/>
      <c r="BI84" s="133"/>
      <c r="BJ84" s="133"/>
      <c r="BK84" s="133"/>
      <c r="BL84" s="133"/>
      <c r="BM84" s="133"/>
      <c r="BN84" s="133"/>
      <c r="BO84" s="133"/>
      <c r="BP84" s="133"/>
      <c r="BQ84" s="133"/>
      <c r="BR84" s="133"/>
      <c r="BS84" s="133"/>
      <c r="BT84" s="133"/>
      <c r="BU84" s="133"/>
      <c r="BV84" s="133"/>
      <c r="BW84" s="133"/>
      <c r="BX84" s="133"/>
      <c r="BY84" s="133"/>
      <c r="BZ84" s="133"/>
      <c r="CA84" s="133"/>
      <c r="CB84" s="133"/>
      <c r="CC84" s="133"/>
      <c r="CD84" s="133"/>
      <c r="CE84" s="133"/>
      <c r="CF84" s="133"/>
      <c r="CG84" s="133"/>
      <c r="CH84" s="133"/>
      <c r="CI84" s="133"/>
      <c r="CJ84" s="133"/>
      <c r="CK84" s="133"/>
      <c r="CL84" s="133"/>
      <c r="CM84" s="133"/>
    </row>
    <row r="85" spans="1:91" s="149" customFormat="1" ht="18" customHeight="1">
      <c r="A85" s="465"/>
      <c r="B85" s="465"/>
      <c r="C85" s="450"/>
      <c r="D85" s="452"/>
      <c r="E85" s="59" t="s">
        <v>31</v>
      </c>
      <c r="F85" s="154"/>
      <c r="G85" s="154"/>
      <c r="H85" s="154"/>
      <c r="I85" s="154"/>
      <c r="J85" s="154"/>
      <c r="K85" s="154"/>
      <c r="L85" s="154"/>
      <c r="M85" s="154"/>
      <c r="N85" s="154"/>
      <c r="O85" s="154"/>
      <c r="P85" s="154"/>
      <c r="Q85" s="154"/>
      <c r="R85" s="154"/>
      <c r="S85" s="154"/>
      <c r="T85" s="154"/>
      <c r="U85" s="154"/>
      <c r="V85" s="154"/>
      <c r="W85" s="154"/>
      <c r="X85" s="154"/>
      <c r="Y85" s="154"/>
      <c r="Z85" s="154"/>
      <c r="AA85" s="154"/>
      <c r="AB85" s="154"/>
      <c r="AC85" s="154"/>
      <c r="AD85" s="154"/>
      <c r="AE85" s="154"/>
      <c r="AF85" s="154"/>
      <c r="AG85" s="154"/>
      <c r="AH85" s="154"/>
      <c r="AI85" s="154"/>
      <c r="AJ85" s="154"/>
      <c r="AK85" s="454"/>
      <c r="AL85" s="454"/>
      <c r="AM85" s="463"/>
      <c r="AN85" s="443"/>
      <c r="AO85" s="445"/>
      <c r="AP85" s="447"/>
      <c r="AQ85" s="447"/>
      <c r="AR85" s="447"/>
      <c r="AS85" s="456"/>
      <c r="AT85" s="342"/>
      <c r="AV85" s="133"/>
      <c r="AW85" s="133"/>
      <c r="AX85" s="133"/>
      <c r="AY85" s="133"/>
      <c r="AZ85" s="133"/>
      <c r="BA85" s="133"/>
      <c r="BB85" s="133"/>
      <c r="BC85" s="133"/>
      <c r="BD85" s="133"/>
      <c r="BE85" s="133"/>
      <c r="BF85" s="133"/>
      <c r="BG85" s="133"/>
      <c r="BH85" s="133"/>
      <c r="BI85" s="133"/>
      <c r="BJ85" s="133"/>
      <c r="BK85" s="133"/>
      <c r="BL85" s="133"/>
      <c r="BM85" s="133"/>
      <c r="BN85" s="133"/>
      <c r="BO85" s="133"/>
      <c r="BP85" s="133"/>
      <c r="BQ85" s="133"/>
      <c r="BR85" s="133"/>
      <c r="BS85" s="133"/>
      <c r="BT85" s="133"/>
      <c r="BU85" s="133"/>
      <c r="BV85" s="133"/>
      <c r="BW85" s="133"/>
      <c r="BX85" s="133"/>
      <c r="BY85" s="133"/>
      <c r="BZ85" s="133"/>
      <c r="CA85" s="133"/>
      <c r="CB85" s="133"/>
      <c r="CC85" s="133"/>
      <c r="CD85" s="133"/>
      <c r="CE85" s="133"/>
      <c r="CF85" s="133"/>
      <c r="CG85" s="133"/>
      <c r="CH85" s="133"/>
      <c r="CI85" s="133"/>
      <c r="CJ85" s="133"/>
      <c r="CK85" s="133"/>
      <c r="CL85" s="133"/>
      <c r="CM85" s="133"/>
    </row>
    <row r="86" spans="1:91" s="149" customFormat="1" ht="18" customHeight="1">
      <c r="A86" s="464">
        <v>6</v>
      </c>
      <c r="B86" s="464" t="s">
        <v>78</v>
      </c>
      <c r="C86" s="449" t="str">
        <f>VLOOKUP(B86,DS,2,0)</f>
        <v>Dương Thanh Tuấn</v>
      </c>
      <c r="D86" s="451" t="str">
        <f>VLOOKUP(B86,DS,3,0)</f>
        <v>Nhân sự</v>
      </c>
      <c r="E86" s="58" t="s">
        <v>32</v>
      </c>
      <c r="F86" s="153">
        <v>8</v>
      </c>
      <c r="G86" s="153">
        <v>8</v>
      </c>
      <c r="H86" s="153">
        <v>8</v>
      </c>
      <c r="I86" s="153">
        <v>8</v>
      </c>
      <c r="J86" s="153"/>
      <c r="K86" s="153">
        <v>8</v>
      </c>
      <c r="L86" s="153">
        <v>8</v>
      </c>
      <c r="M86" s="153">
        <v>8</v>
      </c>
      <c r="N86" s="153">
        <v>8</v>
      </c>
      <c r="O86" s="153">
        <v>8</v>
      </c>
      <c r="P86" s="153">
        <v>8</v>
      </c>
      <c r="Q86" s="153"/>
      <c r="R86" s="153">
        <v>8</v>
      </c>
      <c r="S86" s="153">
        <v>8</v>
      </c>
      <c r="T86" s="153">
        <v>8</v>
      </c>
      <c r="U86" s="153">
        <v>8</v>
      </c>
      <c r="V86" s="153">
        <v>8</v>
      </c>
      <c r="W86" s="153">
        <v>8</v>
      </c>
      <c r="X86" s="153"/>
      <c r="Y86" s="153">
        <v>8</v>
      </c>
      <c r="Z86" s="153">
        <v>8</v>
      </c>
      <c r="AA86" s="153">
        <v>8</v>
      </c>
      <c r="AB86" s="153">
        <v>8</v>
      </c>
      <c r="AC86" s="153">
        <v>8</v>
      </c>
      <c r="AD86" s="153">
        <v>8</v>
      </c>
      <c r="AE86" s="153"/>
      <c r="AF86" s="153">
        <v>8</v>
      </c>
      <c r="AG86" s="153">
        <v>8</v>
      </c>
      <c r="AH86" s="153">
        <v>8</v>
      </c>
      <c r="AI86" s="153">
        <v>8</v>
      </c>
      <c r="AJ86" s="153">
        <v>8</v>
      </c>
      <c r="AK86" s="453">
        <f>((SUM(F86:AJ86))/8)-(SUMIF($F$6:$AJ$6,"C.Nhật",F86:AJ86)/8)</f>
        <v>27</v>
      </c>
      <c r="AL86" s="453">
        <f>SUM(F87:AI87)/8*1.5</f>
        <v>0</v>
      </c>
      <c r="AM86" s="462">
        <f>SUMIF($F$6:$AI$6,"C.Nhật",$F86:$AI87)/8*2</f>
        <v>0</v>
      </c>
      <c r="AN86" s="442">
        <f>SUM(AK86:AM87)</f>
        <v>27</v>
      </c>
      <c r="AO86" s="444">
        <v>0</v>
      </c>
      <c r="AP86" s="446"/>
      <c r="AQ86" s="446"/>
      <c r="AR86" s="446"/>
      <c r="AS86" s="455"/>
      <c r="AT86" s="342"/>
      <c r="AV86" s="133"/>
      <c r="AW86" s="133"/>
      <c r="AX86" s="133"/>
      <c r="AY86" s="133"/>
      <c r="AZ86" s="133"/>
      <c r="BA86" s="133"/>
      <c r="BB86" s="133"/>
      <c r="BC86" s="133"/>
      <c r="BD86" s="133"/>
      <c r="BE86" s="133"/>
      <c r="BF86" s="133"/>
      <c r="BG86" s="133"/>
      <c r="BH86" s="133"/>
      <c r="BI86" s="133"/>
      <c r="BJ86" s="133"/>
      <c r="BK86" s="133"/>
      <c r="BL86" s="133"/>
      <c r="BM86" s="133"/>
      <c r="BN86" s="133"/>
      <c r="BO86" s="133"/>
      <c r="BP86" s="133"/>
      <c r="BQ86" s="133"/>
      <c r="BR86" s="133"/>
      <c r="BS86" s="133"/>
      <c r="BT86" s="133"/>
      <c r="BU86" s="133"/>
      <c r="BV86" s="133"/>
      <c r="BW86" s="133"/>
      <c r="BX86" s="133"/>
      <c r="BY86" s="133"/>
      <c r="BZ86" s="133"/>
      <c r="CA86" s="133"/>
      <c r="CB86" s="133"/>
      <c r="CC86" s="133"/>
      <c r="CD86" s="133"/>
      <c r="CE86" s="133"/>
      <c r="CF86" s="133"/>
      <c r="CG86" s="133"/>
      <c r="CH86" s="133"/>
      <c r="CI86" s="133"/>
      <c r="CJ86" s="133"/>
      <c r="CK86" s="133"/>
      <c r="CL86" s="133"/>
      <c r="CM86" s="133"/>
    </row>
    <row r="87" spans="1:91" s="149" customFormat="1" ht="18" customHeight="1">
      <c r="A87" s="465"/>
      <c r="B87" s="465"/>
      <c r="C87" s="450"/>
      <c r="D87" s="452"/>
      <c r="E87" s="59" t="s">
        <v>31</v>
      </c>
      <c r="F87" s="154"/>
      <c r="G87" s="154"/>
      <c r="H87" s="154"/>
      <c r="I87" s="154"/>
      <c r="J87" s="154"/>
      <c r="K87" s="154"/>
      <c r="L87" s="154"/>
      <c r="M87" s="154"/>
      <c r="N87" s="154"/>
      <c r="O87" s="154"/>
      <c r="P87" s="154"/>
      <c r="Q87" s="154"/>
      <c r="R87" s="154"/>
      <c r="S87" s="154"/>
      <c r="T87" s="154"/>
      <c r="U87" s="154"/>
      <c r="V87" s="154"/>
      <c r="W87" s="154"/>
      <c r="X87" s="154"/>
      <c r="Y87" s="154"/>
      <c r="Z87" s="154"/>
      <c r="AA87" s="154"/>
      <c r="AB87" s="154"/>
      <c r="AC87" s="154"/>
      <c r="AD87" s="154"/>
      <c r="AE87" s="154"/>
      <c r="AF87" s="154"/>
      <c r="AG87" s="154"/>
      <c r="AH87" s="154"/>
      <c r="AI87" s="154"/>
      <c r="AJ87" s="154"/>
      <c r="AK87" s="454"/>
      <c r="AL87" s="454"/>
      <c r="AM87" s="463"/>
      <c r="AN87" s="443"/>
      <c r="AO87" s="445"/>
      <c r="AP87" s="447"/>
      <c r="AQ87" s="447"/>
      <c r="AR87" s="447"/>
      <c r="AS87" s="456"/>
      <c r="AT87" s="342"/>
      <c r="AV87" s="133"/>
      <c r="AW87" s="133"/>
      <c r="AX87" s="133"/>
      <c r="AY87" s="133"/>
      <c r="AZ87" s="133"/>
      <c r="BA87" s="133"/>
      <c r="BB87" s="133"/>
      <c r="BC87" s="133"/>
      <c r="BD87" s="133"/>
      <c r="BE87" s="133"/>
      <c r="BF87" s="133"/>
      <c r="BG87" s="133"/>
      <c r="BH87" s="133"/>
      <c r="BI87" s="133"/>
      <c r="BJ87" s="133"/>
      <c r="BK87" s="133"/>
      <c r="BL87" s="133"/>
      <c r="BM87" s="133"/>
      <c r="BN87" s="133"/>
      <c r="BO87" s="133"/>
      <c r="BP87" s="133"/>
      <c r="BQ87" s="133"/>
      <c r="BR87" s="133"/>
      <c r="BS87" s="133"/>
      <c r="BT87" s="133"/>
      <c r="BU87" s="133"/>
      <c r="BV87" s="133"/>
      <c r="BW87" s="133"/>
      <c r="BX87" s="133"/>
      <c r="BY87" s="133"/>
      <c r="BZ87" s="133"/>
      <c r="CA87" s="133"/>
      <c r="CB87" s="133"/>
      <c r="CC87" s="133"/>
      <c r="CD87" s="133"/>
      <c r="CE87" s="133"/>
      <c r="CF87" s="133"/>
      <c r="CG87" s="133"/>
      <c r="CH87" s="133"/>
      <c r="CI87" s="133"/>
      <c r="CJ87" s="133"/>
      <c r="CK87" s="133"/>
      <c r="CL87" s="133"/>
      <c r="CM87" s="133"/>
    </row>
    <row r="88" spans="1:91" s="149" customFormat="1" ht="18" customHeight="1">
      <c r="A88" s="464">
        <v>7</v>
      </c>
      <c r="B88" s="464" t="s">
        <v>81</v>
      </c>
      <c r="C88" s="449" t="str">
        <f>VLOOKUP(B88,DS,2,0)</f>
        <v>Nguyễn Thiện Duyệt</v>
      </c>
      <c r="D88" s="451" t="str">
        <f>VLOOKUP(B88,DS,3,0)</f>
        <v>XNK</v>
      </c>
      <c r="E88" s="58" t="s">
        <v>32</v>
      </c>
      <c r="F88" s="153">
        <v>8</v>
      </c>
      <c r="G88" s="153">
        <v>8</v>
      </c>
      <c r="H88" s="153">
        <v>8</v>
      </c>
      <c r="I88" s="153">
        <v>8</v>
      </c>
      <c r="J88" s="153"/>
      <c r="K88" s="153">
        <v>8</v>
      </c>
      <c r="L88" s="153">
        <v>8</v>
      </c>
      <c r="M88" s="153">
        <v>8</v>
      </c>
      <c r="N88" s="153">
        <v>8</v>
      </c>
      <c r="O88" s="153">
        <v>8</v>
      </c>
      <c r="P88" s="153">
        <v>8</v>
      </c>
      <c r="Q88" s="153"/>
      <c r="R88" s="153">
        <v>8</v>
      </c>
      <c r="S88" s="153">
        <v>8</v>
      </c>
      <c r="T88" s="153">
        <v>8</v>
      </c>
      <c r="U88" s="153">
        <v>8</v>
      </c>
      <c r="V88" s="153">
        <v>8</v>
      </c>
      <c r="W88" s="153">
        <v>8</v>
      </c>
      <c r="X88" s="153"/>
      <c r="Y88" s="153">
        <v>8</v>
      </c>
      <c r="Z88" s="153">
        <v>8</v>
      </c>
      <c r="AA88" s="153">
        <v>8</v>
      </c>
      <c r="AB88" s="153">
        <v>8</v>
      </c>
      <c r="AC88" s="153">
        <v>8</v>
      </c>
      <c r="AD88" s="153">
        <v>8</v>
      </c>
      <c r="AE88" s="153"/>
      <c r="AF88" s="153">
        <v>8</v>
      </c>
      <c r="AG88" s="153">
        <v>8</v>
      </c>
      <c r="AH88" s="153">
        <v>8</v>
      </c>
      <c r="AI88" s="153">
        <v>8</v>
      </c>
      <c r="AJ88" s="153">
        <v>8</v>
      </c>
      <c r="AK88" s="453">
        <f>((SUM(F88:AJ88))/8)-(SUMIF($F$6:$AJ$6,"C.Nhật",F88:AJ88)/8)</f>
        <v>27</v>
      </c>
      <c r="AL88" s="453">
        <f>SUM(F89:AI89)/8*1.5</f>
        <v>0</v>
      </c>
      <c r="AM88" s="462">
        <f>SUMIF($F$6:$AI$6,"C.Nhật",$F88:$AI89)/8*2</f>
        <v>0</v>
      </c>
      <c r="AN88" s="442">
        <f>SUM(AK88:AM89)</f>
        <v>27</v>
      </c>
      <c r="AO88" s="444">
        <v>0</v>
      </c>
      <c r="AP88" s="446"/>
      <c r="AQ88" s="446"/>
      <c r="AR88" s="446"/>
      <c r="AS88" s="455"/>
      <c r="AT88" s="342"/>
      <c r="AV88" s="133"/>
      <c r="AW88" s="133"/>
      <c r="AX88" s="133"/>
      <c r="AY88" s="133"/>
      <c r="AZ88" s="133"/>
      <c r="BA88" s="133"/>
      <c r="BB88" s="133"/>
      <c r="BC88" s="133"/>
      <c r="BD88" s="133"/>
      <c r="BE88" s="133"/>
      <c r="BF88" s="133"/>
      <c r="BG88" s="133"/>
      <c r="BH88" s="133"/>
      <c r="BI88" s="133"/>
      <c r="BJ88" s="133"/>
      <c r="BK88" s="133"/>
      <c r="BL88" s="133"/>
      <c r="BM88" s="133"/>
      <c r="BN88" s="133"/>
      <c r="BO88" s="133"/>
      <c r="BP88" s="133"/>
      <c r="BQ88" s="133"/>
      <c r="BR88" s="133"/>
      <c r="BS88" s="133"/>
      <c r="BT88" s="133"/>
      <c r="BU88" s="133"/>
      <c r="BV88" s="133"/>
      <c r="BW88" s="133"/>
      <c r="BX88" s="133"/>
      <c r="BY88" s="133"/>
      <c r="BZ88" s="133"/>
      <c r="CA88" s="133"/>
      <c r="CB88" s="133"/>
      <c r="CC88" s="133"/>
      <c r="CD88" s="133"/>
      <c r="CE88" s="133"/>
      <c r="CF88" s="133"/>
      <c r="CG88" s="133"/>
      <c r="CH88" s="133"/>
      <c r="CI88" s="133"/>
      <c r="CJ88" s="133"/>
      <c r="CK88" s="133"/>
      <c r="CL88" s="133"/>
      <c r="CM88" s="133"/>
    </row>
    <row r="89" spans="1:91" s="149" customFormat="1" ht="18" customHeight="1">
      <c r="A89" s="465"/>
      <c r="B89" s="465"/>
      <c r="C89" s="450"/>
      <c r="D89" s="452"/>
      <c r="E89" s="59" t="s">
        <v>31</v>
      </c>
      <c r="F89" s="154"/>
      <c r="G89" s="154"/>
      <c r="H89" s="154"/>
      <c r="I89" s="154"/>
      <c r="J89" s="154"/>
      <c r="K89" s="154"/>
      <c r="L89" s="154"/>
      <c r="M89" s="154"/>
      <c r="N89" s="154"/>
      <c r="O89" s="154"/>
      <c r="P89" s="154"/>
      <c r="Q89" s="154"/>
      <c r="R89" s="154"/>
      <c r="S89" s="154"/>
      <c r="T89" s="154"/>
      <c r="U89" s="154"/>
      <c r="V89" s="154"/>
      <c r="W89" s="154"/>
      <c r="X89" s="154"/>
      <c r="Y89" s="154"/>
      <c r="Z89" s="154"/>
      <c r="AA89" s="154"/>
      <c r="AB89" s="154"/>
      <c r="AC89" s="154"/>
      <c r="AD89" s="154"/>
      <c r="AE89" s="154"/>
      <c r="AF89" s="154"/>
      <c r="AG89" s="154"/>
      <c r="AH89" s="154"/>
      <c r="AI89" s="154"/>
      <c r="AJ89" s="154"/>
      <c r="AK89" s="454"/>
      <c r="AL89" s="454"/>
      <c r="AM89" s="463"/>
      <c r="AN89" s="443"/>
      <c r="AO89" s="445"/>
      <c r="AP89" s="447"/>
      <c r="AQ89" s="447"/>
      <c r="AR89" s="447"/>
      <c r="AS89" s="456"/>
      <c r="AT89" s="342"/>
      <c r="AV89" s="133"/>
      <c r="AW89" s="133"/>
      <c r="AX89" s="133"/>
      <c r="AY89" s="133"/>
      <c r="AZ89" s="133"/>
      <c r="BA89" s="133"/>
      <c r="BB89" s="133"/>
      <c r="BC89" s="133"/>
      <c r="BD89" s="133"/>
      <c r="BE89" s="133"/>
      <c r="BF89" s="133"/>
      <c r="BG89" s="133"/>
      <c r="BH89" s="133"/>
      <c r="BI89" s="133"/>
      <c r="BJ89" s="133"/>
      <c r="BK89" s="133"/>
      <c r="BL89" s="133"/>
      <c r="BM89" s="133"/>
      <c r="BN89" s="133"/>
      <c r="BO89" s="133"/>
      <c r="BP89" s="133"/>
      <c r="BQ89" s="133"/>
      <c r="BR89" s="133"/>
      <c r="BS89" s="133"/>
      <c r="BT89" s="133"/>
      <c r="BU89" s="133"/>
      <c r="BV89" s="133"/>
      <c r="BW89" s="133"/>
      <c r="BX89" s="133"/>
      <c r="BY89" s="133"/>
      <c r="BZ89" s="133"/>
      <c r="CA89" s="133"/>
      <c r="CB89" s="133"/>
      <c r="CC89" s="133"/>
      <c r="CD89" s="133"/>
      <c r="CE89" s="133"/>
      <c r="CF89" s="133"/>
      <c r="CG89" s="133"/>
      <c r="CH89" s="133"/>
      <c r="CI89" s="133"/>
      <c r="CJ89" s="133"/>
      <c r="CK89" s="133"/>
      <c r="CL89" s="133"/>
      <c r="CM89" s="133"/>
    </row>
    <row r="90" spans="1:91" s="149" customFormat="1" ht="18" customHeight="1">
      <c r="A90" s="464">
        <v>8</v>
      </c>
      <c r="B90" s="464" t="s">
        <v>208</v>
      </c>
      <c r="C90" s="449" t="s">
        <v>203</v>
      </c>
      <c r="D90" s="451" t="str">
        <f>VLOOKUP(B90,DS,3,0)</f>
        <v>Kế toán</v>
      </c>
      <c r="E90" s="58" t="s">
        <v>32</v>
      </c>
      <c r="F90" s="153">
        <v>8</v>
      </c>
      <c r="G90" s="153">
        <v>8</v>
      </c>
      <c r="H90" s="153">
        <v>8</v>
      </c>
      <c r="I90" s="153">
        <v>8</v>
      </c>
      <c r="J90" s="153"/>
      <c r="K90" s="153">
        <v>8</v>
      </c>
      <c r="L90" s="153">
        <v>8</v>
      </c>
      <c r="M90" s="153">
        <v>8</v>
      </c>
      <c r="N90" s="153">
        <v>8</v>
      </c>
      <c r="O90" s="153">
        <v>8</v>
      </c>
      <c r="P90" s="153">
        <v>8</v>
      </c>
      <c r="Q90" s="153"/>
      <c r="R90" s="153">
        <v>8</v>
      </c>
      <c r="S90" s="153">
        <v>8</v>
      </c>
      <c r="T90" s="153">
        <v>8</v>
      </c>
      <c r="U90" s="153">
        <v>8</v>
      </c>
      <c r="V90" s="153">
        <v>8</v>
      </c>
      <c r="W90" s="153">
        <v>8</v>
      </c>
      <c r="X90" s="153"/>
      <c r="Y90" s="153">
        <v>8</v>
      </c>
      <c r="Z90" s="153">
        <v>8</v>
      </c>
      <c r="AA90" s="153">
        <v>8</v>
      </c>
      <c r="AB90" s="153">
        <v>8</v>
      </c>
      <c r="AC90" s="153">
        <v>8</v>
      </c>
      <c r="AD90" s="153">
        <v>8</v>
      </c>
      <c r="AE90" s="153"/>
      <c r="AF90" s="153">
        <v>8</v>
      </c>
      <c r="AG90" s="153">
        <v>8</v>
      </c>
      <c r="AH90" s="153">
        <v>8</v>
      </c>
      <c r="AI90" s="153">
        <v>8</v>
      </c>
      <c r="AJ90" s="153">
        <v>8</v>
      </c>
      <c r="AK90" s="453">
        <f>((SUM(F90:AJ90))/8)-(SUMIF($F$6:$AJ$6,"C.Nhật",F90:AJ90)/8)</f>
        <v>27</v>
      </c>
      <c r="AL90" s="453">
        <f>SUM(F91:AI91)/8*1.5</f>
        <v>0</v>
      </c>
      <c r="AM90" s="462">
        <f>SUMIF($F$6:$AI$6,"C.Nhật",$F90:$AI91)/8*2</f>
        <v>0</v>
      </c>
      <c r="AN90" s="442">
        <f>SUM(AK90:AM91)</f>
        <v>27</v>
      </c>
      <c r="AO90" s="444">
        <v>0</v>
      </c>
      <c r="AP90" s="446"/>
      <c r="AQ90" s="446"/>
      <c r="AR90" s="446"/>
      <c r="AS90" s="455"/>
      <c r="AT90" s="348"/>
      <c r="AV90" s="133"/>
      <c r="AW90" s="133"/>
      <c r="AX90" s="133"/>
      <c r="AY90" s="133"/>
      <c r="AZ90" s="133"/>
      <c r="BA90" s="133"/>
      <c r="BB90" s="133"/>
      <c r="BC90" s="133"/>
      <c r="BD90" s="133"/>
      <c r="BE90" s="133"/>
      <c r="BF90" s="133"/>
      <c r="BG90" s="133"/>
      <c r="BH90" s="133"/>
      <c r="BI90" s="133"/>
      <c r="BJ90" s="133"/>
      <c r="BK90" s="133"/>
      <c r="BL90" s="133"/>
      <c r="BM90" s="133"/>
      <c r="BN90" s="133"/>
      <c r="BO90" s="133"/>
      <c r="BP90" s="133"/>
      <c r="BQ90" s="133"/>
      <c r="BR90" s="133"/>
      <c r="BS90" s="133"/>
      <c r="BT90" s="133"/>
      <c r="BU90" s="133"/>
      <c r="BV90" s="133"/>
      <c r="BW90" s="133"/>
      <c r="BX90" s="133"/>
      <c r="BY90" s="133"/>
      <c r="BZ90" s="133"/>
      <c r="CA90" s="133"/>
      <c r="CB90" s="133"/>
      <c r="CC90" s="133"/>
      <c r="CD90" s="133"/>
      <c r="CE90" s="133"/>
      <c r="CF90" s="133"/>
      <c r="CG90" s="133"/>
      <c r="CH90" s="133"/>
      <c r="CI90" s="133"/>
      <c r="CJ90" s="133"/>
      <c r="CK90" s="133"/>
      <c r="CL90" s="133"/>
      <c r="CM90" s="133"/>
    </row>
    <row r="91" spans="1:91" s="149" customFormat="1" ht="18" customHeight="1">
      <c r="A91" s="465"/>
      <c r="B91" s="465"/>
      <c r="C91" s="450"/>
      <c r="D91" s="452"/>
      <c r="E91" s="59" t="s">
        <v>31</v>
      </c>
      <c r="F91" s="154"/>
      <c r="G91" s="154"/>
      <c r="H91" s="154"/>
      <c r="I91" s="154"/>
      <c r="J91" s="154"/>
      <c r="K91" s="154"/>
      <c r="L91" s="154"/>
      <c r="M91" s="154"/>
      <c r="N91" s="154"/>
      <c r="O91" s="154"/>
      <c r="P91" s="154"/>
      <c r="Q91" s="154"/>
      <c r="R91" s="154"/>
      <c r="S91" s="154"/>
      <c r="T91" s="154"/>
      <c r="U91" s="154"/>
      <c r="V91" s="154"/>
      <c r="W91" s="154"/>
      <c r="X91" s="154"/>
      <c r="Y91" s="154"/>
      <c r="Z91" s="154"/>
      <c r="AA91" s="154"/>
      <c r="AB91" s="154"/>
      <c r="AC91" s="154"/>
      <c r="AD91" s="154"/>
      <c r="AE91" s="154"/>
      <c r="AF91" s="154"/>
      <c r="AG91" s="154"/>
      <c r="AH91" s="154"/>
      <c r="AI91" s="154"/>
      <c r="AJ91" s="154"/>
      <c r="AK91" s="454"/>
      <c r="AL91" s="454"/>
      <c r="AM91" s="463"/>
      <c r="AN91" s="443"/>
      <c r="AO91" s="445"/>
      <c r="AP91" s="447"/>
      <c r="AQ91" s="447"/>
      <c r="AR91" s="447"/>
      <c r="AS91" s="456"/>
      <c r="AT91" s="348"/>
      <c r="AV91" s="133"/>
      <c r="AW91" s="133"/>
      <c r="AX91" s="133"/>
      <c r="AY91" s="133"/>
      <c r="AZ91" s="133"/>
      <c r="BA91" s="133"/>
      <c r="BB91" s="133"/>
      <c r="BC91" s="133"/>
      <c r="BD91" s="133"/>
      <c r="BE91" s="133"/>
      <c r="BF91" s="133"/>
      <c r="BG91" s="133"/>
      <c r="BH91" s="133"/>
      <c r="BI91" s="133"/>
      <c r="BJ91" s="133"/>
      <c r="BK91" s="133"/>
      <c r="BL91" s="133"/>
      <c r="BM91" s="133"/>
      <c r="BN91" s="133"/>
      <c r="BO91" s="133"/>
      <c r="BP91" s="133"/>
      <c r="BQ91" s="133"/>
      <c r="BR91" s="133"/>
      <c r="BS91" s="133"/>
      <c r="BT91" s="133"/>
      <c r="BU91" s="133"/>
      <c r="BV91" s="133"/>
      <c r="BW91" s="133"/>
      <c r="BX91" s="133"/>
      <c r="BY91" s="133"/>
      <c r="BZ91" s="133"/>
      <c r="CA91" s="133"/>
      <c r="CB91" s="133"/>
      <c r="CC91" s="133"/>
      <c r="CD91" s="133"/>
      <c r="CE91" s="133"/>
      <c r="CF91" s="133"/>
      <c r="CG91" s="133"/>
      <c r="CH91" s="133"/>
      <c r="CI91" s="133"/>
      <c r="CJ91" s="133"/>
      <c r="CK91" s="133"/>
      <c r="CL91" s="133"/>
      <c r="CM91" s="133"/>
    </row>
    <row r="92" spans="1:91" s="149" customFormat="1" ht="18" customHeight="1">
      <c r="A92" s="464">
        <v>9</v>
      </c>
      <c r="B92" s="464" t="s">
        <v>207</v>
      </c>
      <c r="C92" s="449" t="s">
        <v>204</v>
      </c>
      <c r="D92" s="451" t="str">
        <f>VLOOKUP(B92,DS,3,0)</f>
        <v>Kế toán</v>
      </c>
      <c r="E92" s="58" t="s">
        <v>32</v>
      </c>
      <c r="F92" s="153">
        <v>8</v>
      </c>
      <c r="G92" s="153">
        <v>8</v>
      </c>
      <c r="H92" s="153">
        <v>8</v>
      </c>
      <c r="I92" s="153">
        <v>8</v>
      </c>
      <c r="J92" s="153"/>
      <c r="K92" s="153">
        <v>8</v>
      </c>
      <c r="L92" s="153">
        <v>8</v>
      </c>
      <c r="M92" s="153">
        <v>8</v>
      </c>
      <c r="N92" s="153">
        <v>8</v>
      </c>
      <c r="O92" s="153">
        <v>8</v>
      </c>
      <c r="P92" s="153">
        <v>8</v>
      </c>
      <c r="Q92" s="153"/>
      <c r="R92" s="153">
        <v>8</v>
      </c>
      <c r="S92" s="153">
        <v>8</v>
      </c>
      <c r="T92" s="153">
        <v>8</v>
      </c>
      <c r="U92" s="153">
        <v>8</v>
      </c>
      <c r="V92" s="153">
        <v>8</v>
      </c>
      <c r="W92" s="153">
        <v>8</v>
      </c>
      <c r="X92" s="153"/>
      <c r="Y92" s="153">
        <v>8</v>
      </c>
      <c r="Z92" s="153">
        <v>8</v>
      </c>
      <c r="AA92" s="153">
        <v>8</v>
      </c>
      <c r="AB92" s="153">
        <v>8</v>
      </c>
      <c r="AC92" s="153">
        <v>8</v>
      </c>
      <c r="AD92" s="153">
        <v>8</v>
      </c>
      <c r="AE92" s="153"/>
      <c r="AF92" s="153">
        <v>8</v>
      </c>
      <c r="AG92" s="153">
        <v>8</v>
      </c>
      <c r="AH92" s="153">
        <v>8</v>
      </c>
      <c r="AI92" s="153">
        <v>8</v>
      </c>
      <c r="AJ92" s="153">
        <v>8</v>
      </c>
      <c r="AK92" s="453">
        <f>((SUM(F92:AJ92))/8)-(SUMIF($F$6:$AJ$6,"C.Nhật",F92:AJ92)/8)</f>
        <v>27</v>
      </c>
      <c r="AL92" s="453">
        <f>SUM(F93:AI93)/8*1.5</f>
        <v>0</v>
      </c>
      <c r="AM92" s="462">
        <f>SUMIF($F$6:$AI$6,"C.Nhật",$F92:$AI93)/8*2</f>
        <v>0</v>
      </c>
      <c r="AN92" s="442">
        <f>SUM(AK92:AM93)</f>
        <v>27</v>
      </c>
      <c r="AO92" s="444">
        <v>0</v>
      </c>
      <c r="AP92" s="446"/>
      <c r="AQ92" s="446"/>
      <c r="AR92" s="446"/>
      <c r="AS92" s="455"/>
      <c r="AT92" s="348"/>
      <c r="AV92" s="133"/>
      <c r="AW92" s="133"/>
      <c r="AX92" s="133"/>
      <c r="AY92" s="133"/>
      <c r="AZ92" s="133"/>
      <c r="BA92" s="133"/>
      <c r="BB92" s="133"/>
      <c r="BC92" s="133"/>
      <c r="BD92" s="133"/>
      <c r="BE92" s="133"/>
      <c r="BF92" s="133"/>
      <c r="BG92" s="133"/>
      <c r="BH92" s="133"/>
      <c r="BI92" s="133"/>
      <c r="BJ92" s="133"/>
      <c r="BK92" s="133"/>
      <c r="BL92" s="133"/>
      <c r="BM92" s="133"/>
      <c r="BN92" s="133"/>
      <c r="BO92" s="133"/>
      <c r="BP92" s="133"/>
      <c r="BQ92" s="133"/>
      <c r="BR92" s="133"/>
      <c r="BS92" s="133"/>
      <c r="BT92" s="133"/>
      <c r="BU92" s="133"/>
      <c r="BV92" s="133"/>
      <c r="BW92" s="133"/>
      <c r="BX92" s="133"/>
      <c r="BY92" s="133"/>
      <c r="BZ92" s="133"/>
      <c r="CA92" s="133"/>
      <c r="CB92" s="133"/>
      <c r="CC92" s="133"/>
      <c r="CD92" s="133"/>
      <c r="CE92" s="133"/>
      <c r="CF92" s="133"/>
      <c r="CG92" s="133"/>
      <c r="CH92" s="133"/>
      <c r="CI92" s="133"/>
      <c r="CJ92" s="133"/>
      <c r="CK92" s="133"/>
      <c r="CL92" s="133"/>
      <c r="CM92" s="133"/>
    </row>
    <row r="93" spans="1:91" s="149" customFormat="1" ht="18" customHeight="1">
      <c r="A93" s="465"/>
      <c r="B93" s="465"/>
      <c r="C93" s="450"/>
      <c r="D93" s="452"/>
      <c r="E93" s="59" t="s">
        <v>31</v>
      </c>
      <c r="F93" s="154"/>
      <c r="G93" s="154"/>
      <c r="H93" s="154"/>
      <c r="I93" s="154"/>
      <c r="J93" s="154"/>
      <c r="K93" s="154"/>
      <c r="L93" s="154"/>
      <c r="M93" s="154"/>
      <c r="N93" s="154"/>
      <c r="O93" s="154"/>
      <c r="P93" s="154"/>
      <c r="Q93" s="154"/>
      <c r="R93" s="154"/>
      <c r="S93" s="154"/>
      <c r="T93" s="154"/>
      <c r="U93" s="154"/>
      <c r="V93" s="154"/>
      <c r="W93" s="154"/>
      <c r="X93" s="154"/>
      <c r="Y93" s="154"/>
      <c r="Z93" s="154"/>
      <c r="AA93" s="154"/>
      <c r="AB93" s="154"/>
      <c r="AC93" s="154"/>
      <c r="AD93" s="154"/>
      <c r="AE93" s="154"/>
      <c r="AF93" s="154"/>
      <c r="AG93" s="154"/>
      <c r="AH93" s="154"/>
      <c r="AI93" s="154"/>
      <c r="AJ93" s="154"/>
      <c r="AK93" s="454"/>
      <c r="AL93" s="454"/>
      <c r="AM93" s="463"/>
      <c r="AN93" s="443"/>
      <c r="AO93" s="445"/>
      <c r="AP93" s="447"/>
      <c r="AQ93" s="447"/>
      <c r="AR93" s="447"/>
      <c r="AS93" s="456"/>
      <c r="AT93" s="348"/>
      <c r="AV93" s="133"/>
      <c r="AW93" s="133"/>
      <c r="AX93" s="133"/>
      <c r="AY93" s="133"/>
      <c r="AZ93" s="133"/>
      <c r="BA93" s="133"/>
      <c r="BB93" s="133"/>
      <c r="BC93" s="133"/>
      <c r="BD93" s="133"/>
      <c r="BE93" s="133"/>
      <c r="BF93" s="133"/>
      <c r="BG93" s="133"/>
      <c r="BH93" s="133"/>
      <c r="BI93" s="133"/>
      <c r="BJ93" s="133"/>
      <c r="BK93" s="133"/>
      <c r="BL93" s="133"/>
      <c r="BM93" s="133"/>
      <c r="BN93" s="133"/>
      <c r="BO93" s="133"/>
      <c r="BP93" s="133"/>
      <c r="BQ93" s="133"/>
      <c r="BR93" s="133"/>
      <c r="BS93" s="133"/>
      <c r="BT93" s="133"/>
      <c r="BU93" s="133"/>
      <c r="BV93" s="133"/>
      <c r="BW93" s="133"/>
      <c r="BX93" s="133"/>
      <c r="BY93" s="133"/>
      <c r="BZ93" s="133"/>
      <c r="CA93" s="133"/>
      <c r="CB93" s="133"/>
      <c r="CC93" s="133"/>
      <c r="CD93" s="133"/>
      <c r="CE93" s="133"/>
      <c r="CF93" s="133"/>
      <c r="CG93" s="133"/>
      <c r="CH93" s="133"/>
      <c r="CI93" s="133"/>
      <c r="CJ93" s="133"/>
      <c r="CK93" s="133"/>
      <c r="CL93" s="133"/>
      <c r="CM93" s="133"/>
    </row>
    <row r="94" spans="1:91" s="165" customFormat="1" ht="12.75">
      <c r="A94" s="155"/>
      <c r="B94" s="156"/>
      <c r="C94" s="157"/>
      <c r="D94" s="158"/>
      <c r="E94" s="157"/>
      <c r="F94" s="159"/>
      <c r="G94" s="159"/>
      <c r="H94" s="160"/>
      <c r="I94" s="160"/>
      <c r="J94" s="161"/>
      <c r="K94" s="159"/>
      <c r="L94" s="160"/>
      <c r="M94" s="159"/>
      <c r="N94" s="159"/>
      <c r="O94" s="159"/>
      <c r="P94" s="159"/>
      <c r="Q94" s="160"/>
      <c r="R94" s="159"/>
      <c r="S94" s="159"/>
      <c r="T94" s="161"/>
      <c r="U94" s="159"/>
      <c r="V94" s="159"/>
      <c r="W94" s="159"/>
      <c r="X94" s="156"/>
      <c r="Y94" s="159"/>
      <c r="Z94" s="159"/>
      <c r="AA94" s="159"/>
      <c r="AB94" s="159"/>
      <c r="AC94" s="159"/>
      <c r="AD94" s="160"/>
      <c r="AE94" s="159"/>
      <c r="AF94" s="159"/>
      <c r="AG94" s="159"/>
      <c r="AH94" s="159"/>
      <c r="AI94" s="159"/>
      <c r="AJ94" s="159"/>
      <c r="AK94" s="157"/>
      <c r="AL94" s="157"/>
      <c r="AM94" s="162"/>
      <c r="AN94" s="163"/>
      <c r="AO94" s="163"/>
      <c r="AP94" s="163"/>
      <c r="AQ94" s="163"/>
      <c r="AR94" s="163"/>
      <c r="AS94" s="157"/>
      <c r="AT94" s="164"/>
    </row>
    <row r="95" spans="1:91" s="165" customFormat="1" ht="12.75">
      <c r="A95" s="155"/>
      <c r="B95" s="156"/>
      <c r="C95" s="166" t="s">
        <v>14</v>
      </c>
      <c r="D95" s="158"/>
      <c r="E95" s="157"/>
      <c r="F95" s="159"/>
      <c r="G95" s="159"/>
      <c r="H95" s="160"/>
      <c r="I95" s="160"/>
      <c r="J95" s="161"/>
      <c r="K95" s="159"/>
      <c r="L95" s="160"/>
      <c r="M95" s="159"/>
      <c r="N95" s="159"/>
      <c r="O95" s="159"/>
      <c r="P95" s="159"/>
      <c r="Q95" s="160"/>
      <c r="R95" s="159"/>
      <c r="S95" s="159"/>
      <c r="T95" s="161"/>
      <c r="U95" s="159"/>
      <c r="V95" s="159"/>
      <c r="W95" s="159"/>
      <c r="X95" s="156"/>
      <c r="Y95" s="159"/>
      <c r="Z95" s="159"/>
      <c r="AA95" s="159"/>
      <c r="AB95" s="159"/>
      <c r="AC95" s="159"/>
      <c r="AD95" s="160"/>
      <c r="AE95" s="159"/>
      <c r="AF95" s="159"/>
      <c r="AG95" s="159"/>
      <c r="AH95" s="159"/>
      <c r="AI95" s="159"/>
      <c r="AJ95" s="159"/>
      <c r="AK95" s="157"/>
      <c r="AL95" s="157"/>
      <c r="AM95" s="162"/>
      <c r="AN95" s="163"/>
      <c r="AO95" s="163"/>
      <c r="AP95" s="163"/>
      <c r="AQ95" s="163"/>
      <c r="AR95" s="163"/>
      <c r="AS95" s="157"/>
      <c r="AT95" s="164"/>
    </row>
    <row r="96" spans="1:91" s="165" customFormat="1" ht="12.75">
      <c r="A96" s="167"/>
      <c r="B96" s="167"/>
      <c r="C96" s="157"/>
      <c r="D96" s="158"/>
      <c r="E96" s="157"/>
      <c r="F96" s="159"/>
      <c r="G96" s="159"/>
      <c r="H96" s="168"/>
      <c r="I96" s="168"/>
      <c r="J96" s="168"/>
      <c r="K96" s="159"/>
      <c r="L96" s="168"/>
      <c r="M96" s="159"/>
      <c r="N96" s="159"/>
      <c r="O96" s="159"/>
      <c r="P96" s="159"/>
      <c r="Q96" s="159"/>
      <c r="R96" s="159"/>
      <c r="S96" s="159"/>
      <c r="T96" s="159"/>
      <c r="U96" s="159"/>
      <c r="V96" s="159"/>
      <c r="W96" s="159"/>
      <c r="X96" s="159"/>
      <c r="Y96" s="159"/>
      <c r="Z96" s="159"/>
      <c r="AA96" s="159"/>
      <c r="AB96" s="159"/>
      <c r="AC96" s="159"/>
      <c r="AD96" s="168"/>
      <c r="AE96" s="159"/>
      <c r="AF96" s="159"/>
      <c r="AG96" s="159"/>
      <c r="AH96" s="159"/>
      <c r="AI96" s="159"/>
      <c r="AJ96" s="159"/>
      <c r="AK96" s="157"/>
      <c r="AL96" s="157"/>
      <c r="AM96" s="162"/>
      <c r="AN96" s="169"/>
      <c r="AO96" s="169"/>
      <c r="AP96" s="169"/>
      <c r="AQ96" s="169"/>
      <c r="AR96" s="169"/>
      <c r="AS96" s="157"/>
      <c r="AT96" s="164"/>
    </row>
    <row r="97" spans="1:46" s="170" customFormat="1" ht="15" customHeight="1">
      <c r="A97" s="167"/>
      <c r="B97" s="167"/>
      <c r="C97" s="157"/>
      <c r="D97" s="158"/>
      <c r="E97" s="157"/>
      <c r="F97" s="159"/>
      <c r="G97" s="159"/>
      <c r="H97" s="168"/>
      <c r="I97" s="168"/>
      <c r="J97" s="168"/>
      <c r="K97" s="159"/>
      <c r="L97" s="168"/>
      <c r="M97" s="159"/>
      <c r="N97" s="159"/>
      <c r="O97" s="159"/>
      <c r="P97" s="159"/>
      <c r="Q97" s="159"/>
      <c r="R97" s="159"/>
      <c r="S97" s="159"/>
      <c r="T97" s="159"/>
      <c r="U97" s="159"/>
      <c r="V97" s="159"/>
      <c r="W97" s="159"/>
      <c r="X97" s="159"/>
      <c r="Y97" s="159"/>
      <c r="Z97" s="159"/>
      <c r="AA97" s="159"/>
      <c r="AB97" s="159"/>
      <c r="AC97" s="159"/>
      <c r="AD97" s="168"/>
      <c r="AE97" s="159"/>
      <c r="AF97" s="159"/>
      <c r="AG97" s="159"/>
      <c r="AH97" s="159"/>
      <c r="AI97" s="159"/>
      <c r="AJ97" s="159"/>
      <c r="AK97" s="157"/>
      <c r="AL97" s="157"/>
      <c r="AM97" s="162"/>
      <c r="AN97" s="169"/>
      <c r="AO97" s="169"/>
      <c r="AP97" s="169"/>
      <c r="AQ97" s="169"/>
      <c r="AR97" s="169"/>
      <c r="AS97" s="157"/>
      <c r="AT97" s="157"/>
    </row>
    <row r="98" spans="1:46" s="170" customFormat="1" ht="11.25">
      <c r="A98" s="167"/>
      <c r="B98" s="157"/>
      <c r="C98" s="158"/>
      <c r="D98" s="157"/>
      <c r="E98" s="167"/>
      <c r="F98" s="159"/>
      <c r="G98" s="159"/>
      <c r="H98" s="168"/>
      <c r="I98" s="168"/>
      <c r="J98" s="168"/>
      <c r="K98" s="159"/>
      <c r="L98" s="168"/>
      <c r="M98" s="159"/>
      <c r="N98" s="159"/>
      <c r="O98" s="159"/>
      <c r="P98" s="159"/>
      <c r="Q98" s="159"/>
      <c r="R98" s="159"/>
      <c r="S98" s="159"/>
      <c r="T98" s="159"/>
      <c r="U98" s="159"/>
      <c r="V98" s="159"/>
      <c r="W98" s="159"/>
      <c r="X98" s="159"/>
      <c r="Y98" s="159"/>
      <c r="Z98" s="159"/>
      <c r="AA98" s="159"/>
      <c r="AB98" s="159"/>
      <c r="AC98" s="159"/>
      <c r="AD98" s="168"/>
      <c r="AE98" s="159"/>
      <c r="AF98" s="159"/>
      <c r="AG98" s="159"/>
      <c r="AH98" s="159"/>
      <c r="AI98" s="159"/>
      <c r="AJ98" s="159"/>
      <c r="AK98" s="157"/>
      <c r="AL98" s="157"/>
      <c r="AM98" s="162"/>
      <c r="AN98" s="169"/>
      <c r="AO98" s="169"/>
      <c r="AP98" s="169"/>
      <c r="AQ98" s="169"/>
      <c r="AR98" s="169"/>
      <c r="AS98" s="157"/>
      <c r="AT98" s="157"/>
    </row>
    <row r="99" spans="1:46" s="170" customFormat="1" ht="11.25">
      <c r="A99" s="167"/>
      <c r="B99" s="157"/>
      <c r="C99" s="158"/>
      <c r="D99" s="157"/>
      <c r="E99" s="167"/>
      <c r="F99" s="159"/>
      <c r="G99" s="159"/>
      <c r="H99" s="168"/>
      <c r="I99" s="168"/>
      <c r="J99" s="168"/>
      <c r="K99" s="159"/>
      <c r="L99" s="168"/>
      <c r="M99" s="159"/>
      <c r="N99" s="159"/>
      <c r="O99" s="159"/>
      <c r="P99" s="159"/>
      <c r="Q99" s="159"/>
      <c r="R99" s="159"/>
      <c r="S99" s="159"/>
      <c r="T99" s="159"/>
      <c r="U99" s="159"/>
      <c r="V99" s="159"/>
      <c r="W99" s="159"/>
      <c r="X99" s="159"/>
      <c r="Y99" s="159"/>
      <c r="Z99" s="159"/>
      <c r="AA99" s="159"/>
      <c r="AB99" s="159"/>
      <c r="AC99" s="159"/>
      <c r="AD99" s="168"/>
      <c r="AE99" s="159"/>
      <c r="AF99" s="159"/>
      <c r="AG99" s="159"/>
      <c r="AH99" s="159"/>
      <c r="AI99" s="159"/>
      <c r="AJ99" s="159"/>
      <c r="AK99" s="157"/>
      <c r="AL99" s="157"/>
      <c r="AM99" s="162"/>
      <c r="AN99" s="169"/>
      <c r="AO99" s="169"/>
      <c r="AP99" s="169"/>
      <c r="AQ99" s="169"/>
      <c r="AR99" s="169"/>
      <c r="AS99" s="157"/>
      <c r="AT99" s="157"/>
    </row>
    <row r="100" spans="1:46" s="170" customFormat="1" ht="11.25">
      <c r="A100" s="166"/>
      <c r="B100" s="166"/>
      <c r="C100" s="155"/>
      <c r="D100" s="171"/>
      <c r="E100" s="172"/>
      <c r="F100" s="161"/>
      <c r="G100" s="173"/>
      <c r="H100" s="160"/>
      <c r="I100" s="160"/>
      <c r="J100" s="160"/>
      <c r="K100" s="173"/>
      <c r="L100" s="160"/>
      <c r="M100" s="173"/>
      <c r="N100" s="173"/>
      <c r="O100" s="173"/>
      <c r="P100" s="173"/>
      <c r="Q100" s="160"/>
      <c r="R100" s="161"/>
      <c r="S100" s="173"/>
      <c r="T100" s="173"/>
      <c r="U100" s="160"/>
      <c r="V100" s="173"/>
      <c r="W100" s="173"/>
      <c r="X100" s="160"/>
      <c r="Y100" s="173"/>
      <c r="Z100" s="173"/>
      <c r="AA100" s="173"/>
      <c r="AB100" s="173"/>
      <c r="AC100" s="173"/>
      <c r="AD100" s="160"/>
      <c r="AE100" s="173"/>
      <c r="AF100" s="173"/>
      <c r="AG100" s="173"/>
      <c r="AH100" s="173"/>
      <c r="AI100" s="173"/>
      <c r="AJ100" s="173"/>
      <c r="AK100" s="172"/>
      <c r="AM100" s="174"/>
      <c r="AN100" s="166"/>
      <c r="AO100" s="166"/>
      <c r="AP100" s="166"/>
      <c r="AQ100" s="166"/>
      <c r="AR100" s="166"/>
      <c r="AS100" s="155"/>
      <c r="AT100" s="157"/>
    </row>
    <row r="101" spans="1:46" s="170" customFormat="1" ht="12.75">
      <c r="A101" s="133"/>
      <c r="B101" s="133" t="s">
        <v>0</v>
      </c>
      <c r="C101" s="133"/>
      <c r="D101" s="175"/>
      <c r="E101" s="133"/>
      <c r="F101" s="176"/>
      <c r="G101" s="176"/>
      <c r="H101" s="176"/>
      <c r="I101" s="176"/>
      <c r="J101" s="176"/>
      <c r="K101" s="176"/>
      <c r="L101" s="176"/>
      <c r="M101" s="176"/>
      <c r="N101" s="176"/>
      <c r="O101" s="176"/>
      <c r="P101" s="176"/>
      <c r="Q101" s="176"/>
      <c r="R101" s="176"/>
      <c r="S101" s="176"/>
      <c r="T101" s="176"/>
      <c r="U101" s="176"/>
      <c r="V101" s="176"/>
      <c r="W101" s="176"/>
      <c r="X101" s="176"/>
      <c r="Y101" s="176"/>
      <c r="Z101" s="176"/>
      <c r="AA101" s="176"/>
      <c r="AB101" s="176"/>
      <c r="AC101" s="176"/>
      <c r="AD101" s="176"/>
      <c r="AE101" s="176"/>
      <c r="AF101" s="176"/>
      <c r="AG101" s="176"/>
      <c r="AH101" s="177"/>
      <c r="AI101" s="177"/>
      <c r="AJ101" s="177"/>
      <c r="AK101" s="133"/>
      <c r="AL101" s="133"/>
      <c r="AM101" s="178"/>
      <c r="AN101" s="133"/>
      <c r="AO101" s="133"/>
      <c r="AP101" s="133"/>
      <c r="AQ101" s="133"/>
      <c r="AR101" s="133"/>
      <c r="AS101" s="133"/>
      <c r="AT101" s="157"/>
    </row>
    <row r="102" spans="1:46" s="170" customFormat="1" ht="12.75">
      <c r="A102" s="133"/>
      <c r="B102" s="133"/>
      <c r="C102" s="133" t="s">
        <v>46</v>
      </c>
      <c r="D102" s="175"/>
      <c r="E102" s="133"/>
      <c r="F102" s="176"/>
      <c r="G102" s="176"/>
      <c r="H102" s="176"/>
      <c r="I102" s="176"/>
      <c r="J102" s="176"/>
      <c r="K102" s="176"/>
      <c r="L102" s="176"/>
      <c r="M102" s="176"/>
      <c r="N102" s="176"/>
      <c r="O102" s="176"/>
      <c r="P102" s="176"/>
      <c r="Q102" s="176"/>
      <c r="R102" s="176"/>
      <c r="S102" s="176"/>
      <c r="T102" s="176"/>
      <c r="U102" s="176"/>
      <c r="V102" s="176"/>
      <c r="W102" s="176"/>
      <c r="X102" s="176"/>
      <c r="Y102" s="176"/>
      <c r="Z102" s="176"/>
      <c r="AA102" s="176"/>
      <c r="AB102" s="176"/>
      <c r="AC102" s="176"/>
      <c r="AD102" s="176"/>
      <c r="AE102" s="176"/>
      <c r="AF102" s="176"/>
      <c r="AG102" s="176"/>
      <c r="AH102" s="177"/>
      <c r="AI102" s="177"/>
      <c r="AJ102" s="177"/>
      <c r="AK102" s="133"/>
      <c r="AL102" s="133"/>
      <c r="AM102" s="178"/>
      <c r="AN102" s="133"/>
      <c r="AO102" s="133"/>
      <c r="AP102" s="133"/>
      <c r="AQ102" s="133"/>
      <c r="AR102" s="133"/>
      <c r="AS102" s="133"/>
      <c r="AT102" s="155"/>
    </row>
    <row r="103" spans="1:46" s="133" customFormat="1" ht="15" customHeight="1">
      <c r="C103" s="133" t="s">
        <v>47</v>
      </c>
      <c r="D103" s="175"/>
      <c r="F103" s="176"/>
      <c r="G103" s="176"/>
      <c r="H103" s="176"/>
      <c r="I103" s="176"/>
      <c r="J103" s="176"/>
      <c r="K103" s="176"/>
      <c r="L103" s="176"/>
      <c r="M103" s="176"/>
      <c r="N103" s="176"/>
      <c r="O103" s="176"/>
      <c r="P103" s="176"/>
      <c r="Q103" s="176"/>
      <c r="R103" s="176"/>
      <c r="S103" s="176"/>
      <c r="T103" s="176"/>
      <c r="U103" s="176"/>
      <c r="V103" s="176"/>
      <c r="W103" s="176"/>
      <c r="X103" s="176"/>
      <c r="Y103" s="176"/>
      <c r="Z103" s="176"/>
      <c r="AA103" s="176"/>
      <c r="AB103" s="176"/>
      <c r="AC103" s="176"/>
      <c r="AD103" s="176"/>
      <c r="AE103" s="176"/>
      <c r="AF103" s="176"/>
      <c r="AG103" s="176"/>
      <c r="AH103" s="177"/>
      <c r="AI103" s="177"/>
      <c r="AJ103" s="177"/>
      <c r="AM103" s="178"/>
    </row>
    <row r="104" spans="1:46" s="133" customFormat="1" ht="15" customHeight="1">
      <c r="C104" s="133" t="s">
        <v>48</v>
      </c>
      <c r="D104" s="175"/>
      <c r="F104" s="176"/>
      <c r="G104" s="176"/>
      <c r="H104" s="176"/>
      <c r="I104" s="176"/>
      <c r="J104" s="176"/>
      <c r="K104" s="176"/>
      <c r="L104" s="176"/>
      <c r="M104" s="176"/>
      <c r="N104" s="176"/>
      <c r="O104" s="176"/>
      <c r="P104" s="176"/>
      <c r="Q104" s="176"/>
      <c r="R104" s="176"/>
      <c r="S104" s="176"/>
      <c r="T104" s="176"/>
      <c r="U104" s="176"/>
      <c r="V104" s="176"/>
      <c r="W104" s="176"/>
      <c r="X104" s="176"/>
      <c r="Y104" s="176"/>
      <c r="Z104" s="176"/>
      <c r="AA104" s="176"/>
      <c r="AB104" s="176"/>
      <c r="AC104" s="176"/>
      <c r="AD104" s="176"/>
      <c r="AE104" s="176"/>
      <c r="AF104" s="176"/>
      <c r="AG104" s="176"/>
      <c r="AH104" s="177"/>
      <c r="AI104" s="177"/>
      <c r="AJ104" s="177"/>
      <c r="AM104" s="178"/>
    </row>
    <row r="105" spans="1:46" s="133" customFormat="1" ht="15" customHeight="1">
      <c r="C105" s="133" t="s">
        <v>49</v>
      </c>
      <c r="D105" s="175"/>
      <c r="F105" s="176"/>
      <c r="G105" s="176"/>
      <c r="H105" s="176"/>
      <c r="I105" s="176"/>
      <c r="J105" s="176"/>
      <c r="K105" s="176"/>
      <c r="L105" s="176"/>
      <c r="M105" s="176"/>
      <c r="N105" s="176"/>
      <c r="O105" s="176"/>
      <c r="P105" s="176"/>
      <c r="Q105" s="176"/>
      <c r="R105" s="176"/>
      <c r="S105" s="176"/>
      <c r="T105" s="176"/>
      <c r="U105" s="176"/>
      <c r="V105" s="176"/>
      <c r="W105" s="176"/>
      <c r="X105" s="176"/>
      <c r="Y105" s="176"/>
      <c r="Z105" s="176"/>
      <c r="AA105" s="176"/>
      <c r="AB105" s="176"/>
      <c r="AC105" s="176"/>
      <c r="AD105" s="176"/>
      <c r="AE105" s="176"/>
      <c r="AF105" s="176"/>
      <c r="AG105" s="176"/>
      <c r="AH105" s="177"/>
      <c r="AI105" s="177"/>
      <c r="AJ105" s="177"/>
      <c r="AM105" s="178"/>
    </row>
    <row r="106" spans="1:46" s="133" customFormat="1" ht="15" customHeight="1">
      <c r="C106" s="133" t="s">
        <v>50</v>
      </c>
      <c r="D106" s="175"/>
      <c r="F106" s="176"/>
      <c r="G106" s="176"/>
      <c r="H106" s="176"/>
      <c r="I106" s="176"/>
      <c r="J106" s="176"/>
      <c r="K106" s="176"/>
      <c r="L106" s="176"/>
      <c r="M106" s="176"/>
      <c r="N106" s="176"/>
      <c r="O106" s="176"/>
      <c r="P106" s="176"/>
      <c r="Q106" s="176"/>
      <c r="R106" s="176"/>
      <c r="S106" s="176"/>
      <c r="T106" s="176"/>
      <c r="U106" s="176"/>
      <c r="V106" s="176"/>
      <c r="W106" s="176"/>
      <c r="X106" s="176"/>
      <c r="Y106" s="176"/>
      <c r="Z106" s="176"/>
      <c r="AA106" s="176"/>
      <c r="AB106" s="176"/>
      <c r="AC106" s="176"/>
      <c r="AD106" s="176"/>
      <c r="AE106" s="176"/>
      <c r="AF106" s="176"/>
      <c r="AG106" s="176"/>
      <c r="AH106" s="177"/>
      <c r="AI106" s="177"/>
      <c r="AJ106" s="177"/>
      <c r="AM106" s="178"/>
    </row>
    <row r="107" spans="1:46" s="133" customFormat="1" ht="15" customHeight="1">
      <c r="C107" s="133" t="s">
        <v>51</v>
      </c>
      <c r="D107" s="175"/>
      <c r="F107" s="176"/>
      <c r="G107" s="176"/>
      <c r="H107" s="176"/>
      <c r="I107" s="176"/>
      <c r="J107" s="176"/>
      <c r="K107" s="176"/>
      <c r="L107" s="176"/>
      <c r="M107" s="176"/>
      <c r="N107" s="176"/>
      <c r="O107" s="176"/>
      <c r="P107" s="176"/>
      <c r="Q107" s="176"/>
      <c r="R107" s="176"/>
      <c r="S107" s="176"/>
      <c r="T107" s="176"/>
      <c r="U107" s="176"/>
      <c r="V107" s="176"/>
      <c r="W107" s="176"/>
      <c r="X107" s="176"/>
      <c r="Y107" s="176"/>
      <c r="Z107" s="176"/>
      <c r="AA107" s="176"/>
      <c r="AB107" s="176"/>
      <c r="AC107" s="176"/>
      <c r="AD107" s="176"/>
      <c r="AE107" s="176"/>
      <c r="AF107" s="176"/>
      <c r="AG107" s="176"/>
      <c r="AH107" s="177"/>
      <c r="AI107" s="177"/>
      <c r="AJ107" s="177"/>
      <c r="AM107" s="178"/>
    </row>
    <row r="108" spans="1:46" s="133" customFormat="1" ht="15" customHeight="1">
      <c r="C108" s="133" t="s">
        <v>52</v>
      </c>
      <c r="D108" s="175"/>
      <c r="F108" s="176"/>
      <c r="G108" s="176"/>
      <c r="H108" s="176"/>
      <c r="I108" s="176"/>
      <c r="J108" s="176"/>
      <c r="K108" s="176"/>
      <c r="L108" s="176"/>
      <c r="M108" s="176"/>
      <c r="N108" s="176"/>
      <c r="O108" s="176"/>
      <c r="P108" s="176"/>
      <c r="Q108" s="176"/>
      <c r="R108" s="176"/>
      <c r="S108" s="176"/>
      <c r="T108" s="176"/>
      <c r="U108" s="176"/>
      <c r="V108" s="176"/>
      <c r="W108" s="176"/>
      <c r="X108" s="176"/>
      <c r="Y108" s="176"/>
      <c r="Z108" s="176"/>
      <c r="AA108" s="176"/>
      <c r="AB108" s="176"/>
      <c r="AC108" s="176"/>
      <c r="AD108" s="176"/>
      <c r="AE108" s="176"/>
      <c r="AF108" s="176"/>
      <c r="AG108" s="176"/>
      <c r="AH108" s="177"/>
      <c r="AI108" s="177"/>
      <c r="AJ108" s="177"/>
      <c r="AM108" s="178"/>
    </row>
    <row r="109" spans="1:46" s="133" customFormat="1" ht="15" customHeight="1">
      <c r="C109" s="133" t="s">
        <v>53</v>
      </c>
      <c r="D109" s="175"/>
      <c r="F109" s="176"/>
      <c r="G109" s="176"/>
      <c r="H109" s="176"/>
      <c r="I109" s="176"/>
      <c r="J109" s="176"/>
      <c r="K109" s="176"/>
      <c r="L109" s="176"/>
      <c r="M109" s="176"/>
      <c r="N109" s="176"/>
      <c r="O109" s="176"/>
      <c r="P109" s="176"/>
      <c r="Q109" s="176"/>
      <c r="R109" s="176"/>
      <c r="S109" s="176"/>
      <c r="T109" s="176"/>
      <c r="U109" s="176"/>
      <c r="V109" s="176"/>
      <c r="W109" s="176"/>
      <c r="X109" s="176"/>
      <c r="Y109" s="176"/>
      <c r="Z109" s="176"/>
      <c r="AA109" s="176"/>
      <c r="AB109" s="176"/>
      <c r="AC109" s="176"/>
      <c r="AD109" s="176"/>
      <c r="AE109" s="176"/>
      <c r="AF109" s="176"/>
      <c r="AG109" s="176"/>
      <c r="AH109" s="177"/>
      <c r="AI109" s="177"/>
      <c r="AJ109" s="177"/>
      <c r="AM109" s="178"/>
    </row>
    <row r="110" spans="1:46" s="133" customFormat="1" ht="15" customHeight="1">
      <c r="C110" s="133" t="s">
        <v>54</v>
      </c>
      <c r="D110" s="175"/>
      <c r="F110" s="176"/>
      <c r="G110" s="176"/>
      <c r="H110" s="176"/>
      <c r="I110" s="176"/>
      <c r="J110" s="176"/>
      <c r="K110" s="176"/>
      <c r="L110" s="176"/>
      <c r="M110" s="176"/>
      <c r="N110" s="176"/>
      <c r="O110" s="176"/>
      <c r="P110" s="176"/>
      <c r="Q110" s="176"/>
      <c r="R110" s="176"/>
      <c r="S110" s="176"/>
      <c r="T110" s="176"/>
      <c r="U110" s="176"/>
      <c r="V110" s="176"/>
      <c r="W110" s="176"/>
      <c r="X110" s="176"/>
      <c r="Y110" s="176"/>
      <c r="Z110" s="176"/>
      <c r="AA110" s="176"/>
      <c r="AB110" s="176"/>
      <c r="AC110" s="176"/>
      <c r="AD110" s="176"/>
      <c r="AE110" s="176"/>
      <c r="AF110" s="176"/>
      <c r="AG110" s="176"/>
      <c r="AH110" s="177"/>
      <c r="AI110" s="177"/>
      <c r="AJ110" s="177"/>
      <c r="AM110" s="178"/>
    </row>
    <row r="124" ht="12.75"/>
    <row r="125" ht="12.75"/>
    <row r="126" ht="12.75"/>
  </sheetData>
  <protectedRanges>
    <protectedRange password="CC78" sqref="A1:A3" name="Range1_2_1_2"/>
    <protectedRange password="CC78" sqref="A9:A12" name="Range1_1_3"/>
    <protectedRange password="CC78" sqref="C9:E12 A9:A12" name="Range1_6_3"/>
    <protectedRange password="CC78" sqref="B9:B12" name="Range1_4_3"/>
    <protectedRange password="CC78" sqref="J47" name="Range1_1_1_1_2"/>
    <protectedRange password="CC78" sqref="A69:A71" name="Range1_2_1_1_1"/>
    <protectedRange password="CC78" sqref="A76:A93" name="Range1_1_1_2"/>
    <protectedRange password="CC78" sqref="C76:E93 A76:A93" name="Range1_6_1_1"/>
    <protectedRange password="CC78" sqref="B76:B89" name="Range1_4_1_1"/>
    <protectedRange password="CC78" sqref="J96:J99 Q94:Q95" name="Range1_1_1_1_1_1"/>
    <protectedRange password="CC78" sqref="J100" name="Range1_3_1_1_1_1"/>
    <protectedRange password="CC78" sqref="A37:A46 A14:A35" name="Range1_1_2_1"/>
    <protectedRange password="CC78" sqref="C37:E46 A37:A46 A14:A35 C14:E35" name="Range1_6_2_1"/>
    <protectedRange password="CC78" sqref="B37:B38 B41:B46 B14:B33 B35" name="Range1_4_2_1"/>
    <protectedRange password="CC78" sqref="B39:B40" name="Range1_4_2_2"/>
    <protectedRange password="CC78" sqref="B99" name="Range1"/>
    <protectedRange password="CC78" sqref="B99" name="Range1_3"/>
    <protectedRange password="CC78" sqref="B34" name="Range1_1"/>
  </protectedRanges>
  <mergeCells count="375">
    <mergeCell ref="B34:B35"/>
    <mergeCell ref="C34:C35"/>
    <mergeCell ref="A34:A35"/>
    <mergeCell ref="AK34:AK35"/>
    <mergeCell ref="AL34:AL35"/>
    <mergeCell ref="AM34:AM35"/>
    <mergeCell ref="AN34:AN35"/>
    <mergeCell ref="AR34:AR35"/>
    <mergeCell ref="D34:D35"/>
    <mergeCell ref="A88:A89"/>
    <mergeCell ref="B88:B89"/>
    <mergeCell ref="C88:C89"/>
    <mergeCell ref="D88:D89"/>
    <mergeCell ref="AK88:AK89"/>
    <mergeCell ref="AL88:AL89"/>
    <mergeCell ref="AR86:AR87"/>
    <mergeCell ref="AS86:AS87"/>
    <mergeCell ref="AL86:AL87"/>
    <mergeCell ref="AM86:AM87"/>
    <mergeCell ref="AN86:AN87"/>
    <mergeCell ref="AO86:AO87"/>
    <mergeCell ref="AP86:AP87"/>
    <mergeCell ref="AQ86:AQ87"/>
    <mergeCell ref="AS88:AS89"/>
    <mergeCell ref="AM88:AM89"/>
    <mergeCell ref="AN88:AN89"/>
    <mergeCell ref="AO88:AO89"/>
    <mergeCell ref="AP88:AP89"/>
    <mergeCell ref="AQ88:AQ89"/>
    <mergeCell ref="AR88:AR89"/>
    <mergeCell ref="AO84:AO85"/>
    <mergeCell ref="AP84:AP85"/>
    <mergeCell ref="AQ84:AQ85"/>
    <mergeCell ref="AR84:AR85"/>
    <mergeCell ref="AS84:AS85"/>
    <mergeCell ref="A86:A87"/>
    <mergeCell ref="B86:B87"/>
    <mergeCell ref="C86:C87"/>
    <mergeCell ref="D86:D87"/>
    <mergeCell ref="AK86:AK87"/>
    <mergeCell ref="A84:A85"/>
    <mergeCell ref="B84:B85"/>
    <mergeCell ref="C84:C85"/>
    <mergeCell ref="D84:D85"/>
    <mergeCell ref="AK84:AK85"/>
    <mergeCell ref="AL84:AL85"/>
    <mergeCell ref="AM84:AM85"/>
    <mergeCell ref="AN84:AN85"/>
    <mergeCell ref="AL82:AL83"/>
    <mergeCell ref="AM82:AM83"/>
    <mergeCell ref="AN82:AN83"/>
    <mergeCell ref="AR80:AR81"/>
    <mergeCell ref="AS80:AS81"/>
    <mergeCell ref="A82:A83"/>
    <mergeCell ref="B82:B83"/>
    <mergeCell ref="C82:C83"/>
    <mergeCell ref="D82:D83"/>
    <mergeCell ref="AK82:AK83"/>
    <mergeCell ref="AR82:AR83"/>
    <mergeCell ref="AS82:AS83"/>
    <mergeCell ref="AO82:AO83"/>
    <mergeCell ref="AP82:AP83"/>
    <mergeCell ref="AQ82:AQ83"/>
    <mergeCell ref="A78:A79"/>
    <mergeCell ref="B78:B79"/>
    <mergeCell ref="C78:C79"/>
    <mergeCell ref="D78:D79"/>
    <mergeCell ref="AK78:AK79"/>
    <mergeCell ref="AR78:AR79"/>
    <mergeCell ref="AS78:AS79"/>
    <mergeCell ref="A80:A81"/>
    <mergeCell ref="B80:B81"/>
    <mergeCell ref="C80:C81"/>
    <mergeCell ref="D80:D81"/>
    <mergeCell ref="AK80:AK81"/>
    <mergeCell ref="AL80:AL81"/>
    <mergeCell ref="AM80:AM81"/>
    <mergeCell ref="AN80:AN81"/>
    <mergeCell ref="AL78:AL79"/>
    <mergeCell ref="AM78:AM79"/>
    <mergeCell ref="AN78:AN79"/>
    <mergeCell ref="AO78:AO79"/>
    <mergeCell ref="AP78:AP79"/>
    <mergeCell ref="AQ78:AQ79"/>
    <mergeCell ref="AO80:AO81"/>
    <mergeCell ref="AP80:AP81"/>
    <mergeCell ref="AQ80:AQ81"/>
    <mergeCell ref="AT73:AT74"/>
    <mergeCell ref="A76:A77"/>
    <mergeCell ref="B76:B77"/>
    <mergeCell ref="C76:C77"/>
    <mergeCell ref="D76:D77"/>
    <mergeCell ref="AK76:AK77"/>
    <mergeCell ref="AL76:AL77"/>
    <mergeCell ref="AM76:AM77"/>
    <mergeCell ref="AN76:AN77"/>
    <mergeCell ref="AK73:AM73"/>
    <mergeCell ref="AN73:AN74"/>
    <mergeCell ref="AO73:AO74"/>
    <mergeCell ref="AP73:AP74"/>
    <mergeCell ref="AQ73:AQ74"/>
    <mergeCell ref="AR73:AR74"/>
    <mergeCell ref="AO76:AO77"/>
    <mergeCell ref="AP76:AP77"/>
    <mergeCell ref="AQ76:AQ77"/>
    <mergeCell ref="AR76:AR77"/>
    <mergeCell ref="AS76:AS77"/>
    <mergeCell ref="AP45:AP46"/>
    <mergeCell ref="AQ45:AQ46"/>
    <mergeCell ref="AR45:AR46"/>
    <mergeCell ref="AS45:AS46"/>
    <mergeCell ref="AM69:AS69"/>
    <mergeCell ref="A73:A74"/>
    <mergeCell ref="B73:B74"/>
    <mergeCell ref="C73:C74"/>
    <mergeCell ref="D73:D74"/>
    <mergeCell ref="E73:E74"/>
    <mergeCell ref="AS73:AS74"/>
    <mergeCell ref="A45:A46"/>
    <mergeCell ref="B45:B46"/>
    <mergeCell ref="C45:C46"/>
    <mergeCell ref="D45:D46"/>
    <mergeCell ref="AK45:AK46"/>
    <mergeCell ref="AL45:AL46"/>
    <mergeCell ref="AM45:AM46"/>
    <mergeCell ref="AN45:AN46"/>
    <mergeCell ref="AO45:AO46"/>
    <mergeCell ref="AR41:AR42"/>
    <mergeCell ref="AS41:AS42"/>
    <mergeCell ref="A43:A44"/>
    <mergeCell ref="B43:B44"/>
    <mergeCell ref="C43:C44"/>
    <mergeCell ref="D43:D44"/>
    <mergeCell ref="AK43:AK44"/>
    <mergeCell ref="AL43:AL44"/>
    <mergeCell ref="AS43:AS44"/>
    <mergeCell ref="AM43:AM44"/>
    <mergeCell ref="AN43:AN44"/>
    <mergeCell ref="AO43:AO44"/>
    <mergeCell ref="AP43:AP44"/>
    <mergeCell ref="AQ43:AQ44"/>
    <mergeCell ref="AR43:AR44"/>
    <mergeCell ref="AS39:AS40"/>
    <mergeCell ref="A41:A42"/>
    <mergeCell ref="B41:B42"/>
    <mergeCell ref="C41:C42"/>
    <mergeCell ref="D41:D42"/>
    <mergeCell ref="AK41:AK42"/>
    <mergeCell ref="AL41:AL42"/>
    <mergeCell ref="AM41:AM42"/>
    <mergeCell ref="AN41:AN42"/>
    <mergeCell ref="AO41:AO42"/>
    <mergeCell ref="AM39:AM40"/>
    <mergeCell ref="AN39:AN40"/>
    <mergeCell ref="AO39:AO40"/>
    <mergeCell ref="AP39:AP40"/>
    <mergeCell ref="AQ39:AQ40"/>
    <mergeCell ref="AR39:AR40"/>
    <mergeCell ref="A39:A40"/>
    <mergeCell ref="B39:B40"/>
    <mergeCell ref="C39:C40"/>
    <mergeCell ref="D39:D40"/>
    <mergeCell ref="AK39:AK40"/>
    <mergeCell ref="AL39:AL40"/>
    <mergeCell ref="AP41:AP42"/>
    <mergeCell ref="AQ41:AQ42"/>
    <mergeCell ref="AN37:AN38"/>
    <mergeCell ref="AO37:AO38"/>
    <mergeCell ref="AP37:AP38"/>
    <mergeCell ref="AQ37:AQ38"/>
    <mergeCell ref="AR37:AR38"/>
    <mergeCell ref="AS37:AS38"/>
    <mergeCell ref="AP32:AP33"/>
    <mergeCell ref="AQ32:AQ33"/>
    <mergeCell ref="AR32:AR33"/>
    <mergeCell ref="A37:A38"/>
    <mergeCell ref="B37:B38"/>
    <mergeCell ref="C37:C38"/>
    <mergeCell ref="D37:D38"/>
    <mergeCell ref="AK37:AK38"/>
    <mergeCell ref="AL37:AL38"/>
    <mergeCell ref="AM37:AM38"/>
    <mergeCell ref="AS30:AS31"/>
    <mergeCell ref="A32:A33"/>
    <mergeCell ref="B32:B33"/>
    <mergeCell ref="C32:C33"/>
    <mergeCell ref="D32:D33"/>
    <mergeCell ref="AK32:AK33"/>
    <mergeCell ref="AL32:AL33"/>
    <mergeCell ref="AM32:AM33"/>
    <mergeCell ref="AN32:AN33"/>
    <mergeCell ref="AO32:AO33"/>
    <mergeCell ref="AM30:AM31"/>
    <mergeCell ref="AN30:AN31"/>
    <mergeCell ref="AO30:AO31"/>
    <mergeCell ref="AP30:AP31"/>
    <mergeCell ref="AQ30:AQ31"/>
    <mergeCell ref="AR30:AR31"/>
    <mergeCell ref="AS32:AS33"/>
    <mergeCell ref="D24:D25"/>
    <mergeCell ref="AK24:AK25"/>
    <mergeCell ref="AL24:AL25"/>
    <mergeCell ref="AM24:AM25"/>
    <mergeCell ref="AP28:AP29"/>
    <mergeCell ref="AQ28:AQ29"/>
    <mergeCell ref="AR28:AR29"/>
    <mergeCell ref="AS28:AS29"/>
    <mergeCell ref="A30:A31"/>
    <mergeCell ref="B30:B31"/>
    <mergeCell ref="C30:C31"/>
    <mergeCell ref="D30:D31"/>
    <mergeCell ref="AK30:AK31"/>
    <mergeCell ref="AL30:AL31"/>
    <mergeCell ref="A28:A29"/>
    <mergeCell ref="B28:B29"/>
    <mergeCell ref="C28:C29"/>
    <mergeCell ref="D28:D29"/>
    <mergeCell ref="AK28:AK29"/>
    <mergeCell ref="AL28:AL29"/>
    <mergeCell ref="AM28:AM29"/>
    <mergeCell ref="AN28:AN29"/>
    <mergeCell ref="AO28:AO29"/>
    <mergeCell ref="A26:A27"/>
    <mergeCell ref="B26:B27"/>
    <mergeCell ref="C26:C27"/>
    <mergeCell ref="D26:D27"/>
    <mergeCell ref="AK26:AK27"/>
    <mergeCell ref="AL26:AL27"/>
    <mergeCell ref="AS26:AS27"/>
    <mergeCell ref="AM26:AM27"/>
    <mergeCell ref="AN26:AN27"/>
    <mergeCell ref="AO26:AO27"/>
    <mergeCell ref="AP26:AP27"/>
    <mergeCell ref="AQ26:AQ27"/>
    <mergeCell ref="AR26:AR27"/>
    <mergeCell ref="AN24:AN25"/>
    <mergeCell ref="AO24:AO25"/>
    <mergeCell ref="AR20:AR21"/>
    <mergeCell ref="AS20:AS21"/>
    <mergeCell ref="A22:A23"/>
    <mergeCell ref="B22:B23"/>
    <mergeCell ref="C22:C23"/>
    <mergeCell ref="D22:D23"/>
    <mergeCell ref="AK22:AK23"/>
    <mergeCell ref="AL22:AL23"/>
    <mergeCell ref="AS22:AS23"/>
    <mergeCell ref="AM22:AM23"/>
    <mergeCell ref="AN22:AN23"/>
    <mergeCell ref="AO22:AO23"/>
    <mergeCell ref="AP22:AP23"/>
    <mergeCell ref="AQ22:AQ23"/>
    <mergeCell ref="AR22:AR23"/>
    <mergeCell ref="AP24:AP25"/>
    <mergeCell ref="AQ24:AQ25"/>
    <mergeCell ref="AR24:AR25"/>
    <mergeCell ref="AS24:AS25"/>
    <mergeCell ref="A24:A25"/>
    <mergeCell ref="B24:B25"/>
    <mergeCell ref="C24:C25"/>
    <mergeCell ref="A18:A19"/>
    <mergeCell ref="B18:B19"/>
    <mergeCell ref="C18:C19"/>
    <mergeCell ref="D18:D19"/>
    <mergeCell ref="AK18:AK19"/>
    <mergeCell ref="AL18:AL19"/>
    <mergeCell ref="AS18:AS19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M18:AM19"/>
    <mergeCell ref="AN18:AN19"/>
    <mergeCell ref="AO18:AO19"/>
    <mergeCell ref="AP18:AP19"/>
    <mergeCell ref="AQ18:AQ19"/>
    <mergeCell ref="AR18:AR19"/>
    <mergeCell ref="AP20:AP21"/>
    <mergeCell ref="AQ20:AQ21"/>
    <mergeCell ref="AS14:AS15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M14:AM15"/>
    <mergeCell ref="AN14:AN15"/>
    <mergeCell ref="AO14:AO15"/>
    <mergeCell ref="AP14:AP15"/>
    <mergeCell ref="AQ14:AQ15"/>
    <mergeCell ref="AR14:AR15"/>
    <mergeCell ref="AP16:AP17"/>
    <mergeCell ref="AQ16:AQ17"/>
    <mergeCell ref="AR16:AR17"/>
    <mergeCell ref="AS16:AS17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N90:AN91"/>
    <mergeCell ref="AO90:AO91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P90:AP91"/>
    <mergeCell ref="AQ90:AQ91"/>
    <mergeCell ref="AR90:AR91"/>
    <mergeCell ref="AS90:AS91"/>
    <mergeCell ref="A92:A93"/>
    <mergeCell ref="B92:B93"/>
    <mergeCell ref="C92:C93"/>
    <mergeCell ref="D92:D93"/>
    <mergeCell ref="AK92:AK93"/>
    <mergeCell ref="AL92:AL93"/>
    <mergeCell ref="AM92:AM93"/>
    <mergeCell ref="AN92:AN93"/>
    <mergeCell ref="AO92:AO93"/>
    <mergeCell ref="AP92:AP93"/>
    <mergeCell ref="AQ92:AQ93"/>
    <mergeCell ref="AR92:AR93"/>
    <mergeCell ref="AS92:AS93"/>
    <mergeCell ref="A90:A91"/>
    <mergeCell ref="B90:B91"/>
    <mergeCell ref="C90:C91"/>
    <mergeCell ref="D90:D91"/>
    <mergeCell ref="AK90:AK91"/>
    <mergeCell ref="AL90:AL91"/>
    <mergeCell ref="AM90:AM91"/>
  </mergeCells>
  <conditionalFormatting sqref="F101:AJ102 F5:AJ6 F48:AJ67 F104:AJ117 F9:AJ12 F76:AJ93 F14:AJ46">
    <cfRule type="expression" dxfId="347" priority="71" stopIfTrue="1">
      <formula>IF(WEEKDAY(F$5)=1,TRUE,FALSE)</formula>
    </cfRule>
  </conditionalFormatting>
  <conditionalFormatting sqref="F5:AJ6 F73:AJ74 F9:AJ12">
    <cfRule type="expression" dxfId="346" priority="70" stopIfTrue="1">
      <formula>IF(WEEKDAY(F$5)=1,TRUE,FALSE)</formula>
    </cfRule>
  </conditionalFormatting>
  <conditionalFormatting sqref="K37:P37">
    <cfRule type="expression" dxfId="345" priority="69" stopIfTrue="1">
      <formula>IF(WEEKDAY(K$5)=1,TRUE,FALSE)</formula>
    </cfRule>
  </conditionalFormatting>
  <conditionalFormatting sqref="K39:P39">
    <cfRule type="expression" dxfId="344" priority="68" stopIfTrue="1">
      <formula>IF(WEEKDAY(K$5)=1,TRUE,FALSE)</formula>
    </cfRule>
  </conditionalFormatting>
  <conditionalFormatting sqref="K41:P41">
    <cfRule type="expression" dxfId="343" priority="67" stopIfTrue="1">
      <formula>IF(WEEKDAY(K$5)=1,TRUE,FALSE)</formula>
    </cfRule>
  </conditionalFormatting>
  <conditionalFormatting sqref="K43:P43">
    <cfRule type="expression" dxfId="342" priority="66" stopIfTrue="1">
      <formula>IF(WEEKDAY(K$5)=1,TRUE,FALSE)</formula>
    </cfRule>
  </conditionalFormatting>
  <conditionalFormatting sqref="K45:P45">
    <cfRule type="expression" dxfId="341" priority="65" stopIfTrue="1">
      <formula>IF(WEEKDAY(K$5)=1,TRUE,FALSE)</formula>
    </cfRule>
  </conditionalFormatting>
  <conditionalFormatting sqref="R45:W45">
    <cfRule type="expression" dxfId="340" priority="64" stopIfTrue="1">
      <formula>IF(WEEKDAY(R$5)=1,TRUE,FALSE)</formula>
    </cfRule>
  </conditionalFormatting>
  <conditionalFormatting sqref="R43:W43">
    <cfRule type="expression" dxfId="339" priority="63" stopIfTrue="1">
      <formula>IF(WEEKDAY(R$5)=1,TRUE,FALSE)</formula>
    </cfRule>
  </conditionalFormatting>
  <conditionalFormatting sqref="R41:W41">
    <cfRule type="expression" dxfId="338" priority="62" stopIfTrue="1">
      <formula>IF(WEEKDAY(R$5)=1,TRUE,FALSE)</formula>
    </cfRule>
  </conditionalFormatting>
  <conditionalFormatting sqref="R39:W39">
    <cfRule type="expression" dxfId="337" priority="61" stopIfTrue="1">
      <formula>IF(WEEKDAY(R$5)=1,TRUE,FALSE)</formula>
    </cfRule>
  </conditionalFormatting>
  <conditionalFormatting sqref="R37:W37">
    <cfRule type="expression" dxfId="336" priority="60" stopIfTrue="1">
      <formula>IF(WEEKDAY(R$5)=1,TRUE,FALSE)</formula>
    </cfRule>
  </conditionalFormatting>
  <conditionalFormatting sqref="Y37:AD37">
    <cfRule type="expression" dxfId="335" priority="59" stopIfTrue="1">
      <formula>IF(WEEKDAY(Y$5)=1,TRUE,FALSE)</formula>
    </cfRule>
  </conditionalFormatting>
  <conditionalFormatting sqref="Y39:AD39">
    <cfRule type="expression" dxfId="334" priority="58" stopIfTrue="1">
      <formula>IF(WEEKDAY(Y$5)=1,TRUE,FALSE)</formula>
    </cfRule>
  </conditionalFormatting>
  <conditionalFormatting sqref="Y41:AD41">
    <cfRule type="expression" dxfId="333" priority="57" stopIfTrue="1">
      <formula>IF(WEEKDAY(Y$5)=1,TRUE,FALSE)</formula>
    </cfRule>
  </conditionalFormatting>
  <conditionalFormatting sqref="Y43:AD43">
    <cfRule type="expression" dxfId="332" priority="56" stopIfTrue="1">
      <formula>IF(WEEKDAY(Y$5)=1,TRUE,FALSE)</formula>
    </cfRule>
  </conditionalFormatting>
  <conditionalFormatting sqref="Y45:AD45">
    <cfRule type="expression" dxfId="331" priority="55" stopIfTrue="1">
      <formula>IF(WEEKDAY(Y$5)=1,TRUE,FALSE)</formula>
    </cfRule>
  </conditionalFormatting>
  <conditionalFormatting sqref="F14:I14">
    <cfRule type="expression" dxfId="330" priority="54" stopIfTrue="1">
      <formula>IF(WEEKDAY(F$5)=1,TRUE,FALSE)</formula>
    </cfRule>
  </conditionalFormatting>
  <conditionalFormatting sqref="F16:I16">
    <cfRule type="expression" dxfId="329" priority="53" stopIfTrue="1">
      <formula>IF(WEEKDAY(F$5)=1,TRUE,FALSE)</formula>
    </cfRule>
  </conditionalFormatting>
  <conditionalFormatting sqref="F18:I18">
    <cfRule type="expression" dxfId="328" priority="52" stopIfTrue="1">
      <formula>IF(WEEKDAY(F$5)=1,TRUE,FALSE)</formula>
    </cfRule>
  </conditionalFormatting>
  <conditionalFormatting sqref="F20:I20">
    <cfRule type="expression" dxfId="327" priority="51" stopIfTrue="1">
      <formula>IF(WEEKDAY(F$5)=1,TRUE,FALSE)</formula>
    </cfRule>
  </conditionalFormatting>
  <conditionalFormatting sqref="F22:I22">
    <cfRule type="expression" dxfId="326" priority="50" stopIfTrue="1">
      <formula>IF(WEEKDAY(F$5)=1,TRUE,FALSE)</formula>
    </cfRule>
  </conditionalFormatting>
  <conditionalFormatting sqref="F24:I24">
    <cfRule type="expression" dxfId="325" priority="49" stopIfTrue="1">
      <formula>IF(WEEKDAY(F$5)=1,TRUE,FALSE)</formula>
    </cfRule>
  </conditionalFormatting>
  <conditionalFormatting sqref="F26:I26">
    <cfRule type="expression" dxfId="324" priority="48" stopIfTrue="1">
      <formula>IF(WEEKDAY(F$5)=1,TRUE,FALSE)</formula>
    </cfRule>
  </conditionalFormatting>
  <conditionalFormatting sqref="F28:I28">
    <cfRule type="expression" dxfId="323" priority="47" stopIfTrue="1">
      <formula>IF(WEEKDAY(F$5)=1,TRUE,FALSE)</formula>
    </cfRule>
  </conditionalFormatting>
  <conditionalFormatting sqref="F30:I30">
    <cfRule type="expression" dxfId="322" priority="46" stopIfTrue="1">
      <formula>IF(WEEKDAY(F$5)=1,TRUE,FALSE)</formula>
    </cfRule>
  </conditionalFormatting>
  <conditionalFormatting sqref="F32:I32">
    <cfRule type="expression" dxfId="321" priority="45" stopIfTrue="1">
      <formula>IF(WEEKDAY(F$5)=1,TRUE,FALSE)</formula>
    </cfRule>
  </conditionalFormatting>
  <conditionalFormatting sqref="F37:I37">
    <cfRule type="expression" dxfId="320" priority="44" stopIfTrue="1">
      <formula>IF(WEEKDAY(F$5)=1,TRUE,FALSE)</formula>
    </cfRule>
  </conditionalFormatting>
  <conditionalFormatting sqref="F39:I39">
    <cfRule type="expression" dxfId="319" priority="43" stopIfTrue="1">
      <formula>IF(WEEKDAY(F$5)=1,TRUE,FALSE)</formula>
    </cfRule>
  </conditionalFormatting>
  <conditionalFormatting sqref="F41:I41">
    <cfRule type="expression" dxfId="318" priority="42" stopIfTrue="1">
      <formula>IF(WEEKDAY(F$5)=1,TRUE,FALSE)</formula>
    </cfRule>
  </conditionalFormatting>
  <conditionalFormatting sqref="F43:I43">
    <cfRule type="expression" dxfId="317" priority="41" stopIfTrue="1">
      <formula>IF(WEEKDAY(F$5)=1,TRUE,FALSE)</formula>
    </cfRule>
  </conditionalFormatting>
  <conditionalFormatting sqref="F45:I45">
    <cfRule type="expression" dxfId="316" priority="40" stopIfTrue="1">
      <formula>IF(WEEKDAY(F$5)=1,TRUE,FALSE)</formula>
    </cfRule>
  </conditionalFormatting>
  <conditionalFormatting sqref="F76:I76">
    <cfRule type="expression" dxfId="315" priority="39" stopIfTrue="1">
      <formula>IF(WEEKDAY(F$5)=1,TRUE,FALSE)</formula>
    </cfRule>
  </conditionalFormatting>
  <conditionalFormatting sqref="F78:I78">
    <cfRule type="expression" dxfId="314" priority="38" stopIfTrue="1">
      <formula>IF(WEEKDAY(F$5)=1,TRUE,FALSE)</formula>
    </cfRule>
  </conditionalFormatting>
  <conditionalFormatting sqref="F80:I80">
    <cfRule type="expression" dxfId="313" priority="37" stopIfTrue="1">
      <formula>IF(WEEKDAY(F$5)=1,TRUE,FALSE)</formula>
    </cfRule>
  </conditionalFormatting>
  <conditionalFormatting sqref="F82:I82">
    <cfRule type="expression" dxfId="312" priority="36" stopIfTrue="1">
      <formula>IF(WEEKDAY(F$5)=1,TRUE,FALSE)</formula>
    </cfRule>
  </conditionalFormatting>
  <conditionalFormatting sqref="F84:I84">
    <cfRule type="expression" dxfId="311" priority="35" stopIfTrue="1">
      <formula>IF(WEEKDAY(F$5)=1,TRUE,FALSE)</formula>
    </cfRule>
  </conditionalFormatting>
  <conditionalFormatting sqref="F86:I86">
    <cfRule type="expression" dxfId="310" priority="34" stopIfTrue="1">
      <formula>IF(WEEKDAY(F$5)=1,TRUE,FALSE)</formula>
    </cfRule>
  </conditionalFormatting>
  <conditionalFormatting sqref="F88:I88">
    <cfRule type="expression" dxfId="309" priority="32" stopIfTrue="1">
      <formula>IF(WEEKDAY(F$5)=1,TRUE,FALSE)</formula>
    </cfRule>
  </conditionalFormatting>
  <conditionalFormatting sqref="F90:I90">
    <cfRule type="expression" dxfId="308" priority="31" stopIfTrue="1">
      <formula>IF(WEEKDAY(F$5)=1,TRUE,FALSE)</formula>
    </cfRule>
  </conditionalFormatting>
  <conditionalFormatting sqref="F92:I92">
    <cfRule type="expression" dxfId="307" priority="30" stopIfTrue="1">
      <formula>IF(WEEKDAY(F$5)=1,TRUE,FALSE)</formula>
    </cfRule>
  </conditionalFormatting>
  <conditionalFormatting sqref="AF14:AJ14">
    <cfRule type="expression" dxfId="306" priority="29" stopIfTrue="1">
      <formula>IF(WEEKDAY(AF$5)=1,TRUE,FALSE)</formula>
    </cfRule>
  </conditionalFormatting>
  <conditionalFormatting sqref="AF16:AJ16">
    <cfRule type="expression" dxfId="305" priority="28" stopIfTrue="1">
      <formula>IF(WEEKDAY(AF$5)=1,TRUE,FALSE)</formula>
    </cfRule>
  </conditionalFormatting>
  <conditionalFormatting sqref="AF18:AJ18">
    <cfRule type="expression" dxfId="304" priority="27" stopIfTrue="1">
      <formula>IF(WEEKDAY(AF$5)=1,TRUE,FALSE)</formula>
    </cfRule>
  </conditionalFormatting>
  <conditionalFormatting sqref="AF20:AJ20">
    <cfRule type="expression" dxfId="303" priority="26" stopIfTrue="1">
      <formula>IF(WEEKDAY(AF$5)=1,TRUE,FALSE)</formula>
    </cfRule>
  </conditionalFormatting>
  <conditionalFormatting sqref="AF22:AJ22">
    <cfRule type="expression" dxfId="302" priority="25" stopIfTrue="1">
      <formula>IF(WEEKDAY(AF$5)=1,TRUE,FALSE)</formula>
    </cfRule>
  </conditionalFormatting>
  <conditionalFormatting sqref="AF24:AJ24">
    <cfRule type="expression" dxfId="301" priority="24" stopIfTrue="1">
      <formula>IF(WEEKDAY(AF$5)=1,TRUE,FALSE)</formula>
    </cfRule>
  </conditionalFormatting>
  <conditionalFormatting sqref="AF26:AJ26">
    <cfRule type="expression" dxfId="300" priority="23" stopIfTrue="1">
      <formula>IF(WEEKDAY(AF$5)=1,TRUE,FALSE)</formula>
    </cfRule>
  </conditionalFormatting>
  <conditionalFormatting sqref="AF28:AJ28">
    <cfRule type="expression" dxfId="299" priority="22" stopIfTrue="1">
      <formula>IF(WEEKDAY(AF$5)=1,TRUE,FALSE)</formula>
    </cfRule>
  </conditionalFormatting>
  <conditionalFormatting sqref="AF30:AJ30">
    <cfRule type="expression" dxfId="298" priority="21" stopIfTrue="1">
      <formula>IF(WEEKDAY(AF$5)=1,TRUE,FALSE)</formula>
    </cfRule>
  </conditionalFormatting>
  <conditionalFormatting sqref="AF32:AJ32">
    <cfRule type="expression" dxfId="297" priority="20" stopIfTrue="1">
      <formula>IF(WEEKDAY(AF$5)=1,TRUE,FALSE)</formula>
    </cfRule>
  </conditionalFormatting>
  <conditionalFormatting sqref="AF37:AJ37">
    <cfRule type="expression" dxfId="296" priority="19" stopIfTrue="1">
      <formula>IF(WEEKDAY(AF$5)=1,TRUE,FALSE)</formula>
    </cfRule>
  </conditionalFormatting>
  <conditionalFormatting sqref="AF41:AJ41">
    <cfRule type="expression" dxfId="295" priority="18" stopIfTrue="1">
      <formula>IF(WEEKDAY(AF$5)=1,TRUE,FALSE)</formula>
    </cfRule>
  </conditionalFormatting>
  <conditionalFormatting sqref="AF43:AJ43">
    <cfRule type="expression" dxfId="294" priority="17" stopIfTrue="1">
      <formula>IF(WEEKDAY(AF$5)=1,TRUE,FALSE)</formula>
    </cfRule>
  </conditionalFormatting>
  <conditionalFormatting sqref="AF45:AJ45">
    <cfRule type="expression" dxfId="293" priority="16" stopIfTrue="1">
      <formula>IF(WEEKDAY(AF$5)=1,TRUE,FALSE)</formula>
    </cfRule>
  </conditionalFormatting>
  <conditionalFormatting sqref="K39:P39">
    <cfRule type="expression" dxfId="292" priority="15" stopIfTrue="1">
      <formula>IF(WEEKDAY(K$5)=1,TRUE,FALSE)</formula>
    </cfRule>
  </conditionalFormatting>
  <conditionalFormatting sqref="R39:W39">
    <cfRule type="expression" dxfId="291" priority="14" stopIfTrue="1">
      <formula>IF(WEEKDAY(R$5)=1,TRUE,FALSE)</formula>
    </cfRule>
  </conditionalFormatting>
  <conditionalFormatting sqref="Y39:AD39">
    <cfRule type="expression" dxfId="290" priority="13" stopIfTrue="1">
      <formula>IF(WEEKDAY(Y$5)=1,TRUE,FALSE)</formula>
    </cfRule>
  </conditionalFormatting>
  <conditionalFormatting sqref="F39:I39">
    <cfRule type="expression" dxfId="289" priority="12" stopIfTrue="1">
      <formula>IF(WEEKDAY(F$5)=1,TRUE,FALSE)</formula>
    </cfRule>
  </conditionalFormatting>
  <conditionalFormatting sqref="AF39:AJ39">
    <cfRule type="expression" dxfId="288" priority="11" stopIfTrue="1">
      <formula>IF(WEEKDAY(AF$5)=1,TRUE,FALSE)</formula>
    </cfRule>
  </conditionalFormatting>
  <conditionalFormatting sqref="I34">
    <cfRule type="expression" dxfId="287" priority="10" stopIfTrue="1">
      <formula>IF(WEEKDAY(I$5)=1,TRUE,FALSE)</formula>
    </cfRule>
  </conditionalFormatting>
  <conditionalFormatting sqref="AF34:AJ34">
    <cfRule type="expression" dxfId="286" priority="9" stopIfTrue="1">
      <formula>IF(WEEKDAY(AF$5)=1,TRUE,FALSE)</formula>
    </cfRule>
  </conditionalFormatting>
  <conditionalFormatting sqref="I34">
    <cfRule type="expression" dxfId="285" priority="8" stopIfTrue="1">
      <formula>IF(WEEKDAY(I$5)=1,TRUE,FALSE)</formula>
    </cfRule>
  </conditionalFormatting>
  <conditionalFormatting sqref="AF34:AJ34">
    <cfRule type="expression" dxfId="284" priority="7" stopIfTrue="1">
      <formula>IF(WEEKDAY(AF$5)=1,TRUE,FALSE)</formula>
    </cfRule>
  </conditionalFormatting>
  <conditionalFormatting sqref="I34">
    <cfRule type="expression" dxfId="283" priority="6" stopIfTrue="1">
      <formula>IF(WEEKDAY(I$5)=1,TRUE,FALSE)</formula>
    </cfRule>
  </conditionalFormatting>
  <conditionalFormatting sqref="AF34:AJ34">
    <cfRule type="expression" dxfId="282" priority="5" stopIfTrue="1">
      <formula>IF(WEEKDAY(AF$5)=1,TRUE,FALSE)</formula>
    </cfRule>
  </conditionalFormatting>
  <conditionalFormatting sqref="F34:H34">
    <cfRule type="expression" dxfId="281" priority="4" stopIfTrue="1">
      <formula>IF(WEEKDAY(F$5)=1,TRUE,FALSE)</formula>
    </cfRule>
  </conditionalFormatting>
  <conditionalFormatting sqref="F34:H34">
    <cfRule type="expression" dxfId="280" priority="3" stopIfTrue="1">
      <formula>IF(WEEKDAY(F$5)=1,TRUE,FALSE)</formula>
    </cfRule>
  </conditionalFormatting>
  <conditionalFormatting sqref="J34:L34 N34:P34 R34:T34 V34:X34 Z34:AB34 AD34:AF34 AH34:AJ34">
    <cfRule type="expression" dxfId="279" priority="2" stopIfTrue="1">
      <formula>IF(WEEKDAY(J$5)=1,TRUE,FALSE)</formula>
    </cfRule>
  </conditionalFormatting>
  <conditionalFormatting sqref="J34:L34 N34:P34 R34:T34 V34:X34 Z34:AB34 AD34:AF34 AH34:AJ34">
    <cfRule type="expression" dxfId="278" priority="1" stopIfTrue="1">
      <formula>IF(WEEKDAY(J$5)=1,TRUE,FALSE)</formula>
    </cfRule>
  </conditionalFormatting>
  <printOptions horizontalCentered="1"/>
  <pageMargins left="0.24" right="0.24" top="0.32" bottom="0.72" header="0.25" footer="0.62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66"/>
  <sheetViews>
    <sheetView zoomScaleNormal="70" workbookViewId="0">
      <selection activeCell="E10" sqref="E10"/>
    </sheetView>
  </sheetViews>
  <sheetFormatPr defaultRowHeight="11.25"/>
  <cols>
    <col min="1" max="1" width="4.140625" style="5" customWidth="1"/>
    <col min="2" max="2" width="9.140625" style="5" customWidth="1"/>
    <col min="3" max="3" width="21.140625" style="5" customWidth="1"/>
    <col min="4" max="4" width="13.5703125" style="14" customWidth="1"/>
    <col min="5" max="5" width="15.42578125" style="15" bestFit="1" customWidth="1"/>
    <col min="6" max="6" width="6.42578125" style="14" customWidth="1"/>
    <col min="7" max="7" width="10.5703125" style="15" customWidth="1"/>
    <col min="8" max="8" width="7.140625" style="15" customWidth="1"/>
    <col min="9" max="9" width="9.5703125" style="15" customWidth="1"/>
    <col min="10" max="10" width="8.5703125" style="81" customWidth="1"/>
    <col min="11" max="12" width="12" style="5" customWidth="1"/>
    <col min="13" max="13" width="11.85546875" style="5" customWidth="1"/>
    <col min="14" max="14" width="8.5703125" style="5" customWidth="1"/>
    <col min="15" max="16" width="8.7109375" style="5" customWidth="1"/>
    <col min="17" max="17" width="11" style="5" customWidth="1"/>
    <col min="18" max="18" width="6.28515625" style="5" customWidth="1"/>
    <col min="19" max="19" width="10.85546875" style="5" customWidth="1"/>
    <col min="20" max="20" width="12.28515625" style="6" customWidth="1"/>
    <col min="21" max="21" width="9.5703125" style="5" customWidth="1"/>
    <col min="22" max="22" width="15.42578125" style="6" customWidth="1"/>
    <col min="23" max="23" width="7.42578125" style="6" customWidth="1"/>
    <col min="24" max="24" width="7" style="6" customWidth="1"/>
    <col min="25" max="25" width="9.140625" style="6"/>
    <col min="26" max="26" width="11.140625" style="6" bestFit="1" customWidth="1"/>
    <col min="27" max="28" width="10.85546875" style="5" bestFit="1" customWidth="1"/>
    <col min="29" max="16384" width="9.140625" style="5"/>
  </cols>
  <sheetData>
    <row r="1" spans="1:31" s="3" customFormat="1" ht="41.25" customHeight="1">
      <c r="A1" s="124"/>
      <c r="B1" s="343"/>
      <c r="C1" s="343"/>
      <c r="D1" s="531" t="str">
        <f>"BẢNG THANH TOÁN LƯƠNG THÁNG"&amp;" "&amp;TEXT($E$4,"mm")&amp;" / "&amp;TEXT($E$4,"yyyy")</f>
        <v>BẢNG THANH TOÁN LƯƠNG THÁNG 03 / 2017</v>
      </c>
      <c r="E1" s="531"/>
      <c r="F1" s="531"/>
      <c r="G1" s="531"/>
      <c r="H1" s="531"/>
      <c r="I1" s="531"/>
      <c r="J1" s="531"/>
      <c r="K1" s="531"/>
      <c r="L1" s="531"/>
      <c r="M1" s="531"/>
      <c r="N1" s="531"/>
      <c r="O1" s="531"/>
      <c r="P1" s="531"/>
      <c r="Q1" s="532"/>
      <c r="R1" s="533" t="s">
        <v>179</v>
      </c>
      <c r="S1" s="534"/>
      <c r="T1" s="535"/>
      <c r="U1" s="115" t="s">
        <v>58</v>
      </c>
      <c r="V1" s="99" t="s">
        <v>37</v>
      </c>
      <c r="W1" s="73"/>
      <c r="X1" s="73"/>
      <c r="Y1" s="4"/>
      <c r="Z1" s="4"/>
    </row>
    <row r="2" spans="1:31" s="3" customFormat="1" ht="15" customHeight="1">
      <c r="A2" s="124" t="str">
        <f>TH!$A$1</f>
        <v>Công ty TNHH Hải sản An Lạc</v>
      </c>
      <c r="B2" s="343"/>
      <c r="C2" s="343"/>
      <c r="D2" s="343"/>
      <c r="E2" s="71"/>
      <c r="F2" s="343"/>
      <c r="G2" s="343"/>
      <c r="H2" s="343"/>
      <c r="I2" s="343"/>
      <c r="J2" s="72"/>
      <c r="K2" s="343"/>
      <c r="L2" s="343"/>
      <c r="M2" s="343"/>
      <c r="N2" s="343"/>
      <c r="O2" s="343"/>
      <c r="P2" s="343"/>
      <c r="Q2" s="343"/>
      <c r="R2" s="343"/>
      <c r="S2" s="343"/>
      <c r="T2" s="50"/>
      <c r="U2" s="70">
        <v>27</v>
      </c>
      <c r="V2" s="100">
        <v>31</v>
      </c>
      <c r="W2" s="73"/>
      <c r="X2" s="73"/>
      <c r="Y2" s="4"/>
      <c r="Z2" s="4"/>
    </row>
    <row r="3" spans="1:31" s="3" customFormat="1" ht="15" customHeight="1">
      <c r="A3" s="124" t="str">
        <f>TH!$A$2</f>
        <v>Địa chỉ: Lô A14, đường 4A, KCN Hải Sơn, Đức Hòa, Long An</v>
      </c>
      <c r="B3" s="343"/>
      <c r="C3" s="343"/>
      <c r="D3" s="343"/>
      <c r="E3" s="71"/>
      <c r="F3" s="343"/>
      <c r="G3" s="343"/>
      <c r="H3" s="343"/>
      <c r="I3" s="343"/>
      <c r="J3" s="72"/>
      <c r="K3" s="343"/>
      <c r="L3" s="343"/>
      <c r="M3" s="343"/>
      <c r="N3" s="343"/>
      <c r="O3" s="343"/>
      <c r="P3" s="343"/>
      <c r="Q3" s="343"/>
      <c r="R3" s="343"/>
      <c r="S3" s="343"/>
      <c r="T3" s="50"/>
      <c r="U3" s="116"/>
      <c r="V3" s="117"/>
      <c r="W3" s="73"/>
      <c r="X3" s="73"/>
      <c r="Y3" s="4"/>
      <c r="Z3" s="4"/>
    </row>
    <row r="4" spans="1:31" s="95" customFormat="1" ht="14.25" customHeight="1">
      <c r="A4" s="93"/>
      <c r="B4" s="94"/>
      <c r="C4" s="94"/>
      <c r="D4" s="94"/>
      <c r="E4" s="277">
        <f>'CC - 03'!$E$4</f>
        <v>42795</v>
      </c>
      <c r="F4" s="94"/>
      <c r="G4" s="94"/>
      <c r="H4" s="94"/>
      <c r="I4" s="94"/>
      <c r="J4" s="94"/>
      <c r="K4" s="94"/>
      <c r="L4" s="94"/>
      <c r="M4" s="94"/>
      <c r="N4" s="249">
        <v>0.08</v>
      </c>
      <c r="O4" s="249">
        <v>1.4999999999999999E-2</v>
      </c>
      <c r="P4" s="249">
        <v>0.01</v>
      </c>
      <c r="Q4" s="94"/>
      <c r="R4" s="94"/>
      <c r="S4" s="94"/>
      <c r="T4" s="94"/>
      <c r="U4" s="94"/>
      <c r="V4" s="96"/>
      <c r="W4" s="96"/>
      <c r="X4" s="96"/>
      <c r="Y4" s="96"/>
      <c r="Z4" s="96"/>
    </row>
    <row r="5" spans="1:31" s="26" customFormat="1" ht="24" customHeight="1">
      <c r="A5" s="536" t="s">
        <v>19</v>
      </c>
      <c r="B5" s="536" t="s">
        <v>20</v>
      </c>
      <c r="C5" s="433" t="s">
        <v>1</v>
      </c>
      <c r="D5" s="433" t="s">
        <v>2</v>
      </c>
      <c r="E5" s="436" t="s">
        <v>56</v>
      </c>
      <c r="F5" s="508" t="s">
        <v>26</v>
      </c>
      <c r="G5" s="509"/>
      <c r="H5" s="509"/>
      <c r="I5" s="509"/>
      <c r="J5" s="509"/>
      <c r="K5" s="525"/>
      <c r="L5" s="515" t="s">
        <v>57</v>
      </c>
      <c r="M5" s="515" t="s">
        <v>5</v>
      </c>
      <c r="N5" s="433" t="s">
        <v>6</v>
      </c>
      <c r="O5" s="433"/>
      <c r="P5" s="433"/>
      <c r="Q5" s="515" t="s">
        <v>7</v>
      </c>
      <c r="R5" s="515" t="s">
        <v>8</v>
      </c>
      <c r="S5" s="515" t="s">
        <v>9</v>
      </c>
      <c r="T5" s="434" t="s">
        <v>10</v>
      </c>
      <c r="U5" s="94"/>
      <c r="V5" s="27"/>
      <c r="W5" s="27"/>
      <c r="X5" s="4"/>
      <c r="Y5" s="4"/>
      <c r="Z5" s="4"/>
      <c r="AA5" s="3"/>
      <c r="AB5" s="3"/>
      <c r="AC5" s="3"/>
      <c r="AD5" s="3"/>
      <c r="AE5" s="3"/>
    </row>
    <row r="6" spans="1:31" s="26" customFormat="1" ht="33.75" customHeight="1">
      <c r="A6" s="537"/>
      <c r="B6" s="537"/>
      <c r="C6" s="433"/>
      <c r="D6" s="433"/>
      <c r="E6" s="436"/>
      <c r="F6" s="508" t="s">
        <v>59</v>
      </c>
      <c r="G6" s="525"/>
      <c r="H6" s="508" t="s">
        <v>189</v>
      </c>
      <c r="I6" s="509"/>
      <c r="J6" s="526" t="s">
        <v>27</v>
      </c>
      <c r="K6" s="515" t="s">
        <v>4</v>
      </c>
      <c r="L6" s="516"/>
      <c r="M6" s="516"/>
      <c r="N6" s="538" t="s">
        <v>12</v>
      </c>
      <c r="O6" s="515" t="s">
        <v>13</v>
      </c>
      <c r="P6" s="515" t="s">
        <v>34</v>
      </c>
      <c r="Q6" s="516"/>
      <c r="R6" s="516"/>
      <c r="S6" s="516"/>
      <c r="T6" s="435"/>
      <c r="U6" s="94"/>
      <c r="V6" s="27"/>
      <c r="W6" s="27"/>
      <c r="X6" s="4"/>
      <c r="Y6" s="4"/>
      <c r="Z6" s="4"/>
      <c r="AA6" s="3"/>
      <c r="AB6" s="3"/>
      <c r="AC6" s="3"/>
      <c r="AD6" s="3"/>
      <c r="AE6" s="3"/>
    </row>
    <row r="7" spans="1:31" s="26" customFormat="1" ht="35.25" customHeight="1">
      <c r="A7" s="537"/>
      <c r="B7" s="537"/>
      <c r="C7" s="515"/>
      <c r="D7" s="515"/>
      <c r="E7" s="436"/>
      <c r="F7" s="344" t="s">
        <v>40</v>
      </c>
      <c r="G7" s="340" t="s">
        <v>18</v>
      </c>
      <c r="H7" s="344" t="s">
        <v>40</v>
      </c>
      <c r="I7" s="347" t="s">
        <v>18</v>
      </c>
      <c r="J7" s="527"/>
      <c r="K7" s="516"/>
      <c r="L7" s="517"/>
      <c r="M7" s="517"/>
      <c r="N7" s="539"/>
      <c r="O7" s="516"/>
      <c r="P7" s="516"/>
      <c r="Q7" s="516"/>
      <c r="R7" s="516"/>
      <c r="S7" s="516"/>
      <c r="T7" s="435"/>
      <c r="U7" s="94"/>
      <c r="V7" s="27"/>
      <c r="W7" s="27"/>
      <c r="X7" s="4"/>
      <c r="Y7" s="4"/>
      <c r="Z7" s="4"/>
      <c r="AA7" s="3"/>
      <c r="AB7" s="3"/>
      <c r="AC7" s="3"/>
      <c r="AD7" s="3"/>
      <c r="AE7" s="3"/>
    </row>
    <row r="8" spans="1:31" s="75" customFormat="1" ht="12.75" customHeight="1">
      <c r="A8" s="74">
        <v>1</v>
      </c>
      <c r="B8" s="74">
        <v>2</v>
      </c>
      <c r="C8" s="74">
        <v>3</v>
      </c>
      <c r="D8" s="74">
        <v>4</v>
      </c>
      <c r="E8" s="74">
        <v>5</v>
      </c>
      <c r="F8" s="74">
        <v>7</v>
      </c>
      <c r="G8" s="74">
        <v>8</v>
      </c>
      <c r="H8" s="74">
        <v>9</v>
      </c>
      <c r="I8" s="74">
        <v>10</v>
      </c>
      <c r="J8" s="74">
        <v>13</v>
      </c>
      <c r="K8" s="74">
        <v>14</v>
      </c>
      <c r="L8" s="74">
        <v>16</v>
      </c>
      <c r="M8" s="74">
        <v>17</v>
      </c>
      <c r="N8" s="74">
        <v>18</v>
      </c>
      <c r="O8" s="74">
        <v>19</v>
      </c>
      <c r="P8" s="74">
        <v>20</v>
      </c>
      <c r="Q8" s="74">
        <v>21</v>
      </c>
      <c r="R8" s="74">
        <v>22</v>
      </c>
      <c r="S8" s="74">
        <v>23</v>
      </c>
      <c r="T8" s="74">
        <v>24</v>
      </c>
      <c r="U8" s="94"/>
      <c r="V8" s="76"/>
      <c r="W8" s="76"/>
      <c r="X8" s="77"/>
      <c r="Y8" s="77"/>
      <c r="Z8" s="77"/>
      <c r="AA8" s="78"/>
      <c r="AB8" s="78"/>
      <c r="AC8" s="78"/>
      <c r="AD8" s="78"/>
      <c r="AE8" s="78"/>
    </row>
    <row r="9" spans="1:31" s="75" customFormat="1" ht="18" customHeight="1">
      <c r="A9" s="276" t="s">
        <v>183</v>
      </c>
      <c r="B9" s="275" t="s">
        <v>184</v>
      </c>
      <c r="C9" s="274"/>
      <c r="D9" s="274"/>
      <c r="E9" s="274"/>
      <c r="F9" s="274"/>
      <c r="G9" s="274"/>
      <c r="H9" s="274"/>
      <c r="I9" s="274"/>
      <c r="J9" s="274"/>
      <c r="K9" s="274"/>
      <c r="L9" s="274"/>
      <c r="M9" s="274"/>
      <c r="N9" s="274"/>
      <c r="O9" s="274"/>
      <c r="P9" s="274"/>
      <c r="Q9" s="274"/>
      <c r="R9" s="274"/>
      <c r="S9" s="274"/>
      <c r="T9" s="274"/>
      <c r="U9" s="94"/>
      <c r="V9" s="76"/>
      <c r="W9" s="76"/>
      <c r="X9" s="77"/>
      <c r="Y9" s="77"/>
      <c r="Z9" s="77"/>
      <c r="AA9" s="78"/>
      <c r="AB9" s="78"/>
      <c r="AC9" s="78"/>
      <c r="AD9" s="78"/>
      <c r="AE9" s="78"/>
    </row>
    <row r="10" spans="1:31" s="33" customFormat="1" ht="24" customHeight="1">
      <c r="A10" s="35">
        <v>1</v>
      </c>
      <c r="B10" s="126" t="s">
        <v>61</v>
      </c>
      <c r="C10" s="79" t="str">
        <f>VLOOKUP(B10,DS,2,0)</f>
        <v>Mai Út Hiền</v>
      </c>
      <c r="D10" s="103" t="str">
        <f>VLOOKUP(B10,DS,3,0)</f>
        <v>Cơ Điện</v>
      </c>
      <c r="E10" s="80">
        <f>VLOOKUP(B10,DS,4,0)</f>
        <v>4336000</v>
      </c>
      <c r="F10" s="82">
        <f>VLOOKUP(B10,'CC - 03'!$B$8:$AS$67,36,0)</f>
        <v>27</v>
      </c>
      <c r="G10" s="198">
        <f>ROUND(E10/$U$2*F10,0)</f>
        <v>4336000</v>
      </c>
      <c r="H10" s="82">
        <f>(VLOOKUP(B10,'CC - 02'!$B$8:$AS$70,37,0)+VLOOKUP(B10,'CC - 02'!$B$8:$AS$70,38,0))</f>
        <v>0</v>
      </c>
      <c r="I10" s="198">
        <f>ROUND(E10/$U$2*H10,0)</f>
        <v>0</v>
      </c>
      <c r="J10" s="83">
        <f>F10+H10</f>
        <v>27</v>
      </c>
      <c r="K10" s="36">
        <f>G10+I10</f>
        <v>4336000</v>
      </c>
      <c r="L10" s="80">
        <f>+F10*15000</f>
        <v>405000</v>
      </c>
      <c r="M10" s="37">
        <f>K10+L10</f>
        <v>4741000</v>
      </c>
      <c r="N10" s="37">
        <f>IF(VLOOKUP(B10,DS,10,0)="x",E10*$N$4,0)</f>
        <v>346880</v>
      </c>
      <c r="O10" s="37">
        <f>IF(VLOOKUP(B10,DS,10,0)="x",E10*$O$4,0)</f>
        <v>65040</v>
      </c>
      <c r="P10" s="37">
        <f>IF(VLOOKUP(B10,DS,10,0)="x",E10*$P$4,0)</f>
        <v>43360</v>
      </c>
      <c r="Q10" s="36">
        <f>M10-SUM(N10:P10)</f>
        <v>4285720</v>
      </c>
      <c r="R10" s="36">
        <f>VLOOKUP(B10,DS,23,0)</f>
        <v>0</v>
      </c>
      <c r="S10" s="38">
        <f>Q10-R10</f>
        <v>4285720</v>
      </c>
      <c r="T10" s="36"/>
      <c r="U10" s="94"/>
      <c r="V10" s="34"/>
      <c r="W10" s="27"/>
      <c r="X10" s="4"/>
      <c r="Y10" s="4"/>
      <c r="Z10" s="4"/>
      <c r="AA10" s="3"/>
      <c r="AB10" s="3"/>
      <c r="AC10" s="3"/>
      <c r="AD10" s="3"/>
      <c r="AE10" s="3"/>
    </row>
    <row r="11" spans="1:31" s="33" customFormat="1" ht="24" customHeight="1">
      <c r="A11" s="35">
        <v>2</v>
      </c>
      <c r="B11" s="126" t="s">
        <v>62</v>
      </c>
      <c r="C11" s="79" t="str">
        <f>VLOOKUP(B11,DS,2,0)</f>
        <v>Nguyễn Thị Xuân Thảo</v>
      </c>
      <c r="D11" s="103" t="str">
        <f>VLOOKUP(B11,DS,3,0)</f>
        <v>KCS</v>
      </c>
      <c r="E11" s="80">
        <f>VLOOKUP(B11,DS,4,0)</f>
        <v>4056000</v>
      </c>
      <c r="F11" s="82">
        <f>VLOOKUP(B11,'CC - 03'!$B$8:$AS$67,36,0)</f>
        <v>27</v>
      </c>
      <c r="G11" s="198">
        <f>ROUND(E11/$U$2*F11,0)</f>
        <v>4056000</v>
      </c>
      <c r="H11" s="82">
        <f>(VLOOKUP(B11,'CC - 02'!$B$8:$AS$70,37,0)+VLOOKUP(B11,'CC - 02'!$B$8:$AS$70,38,0))</f>
        <v>0</v>
      </c>
      <c r="I11" s="198">
        <f>ROUND(E11/$U$2*H11,0)</f>
        <v>0</v>
      </c>
      <c r="J11" s="83">
        <f>F11+H11</f>
        <v>27</v>
      </c>
      <c r="K11" s="36">
        <f>G11+I11</f>
        <v>4056000</v>
      </c>
      <c r="L11" s="80">
        <f>+F11*15000</f>
        <v>405000</v>
      </c>
      <c r="M11" s="37">
        <f>K11+L11</f>
        <v>4461000</v>
      </c>
      <c r="N11" s="37">
        <f>IF(VLOOKUP(B11,DS,10,0)="x",E11*$N$4,0)</f>
        <v>324480</v>
      </c>
      <c r="O11" s="37">
        <f>IF(VLOOKUP(B11,DS,10,0)="x",E11*$O$4,0)</f>
        <v>60840</v>
      </c>
      <c r="P11" s="37">
        <f>IF(VLOOKUP(B11,DS,10,0)="x",E11*$P$4,0)</f>
        <v>40560</v>
      </c>
      <c r="Q11" s="36">
        <f>M11-SUM(N11:P11)</f>
        <v>4035120</v>
      </c>
      <c r="R11" s="36">
        <f>VLOOKUP(B11,DS,23,0)</f>
        <v>0</v>
      </c>
      <c r="S11" s="38">
        <f>Q11-R11</f>
        <v>4035120</v>
      </c>
      <c r="T11" s="36"/>
      <c r="U11" s="94"/>
      <c r="V11" s="34"/>
      <c r="W11" s="27"/>
      <c r="X11" s="4"/>
      <c r="Y11" s="4"/>
      <c r="Z11" s="4"/>
      <c r="AA11" s="3"/>
      <c r="AB11" s="3"/>
      <c r="AC11" s="3"/>
      <c r="AD11" s="3"/>
      <c r="AE11" s="3"/>
    </row>
    <row r="12" spans="1:31" s="75" customFormat="1" ht="20.25" customHeight="1">
      <c r="A12" s="276" t="s">
        <v>185</v>
      </c>
      <c r="B12" s="275" t="s">
        <v>186</v>
      </c>
      <c r="C12" s="274"/>
      <c r="D12" s="274"/>
      <c r="E12" s="274" t="s">
        <v>194</v>
      </c>
      <c r="F12" s="82">
        <f>VLOOKUP(B12,'CC - 03'!$B$8:$AS$67,36,0)</f>
        <v>0</v>
      </c>
      <c r="G12" s="274"/>
      <c r="H12" s="274"/>
      <c r="I12" s="274"/>
      <c r="J12" s="274"/>
      <c r="K12" s="274" t="s">
        <v>194</v>
      </c>
      <c r="L12" s="274"/>
      <c r="M12" s="274"/>
      <c r="N12" s="37"/>
      <c r="O12" s="37"/>
      <c r="P12" s="37"/>
      <c r="Q12" s="274"/>
      <c r="R12" s="274"/>
      <c r="S12" s="274"/>
      <c r="T12" s="274"/>
      <c r="U12" s="94"/>
      <c r="V12" s="76"/>
      <c r="W12" s="76"/>
      <c r="X12" s="77"/>
      <c r="Y12" s="77"/>
      <c r="Z12" s="77"/>
      <c r="AA12" s="78"/>
      <c r="AB12" s="78"/>
      <c r="AC12" s="78"/>
      <c r="AD12" s="78"/>
      <c r="AE12" s="78"/>
    </row>
    <row r="13" spans="1:31" s="33" customFormat="1" ht="24" customHeight="1">
      <c r="A13" s="35">
        <v>3</v>
      </c>
      <c r="B13" s="126" t="s">
        <v>85</v>
      </c>
      <c r="C13" s="79" t="str">
        <f t="shared" ref="C13:C29" si="0">VLOOKUP(B13,DS,2,0)</f>
        <v>Huỳnh Thị Hường</v>
      </c>
      <c r="D13" s="103" t="str">
        <f t="shared" ref="D13:D29" si="1">VLOOKUP(B13,DS,3,0)</f>
        <v>Công nhân</v>
      </c>
      <c r="E13" s="80">
        <f t="shared" ref="E13:E29" si="2">VLOOKUP(B13,DS,4,0)</f>
        <v>3552000</v>
      </c>
      <c r="F13" s="82">
        <f>VLOOKUP(B13,'CC - 03'!$B$8:$AS$67,36,0)</f>
        <v>27</v>
      </c>
      <c r="G13" s="198">
        <f t="shared" ref="G13:G29" si="3">ROUND(E13/$U$2*F13,0)</f>
        <v>3552000</v>
      </c>
      <c r="H13" s="82">
        <f>(VLOOKUP(B13,'CC - 02'!$B$8:$AS$70,37,0)+VLOOKUP(B13,'CC - 02'!$B$8:$AS$70,38,0))</f>
        <v>0</v>
      </c>
      <c r="I13" s="198">
        <f t="shared" ref="I13:I29" si="4">ROUND(E13/$U$2*H13,0)</f>
        <v>0</v>
      </c>
      <c r="J13" s="199">
        <f t="shared" ref="J13:K29" si="5">F13+H13</f>
        <v>27</v>
      </c>
      <c r="K13" s="36">
        <f t="shared" si="5"/>
        <v>3552000</v>
      </c>
      <c r="L13" s="80">
        <f t="shared" ref="L13:L29" si="6">+F13*15000</f>
        <v>405000</v>
      </c>
      <c r="M13" s="37">
        <f t="shared" ref="M13:M29" si="7">K13+L13</f>
        <v>3957000</v>
      </c>
      <c r="N13" s="37">
        <f t="shared" ref="N13:N23" si="8">IF(VLOOKUP(B13,DS,10,0)="x",E13*$N$4,0)</f>
        <v>284160</v>
      </c>
      <c r="O13" s="37">
        <f t="shared" ref="O13:O23" si="9">IF(VLOOKUP(B13,DS,10,0)="x",E13*$O$4,0)</f>
        <v>53280</v>
      </c>
      <c r="P13" s="37">
        <f t="shared" ref="P13:P23" si="10">IF(VLOOKUP(B13,DS,10,0)="x",E13*$P$4,0)</f>
        <v>35520</v>
      </c>
      <c r="Q13" s="36">
        <f t="shared" ref="Q13:Q26" si="11">M13-SUM(N13:P13)</f>
        <v>3584040</v>
      </c>
      <c r="R13" s="36">
        <f t="shared" ref="R13:R29" si="12">VLOOKUP(B13,DS,23,0)</f>
        <v>0</v>
      </c>
      <c r="S13" s="38">
        <f t="shared" ref="S13:S29" si="13">Q13-R13</f>
        <v>3584040</v>
      </c>
      <c r="T13" s="36"/>
      <c r="U13" s="94"/>
      <c r="V13" s="34"/>
      <c r="W13" s="27"/>
      <c r="X13" s="4"/>
      <c r="Y13" s="4"/>
      <c r="Z13" s="4"/>
      <c r="AA13" s="3"/>
      <c r="AB13" s="3"/>
      <c r="AC13" s="3"/>
      <c r="AD13" s="3"/>
      <c r="AE13" s="3"/>
    </row>
    <row r="14" spans="1:31" s="33" customFormat="1" ht="24" customHeight="1">
      <c r="A14" s="35">
        <v>4</v>
      </c>
      <c r="B14" s="126" t="s">
        <v>86</v>
      </c>
      <c r="C14" s="79" t="str">
        <f t="shared" si="0"/>
        <v>Nguyễn Thị Rong</v>
      </c>
      <c r="D14" s="103" t="str">
        <f t="shared" si="1"/>
        <v>Công nhân</v>
      </c>
      <c r="E14" s="80">
        <f t="shared" si="2"/>
        <v>3552000</v>
      </c>
      <c r="F14" s="82">
        <f>VLOOKUP(B14,'CC - 03'!$B$8:$AS$67,36,0)</f>
        <v>27</v>
      </c>
      <c r="G14" s="198">
        <f t="shared" si="3"/>
        <v>3552000</v>
      </c>
      <c r="H14" s="82">
        <f>(VLOOKUP(B14,'CC - 02'!$B$8:$AS$70,37,0)+VLOOKUP(B14,'CC - 02'!$B$8:$AS$70,38,0))</f>
        <v>0</v>
      </c>
      <c r="I14" s="198">
        <f t="shared" si="4"/>
        <v>0</v>
      </c>
      <c r="J14" s="199">
        <f t="shared" si="5"/>
        <v>27</v>
      </c>
      <c r="K14" s="36">
        <f t="shared" si="5"/>
        <v>3552000</v>
      </c>
      <c r="L14" s="80">
        <f t="shared" si="6"/>
        <v>405000</v>
      </c>
      <c r="M14" s="37">
        <f t="shared" si="7"/>
        <v>3957000</v>
      </c>
      <c r="N14" s="37">
        <f t="shared" si="8"/>
        <v>284160</v>
      </c>
      <c r="O14" s="37">
        <f t="shared" si="9"/>
        <v>53280</v>
      </c>
      <c r="P14" s="37">
        <f t="shared" si="10"/>
        <v>35520</v>
      </c>
      <c r="Q14" s="36">
        <f t="shared" si="11"/>
        <v>3584040</v>
      </c>
      <c r="R14" s="36">
        <f t="shared" si="12"/>
        <v>0</v>
      </c>
      <c r="S14" s="38">
        <f t="shared" si="13"/>
        <v>3584040</v>
      </c>
      <c r="T14" s="36"/>
      <c r="U14" s="94"/>
      <c r="V14" s="34"/>
      <c r="W14" s="27"/>
      <c r="X14" s="4"/>
      <c r="Y14" s="4"/>
      <c r="Z14" s="4"/>
      <c r="AA14" s="3"/>
      <c r="AB14" s="3"/>
      <c r="AC14" s="3"/>
      <c r="AD14" s="3"/>
      <c r="AE14" s="3"/>
    </row>
    <row r="15" spans="1:31" s="33" customFormat="1" ht="24" customHeight="1">
      <c r="A15" s="35">
        <v>5</v>
      </c>
      <c r="B15" s="126" t="s">
        <v>87</v>
      </c>
      <c r="C15" s="79" t="str">
        <f t="shared" si="0"/>
        <v>Sơn Thị Nil</v>
      </c>
      <c r="D15" s="103" t="str">
        <f t="shared" si="1"/>
        <v>Công nhân</v>
      </c>
      <c r="E15" s="80">
        <f t="shared" si="2"/>
        <v>3552000</v>
      </c>
      <c r="F15" s="82">
        <f>VLOOKUP(B15,'CC - 03'!$B$8:$AS$67,36,0)</f>
        <v>27</v>
      </c>
      <c r="G15" s="198">
        <f t="shared" si="3"/>
        <v>3552000</v>
      </c>
      <c r="H15" s="82">
        <f>(VLOOKUP(B15,'CC - 02'!$B$8:$AS$70,37,0)+VLOOKUP(B15,'CC - 02'!$B$8:$AS$70,38,0))</f>
        <v>0</v>
      </c>
      <c r="I15" s="198">
        <f t="shared" si="4"/>
        <v>0</v>
      </c>
      <c r="J15" s="199">
        <f t="shared" si="5"/>
        <v>27</v>
      </c>
      <c r="K15" s="36">
        <f t="shared" si="5"/>
        <v>3552000</v>
      </c>
      <c r="L15" s="80">
        <f t="shared" si="6"/>
        <v>405000</v>
      </c>
      <c r="M15" s="37">
        <f t="shared" si="7"/>
        <v>3957000</v>
      </c>
      <c r="N15" s="37">
        <f t="shared" si="8"/>
        <v>284160</v>
      </c>
      <c r="O15" s="37">
        <f t="shared" si="9"/>
        <v>53280</v>
      </c>
      <c r="P15" s="37">
        <f t="shared" si="10"/>
        <v>35520</v>
      </c>
      <c r="Q15" s="36">
        <f t="shared" si="11"/>
        <v>3584040</v>
      </c>
      <c r="R15" s="36">
        <f t="shared" si="12"/>
        <v>0</v>
      </c>
      <c r="S15" s="38">
        <f t="shared" si="13"/>
        <v>3584040</v>
      </c>
      <c r="T15" s="36"/>
      <c r="U15" s="94"/>
      <c r="V15" s="34"/>
      <c r="W15" s="27"/>
      <c r="X15" s="4"/>
      <c r="Y15" s="4"/>
      <c r="Z15" s="4"/>
      <c r="AA15" s="3"/>
      <c r="AB15" s="3"/>
      <c r="AC15" s="3"/>
      <c r="AD15" s="3"/>
      <c r="AE15" s="3"/>
    </row>
    <row r="16" spans="1:31" s="33" customFormat="1" ht="23.25" customHeight="1">
      <c r="A16" s="35">
        <v>6</v>
      </c>
      <c r="B16" s="126" t="s">
        <v>91</v>
      </c>
      <c r="C16" s="79" t="str">
        <f t="shared" si="0"/>
        <v>Nguyễn Thị Lựu</v>
      </c>
      <c r="D16" s="103" t="str">
        <f t="shared" si="1"/>
        <v>Công nhân</v>
      </c>
      <c r="E16" s="80">
        <f t="shared" si="2"/>
        <v>3552000</v>
      </c>
      <c r="F16" s="82">
        <f>VLOOKUP(B16,'CC - 03'!$B$8:$AS$67,36,0)</f>
        <v>27</v>
      </c>
      <c r="G16" s="198">
        <f t="shared" si="3"/>
        <v>3552000</v>
      </c>
      <c r="H16" s="82">
        <f>(VLOOKUP(B16,'CC - 02'!$B$8:$AS$70,37,0)+VLOOKUP(B16,'CC - 02'!$B$8:$AS$70,38,0))</f>
        <v>0</v>
      </c>
      <c r="I16" s="198">
        <f t="shared" si="4"/>
        <v>0</v>
      </c>
      <c r="J16" s="199">
        <f t="shared" si="5"/>
        <v>27</v>
      </c>
      <c r="K16" s="36">
        <f t="shared" si="5"/>
        <v>3552000</v>
      </c>
      <c r="L16" s="80">
        <f t="shared" si="6"/>
        <v>405000</v>
      </c>
      <c r="M16" s="37">
        <f t="shared" si="7"/>
        <v>3957000</v>
      </c>
      <c r="N16" s="37">
        <f t="shared" si="8"/>
        <v>284160</v>
      </c>
      <c r="O16" s="37">
        <f t="shared" si="9"/>
        <v>53280</v>
      </c>
      <c r="P16" s="37">
        <f t="shared" si="10"/>
        <v>35520</v>
      </c>
      <c r="Q16" s="36">
        <f t="shared" si="11"/>
        <v>3584040</v>
      </c>
      <c r="R16" s="36">
        <f t="shared" si="12"/>
        <v>0</v>
      </c>
      <c r="S16" s="38">
        <f t="shared" si="13"/>
        <v>3584040</v>
      </c>
      <c r="T16" s="36"/>
      <c r="U16" s="94"/>
      <c r="V16" s="34"/>
      <c r="W16" s="27"/>
      <c r="X16" s="4"/>
      <c r="Y16" s="4"/>
      <c r="Z16" s="4"/>
      <c r="AA16" s="3"/>
      <c r="AB16" s="3"/>
      <c r="AC16" s="3"/>
      <c r="AD16" s="3"/>
      <c r="AE16" s="3"/>
    </row>
    <row r="17" spans="1:31" s="33" customFormat="1" ht="23.25" customHeight="1">
      <c r="A17" s="35">
        <v>7</v>
      </c>
      <c r="B17" s="126" t="s">
        <v>94</v>
      </c>
      <c r="C17" s="79" t="str">
        <f t="shared" si="0"/>
        <v>Trà Thị Soi</v>
      </c>
      <c r="D17" s="103" t="str">
        <f t="shared" si="1"/>
        <v>Công nhân</v>
      </c>
      <c r="E17" s="80">
        <f t="shared" si="2"/>
        <v>3552000</v>
      </c>
      <c r="F17" s="82">
        <f>VLOOKUP(B17,'CC - 03'!$B$8:$AS$67,36,0)</f>
        <v>27</v>
      </c>
      <c r="G17" s="198">
        <f t="shared" si="3"/>
        <v>3552000</v>
      </c>
      <c r="H17" s="82">
        <f>(VLOOKUP(B17,'CC - 02'!$B$8:$AS$70,37,0)+VLOOKUP(B17,'CC - 02'!$B$8:$AS$70,38,0))</f>
        <v>0</v>
      </c>
      <c r="I17" s="198">
        <f t="shared" si="4"/>
        <v>0</v>
      </c>
      <c r="J17" s="199">
        <f t="shared" si="5"/>
        <v>27</v>
      </c>
      <c r="K17" s="36">
        <f t="shared" si="5"/>
        <v>3552000</v>
      </c>
      <c r="L17" s="80">
        <f t="shared" si="6"/>
        <v>405000</v>
      </c>
      <c r="M17" s="37">
        <f t="shared" si="7"/>
        <v>3957000</v>
      </c>
      <c r="N17" s="37">
        <f t="shared" si="8"/>
        <v>284160</v>
      </c>
      <c r="O17" s="37">
        <f t="shared" si="9"/>
        <v>53280</v>
      </c>
      <c r="P17" s="37">
        <f t="shared" si="10"/>
        <v>35520</v>
      </c>
      <c r="Q17" s="36">
        <f t="shared" si="11"/>
        <v>3584040</v>
      </c>
      <c r="R17" s="36">
        <f t="shared" si="12"/>
        <v>0</v>
      </c>
      <c r="S17" s="38">
        <f t="shared" si="13"/>
        <v>3584040</v>
      </c>
      <c r="T17" s="36"/>
      <c r="U17" s="94"/>
      <c r="V17" s="34"/>
      <c r="W17" s="27"/>
      <c r="X17" s="4"/>
      <c r="Y17" s="4"/>
      <c r="Z17" s="4"/>
      <c r="AA17" s="3"/>
      <c r="AB17" s="3"/>
      <c r="AC17" s="3"/>
      <c r="AD17" s="3"/>
      <c r="AE17" s="3"/>
    </row>
    <row r="18" spans="1:31" s="33" customFormat="1" ht="23.25" customHeight="1">
      <c r="A18" s="35">
        <v>8</v>
      </c>
      <c r="B18" s="126" t="s">
        <v>101</v>
      </c>
      <c r="C18" s="79" t="str">
        <f t="shared" si="0"/>
        <v>Trần Thị Bích Phượng</v>
      </c>
      <c r="D18" s="103" t="str">
        <f t="shared" si="1"/>
        <v>Công nhân</v>
      </c>
      <c r="E18" s="80">
        <f t="shared" si="2"/>
        <v>3552000</v>
      </c>
      <c r="F18" s="82">
        <f>VLOOKUP(B18,'CC - 03'!$B$8:$AS$67,36,0)</f>
        <v>27</v>
      </c>
      <c r="G18" s="198">
        <f t="shared" si="3"/>
        <v>3552000</v>
      </c>
      <c r="H18" s="82">
        <f>(VLOOKUP(B18,'CC - 02'!$B$8:$AS$70,37,0)+VLOOKUP(B18,'CC - 02'!$B$8:$AS$70,38,0))</f>
        <v>0</v>
      </c>
      <c r="I18" s="198">
        <f t="shared" si="4"/>
        <v>0</v>
      </c>
      <c r="J18" s="199">
        <f t="shared" si="5"/>
        <v>27</v>
      </c>
      <c r="K18" s="36">
        <f t="shared" si="5"/>
        <v>3552000</v>
      </c>
      <c r="L18" s="80">
        <f t="shared" si="6"/>
        <v>405000</v>
      </c>
      <c r="M18" s="37">
        <f t="shared" si="7"/>
        <v>3957000</v>
      </c>
      <c r="N18" s="37">
        <f t="shared" si="8"/>
        <v>284160</v>
      </c>
      <c r="O18" s="37">
        <f t="shared" si="9"/>
        <v>53280</v>
      </c>
      <c r="P18" s="37">
        <f t="shared" si="10"/>
        <v>35520</v>
      </c>
      <c r="Q18" s="36">
        <f t="shared" si="11"/>
        <v>3584040</v>
      </c>
      <c r="R18" s="36">
        <f t="shared" si="12"/>
        <v>0</v>
      </c>
      <c r="S18" s="38">
        <f t="shared" si="13"/>
        <v>3584040</v>
      </c>
      <c r="T18" s="36"/>
      <c r="U18" s="94"/>
      <c r="V18" s="34"/>
      <c r="W18" s="27"/>
      <c r="X18" s="4"/>
      <c r="Y18" s="4"/>
      <c r="Z18" s="4"/>
      <c r="AA18" s="3"/>
      <c r="AB18" s="3"/>
      <c r="AC18" s="3"/>
      <c r="AD18" s="3"/>
      <c r="AE18" s="3"/>
    </row>
    <row r="19" spans="1:31" s="317" customFormat="1" ht="23.25" customHeight="1">
      <c r="A19" s="35">
        <v>9</v>
      </c>
      <c r="B19" s="302" t="s">
        <v>102</v>
      </c>
      <c r="C19" s="303" t="str">
        <f t="shared" si="0"/>
        <v>Sơn Thị Trường Sa</v>
      </c>
      <c r="D19" s="304" t="str">
        <f t="shared" si="1"/>
        <v>Công nhân</v>
      </c>
      <c r="E19" s="305">
        <f t="shared" si="2"/>
        <v>3552000</v>
      </c>
      <c r="F19" s="82">
        <f>VLOOKUP(B19,'CC - 03'!$B$8:$AS$67,36,0)</f>
        <v>27</v>
      </c>
      <c r="G19" s="307">
        <f t="shared" si="3"/>
        <v>3552000</v>
      </c>
      <c r="H19" s="306">
        <f>(VLOOKUP(B19,'CC - 02'!$B$8:$AS$70,37,0)+VLOOKUP(B19,'CC - 02'!$B$8:$AS$70,38,0))</f>
        <v>0</v>
      </c>
      <c r="I19" s="307">
        <f t="shared" si="4"/>
        <v>0</v>
      </c>
      <c r="J19" s="308">
        <f t="shared" si="5"/>
        <v>27</v>
      </c>
      <c r="K19" s="309">
        <f t="shared" si="5"/>
        <v>3552000</v>
      </c>
      <c r="L19" s="305">
        <f t="shared" si="6"/>
        <v>405000</v>
      </c>
      <c r="M19" s="310">
        <f t="shared" si="7"/>
        <v>3957000</v>
      </c>
      <c r="N19" s="310">
        <f t="shared" si="8"/>
        <v>284160</v>
      </c>
      <c r="O19" s="310">
        <f t="shared" si="9"/>
        <v>53280</v>
      </c>
      <c r="P19" s="310">
        <f t="shared" si="10"/>
        <v>35520</v>
      </c>
      <c r="Q19" s="309">
        <f t="shared" si="11"/>
        <v>3584040</v>
      </c>
      <c r="R19" s="309">
        <f t="shared" si="12"/>
        <v>0</v>
      </c>
      <c r="S19" s="311">
        <f t="shared" si="13"/>
        <v>3584040</v>
      </c>
      <c r="T19" s="309"/>
      <c r="U19" s="312"/>
      <c r="V19" s="313"/>
      <c r="W19" s="314"/>
      <c r="X19" s="315"/>
      <c r="Y19" s="315"/>
      <c r="Z19" s="315"/>
      <c r="AA19" s="316"/>
      <c r="AB19" s="316"/>
      <c r="AC19" s="316"/>
      <c r="AD19" s="316"/>
      <c r="AE19" s="316"/>
    </row>
    <row r="20" spans="1:31" s="33" customFormat="1" ht="23.25" customHeight="1">
      <c r="A20" s="35">
        <v>10</v>
      </c>
      <c r="B20" s="302" t="s">
        <v>88</v>
      </c>
      <c r="C20" s="79" t="str">
        <f t="shared" si="0"/>
        <v>Huỳnh Thị Bé Tha</v>
      </c>
      <c r="D20" s="103" t="str">
        <f t="shared" si="1"/>
        <v>Công nhân</v>
      </c>
      <c r="E20" s="80">
        <v>3552000</v>
      </c>
      <c r="F20" s="82">
        <f>VLOOKUP(B20,'CC - 03'!$B$8:$AS$67,36,0)</f>
        <v>27</v>
      </c>
      <c r="G20" s="198">
        <f t="shared" si="3"/>
        <v>3552000</v>
      </c>
      <c r="H20" s="82">
        <f>(VLOOKUP(B20,'CC - 02'!$B$8:$AS$70,37,0)+VLOOKUP(B20,'CC - 02'!$B$8:$AS$70,38,0))</f>
        <v>0</v>
      </c>
      <c r="I20" s="198">
        <f t="shared" si="4"/>
        <v>0</v>
      </c>
      <c r="J20" s="199">
        <f t="shared" si="5"/>
        <v>27</v>
      </c>
      <c r="K20" s="36">
        <f t="shared" si="5"/>
        <v>3552000</v>
      </c>
      <c r="L20" s="80">
        <f t="shared" si="6"/>
        <v>405000</v>
      </c>
      <c r="M20" s="37">
        <f t="shared" si="7"/>
        <v>3957000</v>
      </c>
      <c r="N20" s="37">
        <f t="shared" si="8"/>
        <v>284160</v>
      </c>
      <c r="O20" s="37">
        <f t="shared" si="9"/>
        <v>53280</v>
      </c>
      <c r="P20" s="37">
        <f t="shared" si="10"/>
        <v>35520</v>
      </c>
      <c r="Q20" s="36">
        <f t="shared" si="11"/>
        <v>3584040</v>
      </c>
      <c r="R20" s="36">
        <f t="shared" si="12"/>
        <v>0</v>
      </c>
      <c r="S20" s="38">
        <f t="shared" si="13"/>
        <v>3584040</v>
      </c>
      <c r="T20" s="36"/>
      <c r="U20" s="94"/>
      <c r="V20" s="34"/>
      <c r="W20" s="27"/>
      <c r="X20" s="4"/>
      <c r="Y20" s="4"/>
      <c r="Z20" s="4"/>
      <c r="AA20" s="3"/>
      <c r="AB20" s="3"/>
      <c r="AC20" s="3"/>
      <c r="AD20" s="3"/>
      <c r="AE20" s="3"/>
    </row>
    <row r="21" spans="1:31" s="33" customFormat="1" ht="23.25" customHeight="1">
      <c r="A21" s="35">
        <v>11</v>
      </c>
      <c r="B21" s="302" t="s">
        <v>103</v>
      </c>
      <c r="C21" s="79" t="str">
        <f t="shared" si="0"/>
        <v>Lý Thị Sà Kha</v>
      </c>
      <c r="D21" s="103" t="str">
        <f t="shared" si="1"/>
        <v>Công nhân</v>
      </c>
      <c r="E21" s="80">
        <f t="shared" si="2"/>
        <v>3552000</v>
      </c>
      <c r="F21" s="82">
        <f>VLOOKUP(B21,'CC - 03'!$B$8:$AS$67,36,0)</f>
        <v>27</v>
      </c>
      <c r="G21" s="198">
        <f t="shared" si="3"/>
        <v>3552000</v>
      </c>
      <c r="H21" s="82">
        <f>(VLOOKUP(B21,'CC - 02'!$B$8:$AS$70,37,0)+VLOOKUP(B21,'CC - 02'!$B$8:$AS$70,38,0))</f>
        <v>0</v>
      </c>
      <c r="I21" s="198">
        <f t="shared" si="4"/>
        <v>0</v>
      </c>
      <c r="J21" s="199">
        <f t="shared" si="5"/>
        <v>27</v>
      </c>
      <c r="K21" s="36">
        <f t="shared" si="5"/>
        <v>3552000</v>
      </c>
      <c r="L21" s="80">
        <f t="shared" si="6"/>
        <v>405000</v>
      </c>
      <c r="M21" s="37">
        <f t="shared" si="7"/>
        <v>3957000</v>
      </c>
      <c r="N21" s="37">
        <f t="shared" si="8"/>
        <v>284160</v>
      </c>
      <c r="O21" s="37">
        <f t="shared" si="9"/>
        <v>53280</v>
      </c>
      <c r="P21" s="37">
        <f t="shared" si="10"/>
        <v>35520</v>
      </c>
      <c r="Q21" s="36">
        <f t="shared" si="11"/>
        <v>3584040</v>
      </c>
      <c r="R21" s="36">
        <f t="shared" si="12"/>
        <v>0</v>
      </c>
      <c r="S21" s="38">
        <f t="shared" si="13"/>
        <v>3584040</v>
      </c>
      <c r="T21" s="36"/>
      <c r="U21" s="94"/>
      <c r="V21" s="34"/>
      <c r="W21" s="27"/>
      <c r="X21" s="4"/>
      <c r="Y21" s="4"/>
      <c r="Z21" s="4"/>
      <c r="AA21" s="3"/>
      <c r="AB21" s="3"/>
      <c r="AC21" s="3"/>
      <c r="AD21" s="3"/>
      <c r="AE21" s="3"/>
    </row>
    <row r="22" spans="1:31" s="33" customFormat="1" ht="23.25" customHeight="1">
      <c r="A22" s="35">
        <v>12</v>
      </c>
      <c r="B22" s="16" t="s">
        <v>206</v>
      </c>
      <c r="C22" s="349" t="s">
        <v>205</v>
      </c>
      <c r="D22" s="103" t="str">
        <f t="shared" ref="D22" si="14">VLOOKUP(B22,DS,3,0)</f>
        <v>Công nhân</v>
      </c>
      <c r="E22" s="80">
        <f t="shared" ref="E22" si="15">VLOOKUP(B22,DS,4,0)</f>
        <v>3552000</v>
      </c>
      <c r="F22" s="82">
        <f>VLOOKUP(B22,'CC - 03'!$B$8:$AS$67,36,0)</f>
        <v>27</v>
      </c>
      <c r="G22" s="198">
        <f t="shared" ref="G22" si="16">ROUND(E22/$U$2*F22,0)</f>
        <v>3552000</v>
      </c>
      <c r="H22" s="82">
        <f>(VLOOKUP(B22,'CC - 03'!$B$8:$AS$67,37,0)+VLOOKUP(B22,'CC - 03'!$B$8:$AS$67,38,0))</f>
        <v>0</v>
      </c>
      <c r="I22" s="198">
        <f t="shared" ref="I22" si="17">ROUND(E22/$U$2*H22,0)</f>
        <v>0</v>
      </c>
      <c r="J22" s="199">
        <f t="shared" ref="J22" si="18">F22+H22</f>
        <v>27</v>
      </c>
      <c r="K22" s="36">
        <f t="shared" ref="K22" si="19">G22+I22</f>
        <v>3552000</v>
      </c>
      <c r="L22" s="80">
        <f t="shared" ref="L22" si="20">+F22*15000</f>
        <v>405000</v>
      </c>
      <c r="M22" s="37">
        <f t="shared" ref="M22" si="21">K22+L22</f>
        <v>3957000</v>
      </c>
      <c r="N22" s="37">
        <f>E22*$N$4</f>
        <v>284160</v>
      </c>
      <c r="O22" s="37">
        <f>E22*$O$4</f>
        <v>53280</v>
      </c>
      <c r="P22" s="37">
        <f>E22*$P$4</f>
        <v>35520</v>
      </c>
      <c r="Q22" s="36">
        <f t="shared" ref="Q22" si="22">M22-SUM(N22:P22)</f>
        <v>3584040</v>
      </c>
      <c r="R22" s="36">
        <f t="shared" ref="R22" si="23">VLOOKUP(B22,DS,23,0)</f>
        <v>0</v>
      </c>
      <c r="S22" s="38">
        <f t="shared" ref="S22" si="24">Q22-R22</f>
        <v>3584040</v>
      </c>
      <c r="T22" s="36"/>
      <c r="U22" s="94"/>
      <c r="V22" s="34"/>
      <c r="W22" s="27"/>
      <c r="X22" s="4"/>
      <c r="Y22" s="4"/>
      <c r="Z22" s="4"/>
      <c r="AA22" s="3"/>
      <c r="AB22" s="3"/>
      <c r="AC22" s="3"/>
      <c r="AD22" s="3"/>
      <c r="AE22" s="3"/>
    </row>
    <row r="23" spans="1:31" s="33" customFormat="1" ht="23.25" customHeight="1">
      <c r="A23" s="35">
        <v>13</v>
      </c>
      <c r="B23" s="302" t="s">
        <v>104</v>
      </c>
      <c r="C23" s="79" t="str">
        <f t="shared" si="0"/>
        <v xml:space="preserve"> Lâm Thị Mộng Thường</v>
      </c>
      <c r="D23" s="103" t="str">
        <f t="shared" si="1"/>
        <v>Công nhân</v>
      </c>
      <c r="E23" s="80">
        <f t="shared" si="2"/>
        <v>3552000</v>
      </c>
      <c r="F23" s="82">
        <f>VLOOKUP(B23,'CC - 03'!$B$8:$AS$67,36,0)</f>
        <v>27</v>
      </c>
      <c r="G23" s="198">
        <f t="shared" si="3"/>
        <v>3552000</v>
      </c>
      <c r="H23" s="82">
        <f>(VLOOKUP(B23,'CC - 03'!$B$8:$AS$70,37,0)+VLOOKUP(B23,'CC - 03'!$B$8:$AS$70,38,0))</f>
        <v>0</v>
      </c>
      <c r="I23" s="198">
        <f t="shared" si="4"/>
        <v>0</v>
      </c>
      <c r="J23" s="199">
        <f t="shared" si="5"/>
        <v>27</v>
      </c>
      <c r="K23" s="36">
        <f t="shared" si="5"/>
        <v>3552000</v>
      </c>
      <c r="L23" s="80">
        <f t="shared" si="6"/>
        <v>405000</v>
      </c>
      <c r="M23" s="37">
        <f t="shared" si="7"/>
        <v>3957000</v>
      </c>
      <c r="N23" s="37">
        <f t="shared" si="8"/>
        <v>284160</v>
      </c>
      <c r="O23" s="37">
        <f t="shared" si="9"/>
        <v>53280</v>
      </c>
      <c r="P23" s="37">
        <f t="shared" si="10"/>
        <v>35520</v>
      </c>
      <c r="Q23" s="36">
        <f t="shared" si="11"/>
        <v>3584040</v>
      </c>
      <c r="R23" s="36">
        <f t="shared" si="12"/>
        <v>0</v>
      </c>
      <c r="S23" s="38">
        <f t="shared" si="13"/>
        <v>3584040</v>
      </c>
      <c r="T23" s="36"/>
      <c r="U23" s="94"/>
      <c r="V23" s="34"/>
      <c r="W23" s="27"/>
      <c r="X23" s="4"/>
      <c r="Y23" s="4"/>
      <c r="Z23" s="4"/>
      <c r="AA23" s="3"/>
      <c r="AB23" s="3"/>
      <c r="AC23" s="3"/>
      <c r="AD23" s="3"/>
      <c r="AE23" s="3"/>
    </row>
    <row r="24" spans="1:31" s="33" customFormat="1" ht="23.25" customHeight="1">
      <c r="A24" s="35">
        <v>14</v>
      </c>
      <c r="B24" s="302" t="s">
        <v>210</v>
      </c>
      <c r="C24" s="79" t="str">
        <f t="shared" si="0"/>
        <v>Nguyễn Thị Diễm</v>
      </c>
      <c r="D24" s="103" t="str">
        <f t="shared" si="1"/>
        <v>Công nhân</v>
      </c>
      <c r="E24" s="80">
        <f t="shared" ref="E24" si="25">VLOOKUP(B24,DS,4,0)</f>
        <v>3552000</v>
      </c>
      <c r="F24" s="82">
        <f>VLOOKUP(B24,'CC - 03'!$B$8:$AS$67,36,0)</f>
        <v>27</v>
      </c>
      <c r="G24" s="198">
        <f t="shared" ref="G24" si="26">ROUND(E24/$U$2*F24,0)</f>
        <v>3552000</v>
      </c>
      <c r="H24" s="82">
        <f>(VLOOKUP(B24,'CC - 03'!$B$8:$AS$70,37,0)+VLOOKUP(B24,'CC - 03'!$B$8:$AS$70,38,0))</f>
        <v>0</v>
      </c>
      <c r="I24" s="198">
        <f t="shared" ref="I24" si="27">ROUND(E24/$U$2*H24,0)</f>
        <v>0</v>
      </c>
      <c r="J24" s="199">
        <f t="shared" ref="J24" si="28">F24+H24</f>
        <v>27</v>
      </c>
      <c r="K24" s="36">
        <f t="shared" ref="K24" si="29">G24+I24</f>
        <v>3552000</v>
      </c>
      <c r="L24" s="80">
        <f t="shared" ref="L24" si="30">+F24*15000</f>
        <v>405000</v>
      </c>
      <c r="M24" s="37">
        <f t="shared" ref="M24" si="31">K24+L24</f>
        <v>3957000</v>
      </c>
      <c r="N24" s="37">
        <f>E24*$N$4</f>
        <v>284160</v>
      </c>
      <c r="O24" s="37">
        <f>E24*$O$4</f>
        <v>53280</v>
      </c>
      <c r="P24" s="37">
        <f>E24*$P$4</f>
        <v>35520</v>
      </c>
      <c r="Q24" s="36">
        <f t="shared" ref="Q24" si="32">M24-SUM(N24:P24)</f>
        <v>3584040</v>
      </c>
      <c r="R24" s="36">
        <f t="shared" ref="R24" si="33">VLOOKUP(B24,DS,23,0)</f>
        <v>0</v>
      </c>
      <c r="S24" s="38">
        <f t="shared" ref="S24" si="34">Q24-R24</f>
        <v>3584040</v>
      </c>
      <c r="T24" s="378"/>
      <c r="U24" s="94"/>
      <c r="V24" s="34"/>
      <c r="W24" s="27"/>
      <c r="X24" s="4"/>
      <c r="Y24" s="4"/>
      <c r="Z24" s="4"/>
      <c r="AA24" s="3"/>
      <c r="AB24" s="3"/>
      <c r="AC24" s="3"/>
      <c r="AD24" s="3"/>
      <c r="AE24" s="3"/>
    </row>
    <row r="25" spans="1:31" s="75" customFormat="1" ht="19.5" customHeight="1">
      <c r="A25" s="35"/>
      <c r="B25" s="570" t="s">
        <v>188</v>
      </c>
      <c r="C25" s="571"/>
      <c r="D25" s="274"/>
      <c r="E25" s="274"/>
      <c r="F25" s="82">
        <f>VLOOKUP(B25,'CC - 03'!$B$8:$AS$67,36,0)</f>
        <v>0</v>
      </c>
      <c r="G25" s="274"/>
      <c r="H25" s="274"/>
      <c r="I25" s="274"/>
      <c r="J25" s="274"/>
      <c r="K25" s="274"/>
      <c r="L25" s="274"/>
      <c r="M25" s="274"/>
      <c r="N25" s="37"/>
      <c r="O25" s="37"/>
      <c r="P25" s="37"/>
      <c r="Q25" s="274"/>
      <c r="R25" s="274"/>
      <c r="S25" s="274"/>
      <c r="T25" s="274"/>
      <c r="U25" s="94"/>
      <c r="V25" s="76"/>
      <c r="W25" s="76"/>
      <c r="X25" s="77"/>
      <c r="Y25" s="77"/>
      <c r="Z25" s="77"/>
      <c r="AA25" s="78"/>
      <c r="AB25" s="78"/>
      <c r="AC25" s="78"/>
      <c r="AD25" s="78"/>
      <c r="AE25" s="78"/>
    </row>
    <row r="26" spans="1:31" s="33" customFormat="1" ht="23.25" customHeight="1">
      <c r="A26" s="35">
        <v>15</v>
      </c>
      <c r="B26" s="302" t="s">
        <v>113</v>
      </c>
      <c r="C26" s="79" t="str">
        <f t="shared" si="0"/>
        <v>Nguyễn Văn Bé Hai</v>
      </c>
      <c r="D26" s="103" t="str">
        <f t="shared" si="1"/>
        <v>Công nhân</v>
      </c>
      <c r="E26" s="80">
        <f t="shared" si="2"/>
        <v>3776000</v>
      </c>
      <c r="F26" s="82">
        <f>VLOOKUP(B26,'CC - 03'!$B$8:$AS$67,36,0)</f>
        <v>27</v>
      </c>
      <c r="G26" s="198">
        <f t="shared" si="3"/>
        <v>3776000</v>
      </c>
      <c r="H26" s="82">
        <f>(VLOOKUP(B26,'CC - 02'!$B$8:$AS$70,37,0)+VLOOKUP(B26,'CC - 02'!$B$8:$AS$70,38,0))</f>
        <v>0</v>
      </c>
      <c r="I26" s="198">
        <f t="shared" si="4"/>
        <v>0</v>
      </c>
      <c r="J26" s="199">
        <f t="shared" si="5"/>
        <v>27</v>
      </c>
      <c r="K26" s="36">
        <f t="shared" si="5"/>
        <v>3776000</v>
      </c>
      <c r="L26" s="80">
        <f t="shared" si="6"/>
        <v>405000</v>
      </c>
      <c r="M26" s="37">
        <f t="shared" si="7"/>
        <v>4181000</v>
      </c>
      <c r="N26" s="37">
        <f t="shared" ref="N26:N29" si="35">IF(VLOOKUP(B26,DS,10,0)="x",E26*$N$4,0)</f>
        <v>302080</v>
      </c>
      <c r="O26" s="37">
        <f t="shared" ref="O26:O29" si="36">IF(VLOOKUP(B26,DS,10,0)="x",E26*$O$4,0)</f>
        <v>56640</v>
      </c>
      <c r="P26" s="37">
        <f t="shared" ref="P26:P29" si="37">IF(VLOOKUP(B26,DS,10,0)="x",E26*$P$4,0)</f>
        <v>37760</v>
      </c>
      <c r="Q26" s="36">
        <f t="shared" si="11"/>
        <v>3784520</v>
      </c>
      <c r="R26" s="36">
        <f t="shared" si="12"/>
        <v>0</v>
      </c>
      <c r="S26" s="38">
        <f t="shared" si="13"/>
        <v>3784520</v>
      </c>
      <c r="T26" s="36"/>
      <c r="U26" s="94"/>
      <c r="V26" s="34"/>
      <c r="W26" s="27"/>
      <c r="X26" s="4"/>
      <c r="Y26" s="4"/>
      <c r="Z26" s="4"/>
      <c r="AA26" s="3"/>
      <c r="AB26" s="3"/>
      <c r="AC26" s="3"/>
      <c r="AD26" s="3"/>
      <c r="AE26" s="3"/>
    </row>
    <row r="27" spans="1:31" s="33" customFormat="1" ht="23.25" customHeight="1">
      <c r="A27" s="35">
        <v>16</v>
      </c>
      <c r="B27" s="302" t="s">
        <v>118</v>
      </c>
      <c r="C27" s="79" t="str">
        <f t="shared" si="0"/>
        <v>Trần Nhiên</v>
      </c>
      <c r="D27" s="103" t="str">
        <f t="shared" si="1"/>
        <v>Công nhân</v>
      </c>
      <c r="E27" s="80">
        <f t="shared" si="2"/>
        <v>3552000</v>
      </c>
      <c r="F27" s="82">
        <f>VLOOKUP(B27,'CC - 03'!$B$8:$AS$67,36,0)</f>
        <v>27</v>
      </c>
      <c r="G27" s="198">
        <f t="shared" si="3"/>
        <v>3552000</v>
      </c>
      <c r="H27" s="82">
        <f>(VLOOKUP(B27,'CC - 02'!$B$8:$AS$70,37,0)+VLOOKUP(B27,'CC - 02'!$B$8:$AS$70,38,0))</f>
        <v>0</v>
      </c>
      <c r="I27" s="198">
        <f t="shared" si="4"/>
        <v>0</v>
      </c>
      <c r="J27" s="199">
        <f t="shared" si="5"/>
        <v>27</v>
      </c>
      <c r="K27" s="36">
        <f t="shared" si="5"/>
        <v>3552000</v>
      </c>
      <c r="L27" s="80">
        <f t="shared" si="6"/>
        <v>405000</v>
      </c>
      <c r="M27" s="37">
        <f t="shared" si="7"/>
        <v>3957000</v>
      </c>
      <c r="N27" s="37">
        <f t="shared" si="35"/>
        <v>284160</v>
      </c>
      <c r="O27" s="37">
        <f t="shared" si="36"/>
        <v>53280</v>
      </c>
      <c r="P27" s="37">
        <f t="shared" si="37"/>
        <v>35520</v>
      </c>
      <c r="Q27" s="36">
        <f t="shared" ref="Q27:Q29" si="38">M27-SUM(N27:P27)</f>
        <v>3584040</v>
      </c>
      <c r="R27" s="36">
        <f t="shared" si="12"/>
        <v>0</v>
      </c>
      <c r="S27" s="38">
        <f t="shared" si="13"/>
        <v>3584040</v>
      </c>
      <c r="T27" s="36"/>
      <c r="U27" s="94"/>
      <c r="V27" s="34"/>
      <c r="W27" s="27"/>
      <c r="X27" s="4"/>
      <c r="Y27" s="4"/>
      <c r="Z27" s="4"/>
      <c r="AA27" s="3"/>
      <c r="AB27" s="3"/>
      <c r="AC27" s="3"/>
      <c r="AD27" s="3"/>
      <c r="AE27" s="3"/>
    </row>
    <row r="28" spans="1:31" s="33" customFormat="1" ht="23.25" customHeight="1">
      <c r="A28" s="35">
        <v>17</v>
      </c>
      <c r="B28" s="302" t="s">
        <v>119</v>
      </c>
      <c r="C28" s="79" t="str">
        <f t="shared" si="0"/>
        <v>Thạch Giang</v>
      </c>
      <c r="D28" s="103" t="str">
        <f t="shared" si="1"/>
        <v>Công nhân</v>
      </c>
      <c r="E28" s="80">
        <f t="shared" si="2"/>
        <v>3552000</v>
      </c>
      <c r="F28" s="82">
        <f>VLOOKUP(B28,'CC - 03'!$B$8:$AS$67,36,0)</f>
        <v>27</v>
      </c>
      <c r="G28" s="198">
        <f t="shared" si="3"/>
        <v>3552000</v>
      </c>
      <c r="H28" s="82">
        <f>(VLOOKUP(B28,'CC - 02'!$B$8:$AS$70,37,0)+VLOOKUP(B28,'CC - 02'!$B$8:$AS$70,38,0))</f>
        <v>0</v>
      </c>
      <c r="I28" s="198">
        <f t="shared" si="4"/>
        <v>0</v>
      </c>
      <c r="J28" s="199">
        <f t="shared" si="5"/>
        <v>27</v>
      </c>
      <c r="K28" s="36">
        <f t="shared" si="5"/>
        <v>3552000</v>
      </c>
      <c r="L28" s="80">
        <f t="shared" si="6"/>
        <v>405000</v>
      </c>
      <c r="M28" s="37">
        <f t="shared" si="7"/>
        <v>3957000</v>
      </c>
      <c r="N28" s="37">
        <f t="shared" si="35"/>
        <v>284160</v>
      </c>
      <c r="O28" s="37">
        <f t="shared" si="36"/>
        <v>53280</v>
      </c>
      <c r="P28" s="37">
        <f t="shared" si="37"/>
        <v>35520</v>
      </c>
      <c r="Q28" s="36">
        <f t="shared" si="38"/>
        <v>3584040</v>
      </c>
      <c r="R28" s="36">
        <f t="shared" si="12"/>
        <v>0</v>
      </c>
      <c r="S28" s="38">
        <f t="shared" si="13"/>
        <v>3584040</v>
      </c>
      <c r="T28" s="36"/>
      <c r="U28" s="94"/>
      <c r="V28" s="34"/>
      <c r="W28" s="27"/>
      <c r="X28" s="4"/>
      <c r="Y28" s="4"/>
      <c r="Z28" s="4"/>
      <c r="AA28" s="3"/>
      <c r="AB28" s="3"/>
      <c r="AC28" s="3"/>
      <c r="AD28" s="3"/>
      <c r="AE28" s="3"/>
    </row>
    <row r="29" spans="1:31" s="33" customFormat="1" ht="23.25" customHeight="1">
      <c r="A29" s="337">
        <v>18</v>
      </c>
      <c r="B29" s="302" t="s">
        <v>122</v>
      </c>
      <c r="C29" s="79" t="str">
        <f t="shared" si="0"/>
        <v>Lâm Chanh Đa Ra</v>
      </c>
      <c r="D29" s="103" t="str">
        <f t="shared" si="1"/>
        <v>Công nhân</v>
      </c>
      <c r="E29" s="80">
        <f t="shared" si="2"/>
        <v>3552000</v>
      </c>
      <c r="F29" s="82">
        <f>VLOOKUP(B29,'CC - 03'!$B$8:$AS$67,36,0)</f>
        <v>27</v>
      </c>
      <c r="G29" s="198">
        <f t="shared" si="3"/>
        <v>3552000</v>
      </c>
      <c r="H29" s="82">
        <f>(VLOOKUP(B29,'CC - 02'!$B$8:$AS$70,37,0)+VLOOKUP(B29,'CC - 02'!$B$8:$AS$70,38,0))</f>
        <v>0</v>
      </c>
      <c r="I29" s="198">
        <f t="shared" si="4"/>
        <v>0</v>
      </c>
      <c r="J29" s="199">
        <f t="shared" si="5"/>
        <v>27</v>
      </c>
      <c r="K29" s="36">
        <f t="shared" si="5"/>
        <v>3552000</v>
      </c>
      <c r="L29" s="80">
        <f t="shared" si="6"/>
        <v>405000</v>
      </c>
      <c r="M29" s="37">
        <f t="shared" si="7"/>
        <v>3957000</v>
      </c>
      <c r="N29" s="37">
        <f t="shared" si="35"/>
        <v>284160</v>
      </c>
      <c r="O29" s="37">
        <f t="shared" si="36"/>
        <v>53280</v>
      </c>
      <c r="P29" s="37">
        <f t="shared" si="37"/>
        <v>35520</v>
      </c>
      <c r="Q29" s="36">
        <f t="shared" si="38"/>
        <v>3584040</v>
      </c>
      <c r="R29" s="36">
        <f t="shared" si="12"/>
        <v>0</v>
      </c>
      <c r="S29" s="38">
        <f t="shared" si="13"/>
        <v>3584040</v>
      </c>
      <c r="T29" s="36"/>
      <c r="U29" s="94"/>
      <c r="V29" s="34"/>
      <c r="W29" s="27"/>
      <c r="X29" s="4"/>
      <c r="Y29" s="4"/>
      <c r="Z29" s="4"/>
      <c r="AA29" s="3"/>
      <c r="AB29" s="3"/>
      <c r="AC29" s="3"/>
      <c r="AD29" s="3"/>
      <c r="AE29" s="3"/>
    </row>
    <row r="30" spans="1:31" s="31" customFormat="1" ht="21" customHeight="1">
      <c r="A30" s="519" t="s">
        <v>25</v>
      </c>
      <c r="B30" s="519"/>
      <c r="C30" s="519"/>
      <c r="D30" s="519"/>
      <c r="E30" s="125">
        <f>SUM(E10:E29)</f>
        <v>65448000</v>
      </c>
      <c r="F30" s="125"/>
      <c r="G30" s="125">
        <f>SUM(G10:G29)</f>
        <v>65448000</v>
      </c>
      <c r="H30" s="125"/>
      <c r="I30" s="125">
        <f>SUM(I10:I29)</f>
        <v>0</v>
      </c>
      <c r="J30" s="25"/>
      <c r="K30" s="25">
        <f>SUM(K10:K29)</f>
        <v>65448000</v>
      </c>
      <c r="L30" s="25">
        <f t="shared" ref="L30:S30" si="39">SUM(L10:L29)</f>
        <v>7290000</v>
      </c>
      <c r="M30" s="25">
        <f t="shared" si="39"/>
        <v>72738000</v>
      </c>
      <c r="N30" s="25">
        <f t="shared" si="39"/>
        <v>5235840</v>
      </c>
      <c r="O30" s="25">
        <f t="shared" si="39"/>
        <v>981720</v>
      </c>
      <c r="P30" s="25">
        <f t="shared" si="39"/>
        <v>654480</v>
      </c>
      <c r="Q30" s="25">
        <f t="shared" si="39"/>
        <v>65865960</v>
      </c>
      <c r="R30" s="25">
        <f t="shared" si="39"/>
        <v>0</v>
      </c>
      <c r="S30" s="25">
        <f t="shared" si="39"/>
        <v>65865960</v>
      </c>
      <c r="T30" s="25"/>
      <c r="U30" s="94"/>
      <c r="V30" s="32"/>
      <c r="W30" s="32"/>
      <c r="X30" s="32"/>
      <c r="Y30" s="32"/>
      <c r="Z30" s="32"/>
    </row>
    <row r="31" spans="1:31" ht="11.25" customHeight="1">
      <c r="A31" s="7"/>
      <c r="B31" s="7"/>
      <c r="C31" s="8"/>
      <c r="D31" s="104"/>
      <c r="E31" s="84"/>
      <c r="F31" s="8"/>
      <c r="G31" s="8"/>
      <c r="H31" s="8"/>
      <c r="I31" s="8"/>
      <c r="K31" s="8"/>
      <c r="L31" s="8"/>
      <c r="M31" s="92"/>
      <c r="N31" s="8"/>
      <c r="O31" s="8"/>
      <c r="P31" s="8"/>
      <c r="Q31" s="8"/>
      <c r="R31" s="8"/>
      <c r="S31" s="8"/>
      <c r="T31" s="8"/>
      <c r="U31" s="94"/>
    </row>
    <row r="32" spans="1:31" s="33" customFormat="1" ht="11.25" customHeight="1">
      <c r="A32" s="68"/>
      <c r="B32" s="68"/>
      <c r="C32" s="68"/>
      <c r="D32" s="118"/>
      <c r="E32" s="119"/>
      <c r="F32" s="68"/>
      <c r="G32" s="68"/>
      <c r="H32" s="68"/>
      <c r="I32" s="68"/>
      <c r="J32" s="120"/>
      <c r="K32" s="119"/>
      <c r="L32" s="68"/>
      <c r="M32" s="68"/>
      <c r="N32" s="68"/>
      <c r="O32" s="68"/>
      <c r="P32" s="68"/>
      <c r="Q32" s="68"/>
      <c r="R32" s="68"/>
      <c r="S32" s="97" t="str">
        <f>"Long An, ngày  "&amp;$V$2&amp;"   tháng   "&amp;TEXT(E4,"mm")&amp;"   năm "&amp;TEXT(E4,"yyyy")</f>
        <v>Long An, ngày  31   tháng   03   năm 2017</v>
      </c>
      <c r="T32" s="68"/>
      <c r="U32" s="121"/>
      <c r="V32" s="34"/>
      <c r="W32" s="34"/>
      <c r="X32" s="34"/>
      <c r="Y32" s="34"/>
      <c r="Z32" s="34"/>
    </row>
    <row r="33" spans="1:31" s="33" customFormat="1" ht="12.75">
      <c r="A33" s="28"/>
      <c r="B33" s="28"/>
      <c r="C33" s="28" t="s">
        <v>60</v>
      </c>
      <c r="D33" s="122"/>
      <c r="E33" s="69"/>
      <c r="F33" s="121"/>
      <c r="G33" s="69"/>
      <c r="H33" s="69"/>
      <c r="I33" s="69"/>
      <c r="J33" s="123"/>
      <c r="K33" s="34"/>
      <c r="L33" s="28"/>
      <c r="M33" s="232"/>
      <c r="N33" s="19"/>
      <c r="O33" s="19"/>
      <c r="P33" s="19"/>
      <c r="Q33" s="19"/>
      <c r="S33" s="121" t="s">
        <v>22</v>
      </c>
      <c r="T33" s="121"/>
      <c r="U33" s="121"/>
      <c r="V33" s="34"/>
      <c r="W33" s="34"/>
      <c r="X33" s="34"/>
      <c r="Y33" s="34"/>
      <c r="Z33" s="34"/>
    </row>
    <row r="34" spans="1:31" ht="12">
      <c r="A34" s="7"/>
      <c r="B34" s="7"/>
      <c r="C34" s="14"/>
      <c r="E34" s="12"/>
      <c r="F34" s="11"/>
      <c r="G34" s="12"/>
      <c r="H34" s="12"/>
      <c r="I34" s="12"/>
      <c r="K34" s="6"/>
      <c r="L34" s="14"/>
      <c r="N34" s="10"/>
      <c r="O34" s="10"/>
      <c r="P34" s="10"/>
      <c r="Q34" s="10"/>
      <c r="S34" s="10"/>
      <c r="T34" s="11"/>
      <c r="U34" s="94"/>
    </row>
    <row r="35" spans="1:31" ht="12">
      <c r="C35" s="14"/>
      <c r="L35" s="14"/>
      <c r="T35" s="14"/>
      <c r="U35" s="94"/>
    </row>
    <row r="36" spans="1:31" ht="12">
      <c r="U36" s="94"/>
    </row>
    <row r="37" spans="1:31" ht="12">
      <c r="U37" s="94"/>
    </row>
    <row r="38" spans="1:31" ht="12">
      <c r="U38" s="94"/>
    </row>
    <row r="39" spans="1:31" ht="12">
      <c r="U39" s="94"/>
    </row>
    <row r="40" spans="1:31" s="379" customFormat="1" ht="12">
      <c r="D40" s="380"/>
      <c r="E40" s="381"/>
      <c r="F40" s="380"/>
      <c r="G40" s="381"/>
      <c r="H40" s="381"/>
      <c r="I40" s="381"/>
      <c r="J40" s="382"/>
      <c r="T40" s="383"/>
      <c r="U40" s="384"/>
      <c r="V40" s="383"/>
      <c r="W40" s="383"/>
      <c r="X40" s="383"/>
      <c r="Y40" s="383"/>
      <c r="Z40" s="383"/>
    </row>
    <row r="41" spans="1:31" ht="12">
      <c r="U41" s="94"/>
    </row>
    <row r="42" spans="1:31" ht="12">
      <c r="U42" s="94"/>
    </row>
    <row r="43" spans="1:31" s="157" customFormat="1" ht="29.25" customHeight="1">
      <c r="A43" s="124"/>
      <c r="B43" s="346"/>
      <c r="C43" s="346"/>
      <c r="D43" s="520" t="str">
        <f>D1</f>
        <v>BẢNG THANH TOÁN LƯƠNG THÁNG 03 / 2017</v>
      </c>
      <c r="E43" s="520"/>
      <c r="F43" s="520"/>
      <c r="G43" s="520"/>
      <c r="H43" s="520"/>
      <c r="I43" s="520"/>
      <c r="J43" s="520"/>
      <c r="K43" s="520"/>
      <c r="L43" s="520"/>
      <c r="M43" s="520"/>
      <c r="N43" s="520"/>
      <c r="O43" s="520"/>
      <c r="P43" s="520"/>
      <c r="Q43" s="521"/>
      <c r="R43" s="522" t="s">
        <v>112</v>
      </c>
      <c r="S43" s="523"/>
      <c r="T43" s="524"/>
      <c r="U43" s="94"/>
      <c r="V43" s="6"/>
      <c r="W43" s="179"/>
      <c r="X43" s="179"/>
      <c r="Y43" s="180"/>
      <c r="Z43" s="180"/>
    </row>
    <row r="44" spans="1:31" s="157" customFormat="1" ht="15" customHeight="1">
      <c r="A44" s="124" t="str">
        <f>TH!$A$1</f>
        <v>Công ty TNHH Hải sản An Lạc</v>
      </c>
      <c r="B44" s="346"/>
      <c r="C44" s="346"/>
      <c r="D44" s="346"/>
      <c r="E44" s="181"/>
      <c r="F44" s="346"/>
      <c r="G44" s="346"/>
      <c r="H44" s="346"/>
      <c r="I44" s="346"/>
      <c r="J44" s="182"/>
      <c r="K44" s="346"/>
      <c r="L44" s="346"/>
      <c r="M44" s="346"/>
      <c r="N44" s="346"/>
      <c r="O44" s="346"/>
      <c r="P44" s="346"/>
      <c r="Q44" s="346"/>
      <c r="R44" s="346"/>
      <c r="S44" s="346"/>
      <c r="T44" s="135"/>
      <c r="U44" s="94"/>
      <c r="V44" s="6"/>
      <c r="W44" s="179"/>
      <c r="X44" s="179"/>
      <c r="Y44" s="180"/>
      <c r="Z44" s="180"/>
    </row>
    <row r="45" spans="1:31" s="157" customFormat="1" ht="15" customHeight="1">
      <c r="A45" s="124" t="str">
        <f>TH!$A$2</f>
        <v>Địa chỉ: Lô A14, đường 4A, KCN Hải Sơn, Đức Hòa, Long An</v>
      </c>
      <c r="B45" s="346"/>
      <c r="C45" s="346"/>
      <c r="D45" s="346"/>
      <c r="E45" s="181"/>
      <c r="F45" s="346"/>
      <c r="G45" s="346"/>
      <c r="H45" s="346"/>
      <c r="I45" s="346"/>
      <c r="J45" s="182"/>
      <c r="K45" s="346"/>
      <c r="L45" s="346"/>
      <c r="M45" s="346"/>
      <c r="N45" s="346"/>
      <c r="O45" s="346"/>
      <c r="P45" s="346"/>
      <c r="Q45" s="346"/>
      <c r="R45" s="346"/>
      <c r="S45" s="346"/>
      <c r="T45" s="135"/>
      <c r="U45" s="94"/>
      <c r="V45" s="6"/>
      <c r="W45" s="179"/>
      <c r="X45" s="179"/>
      <c r="Y45" s="180"/>
      <c r="Z45" s="180"/>
    </row>
    <row r="46" spans="1:31" s="186" customFormat="1" ht="14.25" customHeight="1">
      <c r="A46" s="184"/>
      <c r="B46" s="164"/>
      <c r="C46" s="164"/>
      <c r="D46" s="164"/>
      <c r="E46" s="164"/>
      <c r="F46" s="164"/>
      <c r="G46" s="164"/>
      <c r="H46" s="164"/>
      <c r="I46" s="164"/>
      <c r="J46" s="164"/>
      <c r="K46" s="164"/>
      <c r="L46" s="164"/>
      <c r="M46" s="164"/>
      <c r="N46" s="164"/>
      <c r="O46" s="164"/>
      <c r="P46" s="164"/>
      <c r="Q46" s="164"/>
      <c r="R46" s="164"/>
      <c r="S46" s="164"/>
      <c r="T46" s="164"/>
      <c r="U46" s="94"/>
      <c r="V46" s="6"/>
      <c r="W46" s="185"/>
      <c r="X46" s="185"/>
      <c r="Y46" s="185"/>
      <c r="Z46" s="185"/>
    </row>
    <row r="47" spans="1:31" s="188" customFormat="1" ht="24" customHeight="1">
      <c r="A47" s="528" t="s">
        <v>19</v>
      </c>
      <c r="B47" s="528" t="s">
        <v>20</v>
      </c>
      <c r="C47" s="518" t="s">
        <v>1</v>
      </c>
      <c r="D47" s="518" t="s">
        <v>2</v>
      </c>
      <c r="E47" s="530" t="s">
        <v>56</v>
      </c>
      <c r="F47" s="506" t="s">
        <v>26</v>
      </c>
      <c r="G47" s="514"/>
      <c r="H47" s="514"/>
      <c r="I47" s="514"/>
      <c r="J47" s="514"/>
      <c r="K47" s="507"/>
      <c r="L47" s="515" t="s">
        <v>57</v>
      </c>
      <c r="M47" s="515" t="s">
        <v>5</v>
      </c>
      <c r="N47" s="518" t="s">
        <v>6</v>
      </c>
      <c r="O47" s="518"/>
      <c r="P47" s="518"/>
      <c r="Q47" s="502" t="s">
        <v>7</v>
      </c>
      <c r="R47" s="502" t="s">
        <v>8</v>
      </c>
      <c r="S47" s="502" t="s">
        <v>9</v>
      </c>
      <c r="T47" s="504" t="s">
        <v>10</v>
      </c>
      <c r="U47" s="164"/>
      <c r="V47" s="187"/>
      <c r="W47" s="187"/>
      <c r="X47" s="180"/>
      <c r="Y47" s="180"/>
      <c r="Z47" s="180"/>
      <c r="AA47" s="157"/>
      <c r="AB47" s="157"/>
      <c r="AC47" s="157"/>
      <c r="AD47" s="157"/>
      <c r="AE47" s="157"/>
    </row>
    <row r="48" spans="1:31" s="188" customFormat="1" ht="33.75" customHeight="1">
      <c r="A48" s="529"/>
      <c r="B48" s="529"/>
      <c r="C48" s="518"/>
      <c r="D48" s="518"/>
      <c r="E48" s="530"/>
      <c r="F48" s="506" t="s">
        <v>59</v>
      </c>
      <c r="G48" s="507"/>
      <c r="H48" s="508" t="s">
        <v>189</v>
      </c>
      <c r="I48" s="509"/>
      <c r="J48" s="510" t="s">
        <v>27</v>
      </c>
      <c r="K48" s="502" t="s">
        <v>4</v>
      </c>
      <c r="L48" s="516"/>
      <c r="M48" s="516"/>
      <c r="N48" s="512" t="s">
        <v>12</v>
      </c>
      <c r="O48" s="502" t="s">
        <v>13</v>
      </c>
      <c r="P48" s="502" t="s">
        <v>34</v>
      </c>
      <c r="Q48" s="503"/>
      <c r="R48" s="503"/>
      <c r="S48" s="503"/>
      <c r="T48" s="505"/>
      <c r="U48" s="164"/>
      <c r="V48" s="187"/>
      <c r="W48" s="187"/>
      <c r="X48" s="180"/>
      <c r="Y48" s="180"/>
      <c r="Z48" s="180"/>
      <c r="AA48" s="157"/>
      <c r="AB48" s="157"/>
      <c r="AC48" s="157"/>
      <c r="AD48" s="157"/>
      <c r="AE48" s="157"/>
    </row>
    <row r="49" spans="1:31" s="188" customFormat="1" ht="35.25" customHeight="1">
      <c r="A49" s="529"/>
      <c r="B49" s="529"/>
      <c r="C49" s="502"/>
      <c r="D49" s="502"/>
      <c r="E49" s="530"/>
      <c r="F49" s="345" t="s">
        <v>40</v>
      </c>
      <c r="G49" s="347" t="s">
        <v>18</v>
      </c>
      <c r="H49" s="344" t="s">
        <v>40</v>
      </c>
      <c r="I49" s="347" t="s">
        <v>18</v>
      </c>
      <c r="J49" s="511"/>
      <c r="K49" s="503"/>
      <c r="L49" s="517"/>
      <c r="M49" s="517"/>
      <c r="N49" s="513"/>
      <c r="O49" s="503"/>
      <c r="P49" s="503"/>
      <c r="Q49" s="503"/>
      <c r="R49" s="503"/>
      <c r="S49" s="503"/>
      <c r="T49" s="505"/>
      <c r="U49" s="164"/>
      <c r="V49" s="187"/>
      <c r="W49" s="187"/>
      <c r="X49" s="180"/>
      <c r="Y49" s="180"/>
      <c r="Z49" s="180"/>
      <c r="AA49" s="157"/>
      <c r="AB49" s="157"/>
      <c r="AC49" s="157"/>
      <c r="AD49" s="157"/>
      <c r="AE49" s="157"/>
    </row>
    <row r="50" spans="1:31" s="193" customFormat="1" ht="12.75" customHeight="1">
      <c r="A50" s="189">
        <v>1</v>
      </c>
      <c r="B50" s="189">
        <v>2</v>
      </c>
      <c r="C50" s="189">
        <v>3</v>
      </c>
      <c r="D50" s="189">
        <v>4</v>
      </c>
      <c r="E50" s="189">
        <v>5</v>
      </c>
      <c r="F50" s="189">
        <v>7</v>
      </c>
      <c r="G50" s="189">
        <v>8</v>
      </c>
      <c r="H50" s="189">
        <v>9</v>
      </c>
      <c r="I50" s="189">
        <v>10</v>
      </c>
      <c r="J50" s="189">
        <v>13</v>
      </c>
      <c r="K50" s="189">
        <v>14</v>
      </c>
      <c r="L50" s="189">
        <v>16</v>
      </c>
      <c r="M50" s="74">
        <v>17</v>
      </c>
      <c r="N50" s="189">
        <v>24</v>
      </c>
      <c r="O50" s="189">
        <v>25</v>
      </c>
      <c r="P50" s="189">
        <v>26</v>
      </c>
      <c r="Q50" s="189">
        <v>29</v>
      </c>
      <c r="R50" s="189">
        <v>30</v>
      </c>
      <c r="S50" s="189">
        <v>31</v>
      </c>
      <c r="T50" s="189">
        <v>32</v>
      </c>
      <c r="U50" s="164"/>
      <c r="V50" s="190"/>
      <c r="W50" s="190"/>
      <c r="X50" s="191"/>
      <c r="Y50" s="191"/>
      <c r="Z50" s="191"/>
      <c r="AA50" s="192"/>
      <c r="AB50" s="192"/>
      <c r="AC50" s="192"/>
      <c r="AD50" s="192"/>
      <c r="AE50" s="192"/>
    </row>
    <row r="51" spans="1:31" s="203" customFormat="1" ht="23.25" customHeight="1">
      <c r="A51" s="194">
        <v>1</v>
      </c>
      <c r="B51" s="194" t="s">
        <v>68</v>
      </c>
      <c r="C51" s="195" t="str">
        <f t="shared" ref="C51:C57" si="40">VLOOKUP(B51,DS,2,0)</f>
        <v>Nguyễn Thiện Duy</v>
      </c>
      <c r="D51" s="196" t="str">
        <f t="shared" ref="D51:D59" si="41">VLOOKUP(B51,DS,3,0)</f>
        <v>Giám đốc</v>
      </c>
      <c r="E51" s="197">
        <f>VLOOKUP(B51,TH!$B$11:$E$56,4,0)</f>
        <v>10851000</v>
      </c>
      <c r="F51" s="82">
        <f>VLOOKUP($B51,'CC - 03'!$B$9:$AR$95,36,0)</f>
        <v>23</v>
      </c>
      <c r="G51" s="198">
        <f t="shared" ref="G51:G57" si="42">ROUND(E51/$U$2*F51,0)</f>
        <v>9243444</v>
      </c>
      <c r="H51" s="82">
        <f>(VLOOKUP($B51,'CC - 02'!$B$9:$AN$97,37,0)+(VLOOKUP($B51,'CC - 02'!$B$9:$AN$97,38,0)))</f>
        <v>0</v>
      </c>
      <c r="I51" s="198">
        <f t="shared" ref="I51:I57" si="43">ROUND(E51/$U$2*H51,0)</f>
        <v>0</v>
      </c>
      <c r="J51" s="199">
        <f t="shared" ref="J51:K57" si="44">F51+H51</f>
        <v>23</v>
      </c>
      <c r="K51" s="36">
        <f t="shared" si="44"/>
        <v>9243444</v>
      </c>
      <c r="L51" s="80">
        <f>+F51*15000</f>
        <v>345000</v>
      </c>
      <c r="M51" s="200">
        <f t="shared" ref="M51:M57" si="45">K51+SUM(L51:L51)</f>
        <v>9588444</v>
      </c>
      <c r="N51" s="37">
        <f t="shared" ref="N51:N57" si="46">IF(VLOOKUP(B51,DS,10,0)="x",E51*$N$4,0)</f>
        <v>868080</v>
      </c>
      <c r="O51" s="37">
        <f t="shared" ref="O51:O57" si="47">IF(VLOOKUP(B51,DS,10,0)="x",E51*$O$4,0)</f>
        <v>162765</v>
      </c>
      <c r="P51" s="37">
        <f t="shared" ref="P51:P57" si="48">IF(VLOOKUP(B51,DS,10,0)="x",E51*$P$4,0)</f>
        <v>108510</v>
      </c>
      <c r="Q51" s="198">
        <f t="shared" ref="Q51:Q57" si="49">M51-SUM(N51:P51)</f>
        <v>8449089</v>
      </c>
      <c r="R51" s="198">
        <f t="shared" ref="R51:R57" si="50">VLOOKUP(B51,DS,23,0)</f>
        <v>0</v>
      </c>
      <c r="S51" s="201">
        <f>Q51-R51</f>
        <v>8449089</v>
      </c>
      <c r="T51" s="198"/>
      <c r="U51" s="164"/>
      <c r="V51" s="202"/>
      <c r="W51" s="187"/>
      <c r="X51" s="180"/>
      <c r="Y51" s="180"/>
      <c r="Z51" s="180"/>
      <c r="AA51" s="157"/>
      <c r="AB51" s="157"/>
      <c r="AC51" s="157"/>
      <c r="AD51" s="157"/>
      <c r="AE51" s="157"/>
    </row>
    <row r="52" spans="1:31" s="203" customFormat="1" ht="23.25" customHeight="1">
      <c r="A52" s="194">
        <v>2</v>
      </c>
      <c r="B52" s="194" t="s">
        <v>70</v>
      </c>
      <c r="C52" s="195" t="str">
        <f t="shared" si="40"/>
        <v>Nguyễn Văn Sẽ</v>
      </c>
      <c r="D52" s="196" t="str">
        <f t="shared" si="41"/>
        <v>Kỹ Thuật</v>
      </c>
      <c r="E52" s="197">
        <f>VLOOKUP(B52,TH!$B$11:$E$56,4,0)</f>
        <v>4895000</v>
      </c>
      <c r="F52" s="82">
        <f>VLOOKUP($B52,'CC - 03'!$B$9:$AR$95,36,0)</f>
        <v>27</v>
      </c>
      <c r="G52" s="198">
        <f t="shared" si="42"/>
        <v>4895000</v>
      </c>
      <c r="H52" s="82">
        <f>(VLOOKUP($B52,'CC - 02'!$B$9:$AN$97,37,0)+(VLOOKUP($B52,'CC - 02'!$B$9:$AN$97,38,0)))</f>
        <v>0</v>
      </c>
      <c r="I52" s="198">
        <f t="shared" si="43"/>
        <v>0</v>
      </c>
      <c r="J52" s="199">
        <f t="shared" si="44"/>
        <v>27</v>
      </c>
      <c r="K52" s="36">
        <f t="shared" si="44"/>
        <v>4895000</v>
      </c>
      <c r="L52" s="80">
        <f t="shared" ref="L52:L57" si="51">+F52*15000</f>
        <v>405000</v>
      </c>
      <c r="M52" s="200">
        <f t="shared" si="45"/>
        <v>5300000</v>
      </c>
      <c r="N52" s="37">
        <f t="shared" si="46"/>
        <v>391600</v>
      </c>
      <c r="O52" s="37">
        <f t="shared" si="47"/>
        <v>73425</v>
      </c>
      <c r="P52" s="37">
        <f t="shared" si="48"/>
        <v>48950</v>
      </c>
      <c r="Q52" s="198">
        <f t="shared" si="49"/>
        <v>4786025</v>
      </c>
      <c r="R52" s="198">
        <f t="shared" si="50"/>
        <v>0</v>
      </c>
      <c r="S52" s="201">
        <f t="shared" ref="S52:S57" si="52">Q52-R52</f>
        <v>4786025</v>
      </c>
      <c r="T52" s="198"/>
      <c r="U52" s="164"/>
      <c r="V52" s="202"/>
      <c r="W52" s="187"/>
      <c r="X52" s="180"/>
      <c r="Y52" s="180"/>
      <c r="Z52" s="180"/>
      <c r="AA52" s="157"/>
      <c r="AB52" s="157"/>
      <c r="AC52" s="157"/>
      <c r="AD52" s="157"/>
      <c r="AE52" s="157"/>
    </row>
    <row r="53" spans="1:31" s="203" customFormat="1" ht="23.25" customHeight="1">
      <c r="A53" s="194">
        <v>3</v>
      </c>
      <c r="B53" s="194" t="s">
        <v>72</v>
      </c>
      <c r="C53" s="195" t="str">
        <f t="shared" si="40"/>
        <v>Võ Uyên Phương</v>
      </c>
      <c r="D53" s="196" t="str">
        <f t="shared" si="41"/>
        <v>Kế toán</v>
      </c>
      <c r="E53" s="197">
        <f>VLOOKUP(B53,TH!$B$11:$E$56,4,0)</f>
        <v>4895000</v>
      </c>
      <c r="F53" s="82">
        <f>VLOOKUP($B53,'CC - 03'!$B$9:$AR$95,36,0)</f>
        <v>27</v>
      </c>
      <c r="G53" s="198">
        <f t="shared" si="42"/>
        <v>4895000</v>
      </c>
      <c r="H53" s="82">
        <f>(VLOOKUP($B53,'CC - 02'!$B$9:$AN$97,37,0)+(VLOOKUP($B53,'CC - 02'!$B$9:$AN$97,38,0)))</f>
        <v>0</v>
      </c>
      <c r="I53" s="198">
        <f t="shared" si="43"/>
        <v>0</v>
      </c>
      <c r="J53" s="199">
        <f t="shared" si="44"/>
        <v>27</v>
      </c>
      <c r="K53" s="36">
        <f t="shared" si="44"/>
        <v>4895000</v>
      </c>
      <c r="L53" s="80">
        <f t="shared" si="51"/>
        <v>405000</v>
      </c>
      <c r="M53" s="200">
        <f t="shared" si="45"/>
        <v>5300000</v>
      </c>
      <c r="N53" s="37">
        <f t="shared" si="46"/>
        <v>391600</v>
      </c>
      <c r="O53" s="37">
        <f t="shared" si="47"/>
        <v>73425</v>
      </c>
      <c r="P53" s="37">
        <f t="shared" si="48"/>
        <v>48950</v>
      </c>
      <c r="Q53" s="198">
        <f t="shared" si="49"/>
        <v>4786025</v>
      </c>
      <c r="R53" s="198">
        <f t="shared" si="50"/>
        <v>0</v>
      </c>
      <c r="S53" s="201">
        <f t="shared" si="52"/>
        <v>4786025</v>
      </c>
      <c r="T53" s="198"/>
      <c r="U53" s="164"/>
      <c r="V53" s="202"/>
      <c r="W53" s="187"/>
      <c r="X53" s="180"/>
      <c r="Y53" s="180"/>
      <c r="Z53" s="180"/>
      <c r="AA53" s="157"/>
      <c r="AB53" s="157"/>
      <c r="AC53" s="157"/>
      <c r="AD53" s="157"/>
      <c r="AE53" s="157"/>
    </row>
    <row r="54" spans="1:31" s="203" customFormat="1" ht="23.25" customHeight="1">
      <c r="A54" s="194">
        <v>4</v>
      </c>
      <c r="B54" s="194" t="s">
        <v>75</v>
      </c>
      <c r="C54" s="195" t="str">
        <f t="shared" si="40"/>
        <v>Lê Nguyễn Huy Cường</v>
      </c>
      <c r="D54" s="196" t="str">
        <f t="shared" si="41"/>
        <v>XNK</v>
      </c>
      <c r="E54" s="197">
        <f>VLOOKUP(B54,TH!$B$11:$E$56,4,0)</f>
        <v>4336000</v>
      </c>
      <c r="F54" s="82">
        <f>VLOOKUP($B54,'CC - 03'!$B$9:$AR$95,36,0)</f>
        <v>27</v>
      </c>
      <c r="G54" s="198">
        <f t="shared" si="42"/>
        <v>4336000</v>
      </c>
      <c r="H54" s="82">
        <f>(VLOOKUP($B54,'CC - 02'!$B$9:$AN$97,37,0)+(VLOOKUP($B54,'CC - 02'!$B$9:$AN$97,38,0)))</f>
        <v>0</v>
      </c>
      <c r="I54" s="198">
        <f t="shared" si="43"/>
        <v>0</v>
      </c>
      <c r="J54" s="199">
        <f t="shared" si="44"/>
        <v>27</v>
      </c>
      <c r="K54" s="36">
        <f t="shared" si="44"/>
        <v>4336000</v>
      </c>
      <c r="L54" s="80">
        <f t="shared" si="51"/>
        <v>405000</v>
      </c>
      <c r="M54" s="200">
        <f t="shared" si="45"/>
        <v>4741000</v>
      </c>
      <c r="N54" s="37">
        <f t="shared" si="46"/>
        <v>346880</v>
      </c>
      <c r="O54" s="37">
        <f t="shared" si="47"/>
        <v>65040</v>
      </c>
      <c r="P54" s="37">
        <f t="shared" si="48"/>
        <v>43360</v>
      </c>
      <c r="Q54" s="198">
        <f t="shared" si="49"/>
        <v>4285720</v>
      </c>
      <c r="R54" s="198">
        <f t="shared" si="50"/>
        <v>0</v>
      </c>
      <c r="S54" s="201">
        <f t="shared" si="52"/>
        <v>4285720</v>
      </c>
      <c r="T54" s="198"/>
      <c r="U54" s="164"/>
      <c r="V54" s="202"/>
      <c r="W54" s="187"/>
      <c r="X54" s="180"/>
      <c r="Y54" s="180"/>
      <c r="Z54" s="180"/>
      <c r="AA54" s="157"/>
      <c r="AB54" s="157"/>
      <c r="AC54" s="157"/>
      <c r="AD54" s="157"/>
      <c r="AE54" s="157"/>
    </row>
    <row r="55" spans="1:31" s="203" customFormat="1" ht="23.25" customHeight="1">
      <c r="A55" s="194">
        <v>5</v>
      </c>
      <c r="B55" s="194" t="s">
        <v>77</v>
      </c>
      <c r="C55" s="195" t="str">
        <f t="shared" si="40"/>
        <v>Nguyễn Văn Bé Tư</v>
      </c>
      <c r="D55" s="196" t="str">
        <f t="shared" si="41"/>
        <v>Tài xế</v>
      </c>
      <c r="E55" s="197">
        <f>VLOOKUP(B55,TH!$B$11:$E$56,4,0)</f>
        <v>3776000</v>
      </c>
      <c r="F55" s="82">
        <f>VLOOKUP($B55,'CC - 03'!$B$9:$AR$95,36,0)</f>
        <v>27</v>
      </c>
      <c r="G55" s="198">
        <f t="shared" si="42"/>
        <v>3776000</v>
      </c>
      <c r="H55" s="82">
        <f>(VLOOKUP($B55,'CC - 02'!$B$9:$AN$97,37,0)+(VLOOKUP($B55,'CC - 02'!$B$9:$AN$97,38,0)))</f>
        <v>0</v>
      </c>
      <c r="I55" s="198">
        <f t="shared" si="43"/>
        <v>0</v>
      </c>
      <c r="J55" s="199">
        <f t="shared" si="44"/>
        <v>27</v>
      </c>
      <c r="K55" s="36">
        <f t="shared" si="44"/>
        <v>3776000</v>
      </c>
      <c r="L55" s="80">
        <f t="shared" si="51"/>
        <v>405000</v>
      </c>
      <c r="M55" s="200">
        <f t="shared" si="45"/>
        <v>4181000</v>
      </c>
      <c r="N55" s="37">
        <f t="shared" si="46"/>
        <v>302080</v>
      </c>
      <c r="O55" s="37">
        <f t="shared" si="47"/>
        <v>56640</v>
      </c>
      <c r="P55" s="37">
        <f t="shared" si="48"/>
        <v>37760</v>
      </c>
      <c r="Q55" s="198">
        <f t="shared" si="49"/>
        <v>3784520</v>
      </c>
      <c r="R55" s="198">
        <f t="shared" si="50"/>
        <v>0</v>
      </c>
      <c r="S55" s="201">
        <f t="shared" si="52"/>
        <v>3784520</v>
      </c>
      <c r="T55" s="198"/>
      <c r="U55" s="164"/>
      <c r="V55" s="202"/>
      <c r="W55" s="187"/>
      <c r="X55" s="180"/>
      <c r="Y55" s="180"/>
      <c r="Z55" s="180"/>
      <c r="AA55" s="157"/>
      <c r="AB55" s="157"/>
      <c r="AC55" s="157"/>
      <c r="AD55" s="157"/>
      <c r="AE55" s="157"/>
    </row>
    <row r="56" spans="1:31" s="203" customFormat="1" ht="23.25" customHeight="1">
      <c r="A56" s="194">
        <v>6</v>
      </c>
      <c r="B56" s="194" t="s">
        <v>78</v>
      </c>
      <c r="C56" s="195" t="str">
        <f t="shared" si="40"/>
        <v>Dương Thanh Tuấn</v>
      </c>
      <c r="D56" s="196" t="str">
        <f t="shared" si="41"/>
        <v>Nhân sự</v>
      </c>
      <c r="E56" s="197">
        <f>VLOOKUP(B56,TH!$B$11:$E$56,4,0)</f>
        <v>4056000</v>
      </c>
      <c r="F56" s="82">
        <f>VLOOKUP($B56,'CC - 03'!$B$9:$AR$95,36,0)</f>
        <v>27</v>
      </c>
      <c r="G56" s="198">
        <f t="shared" si="42"/>
        <v>4056000</v>
      </c>
      <c r="H56" s="82">
        <f>(VLOOKUP($B56,'CC - 02'!$B$9:$AN$97,37,0)+(VLOOKUP($B56,'CC - 02'!$B$9:$AN$97,38,0)))</f>
        <v>0</v>
      </c>
      <c r="I56" s="198">
        <f t="shared" si="43"/>
        <v>0</v>
      </c>
      <c r="J56" s="199">
        <f t="shared" si="44"/>
        <v>27</v>
      </c>
      <c r="K56" s="36">
        <f t="shared" si="44"/>
        <v>4056000</v>
      </c>
      <c r="L56" s="80">
        <f t="shared" si="51"/>
        <v>405000</v>
      </c>
      <c r="M56" s="200">
        <f t="shared" si="45"/>
        <v>4461000</v>
      </c>
      <c r="N56" s="37">
        <f t="shared" si="46"/>
        <v>324480</v>
      </c>
      <c r="O56" s="37">
        <f t="shared" si="47"/>
        <v>60840</v>
      </c>
      <c r="P56" s="37">
        <f t="shared" si="48"/>
        <v>40560</v>
      </c>
      <c r="Q56" s="198">
        <f t="shared" si="49"/>
        <v>4035120</v>
      </c>
      <c r="R56" s="198">
        <f t="shared" si="50"/>
        <v>0</v>
      </c>
      <c r="S56" s="201">
        <f t="shared" si="52"/>
        <v>4035120</v>
      </c>
      <c r="T56" s="198"/>
      <c r="U56" s="164"/>
      <c r="V56" s="202"/>
      <c r="W56" s="187"/>
      <c r="X56" s="180"/>
      <c r="Y56" s="180"/>
      <c r="Z56" s="180"/>
      <c r="AA56" s="157"/>
      <c r="AB56" s="157"/>
      <c r="AC56" s="157"/>
      <c r="AD56" s="157"/>
      <c r="AE56" s="157"/>
    </row>
    <row r="57" spans="1:31" s="203" customFormat="1" ht="23.25" customHeight="1">
      <c r="A57" s="194">
        <v>7</v>
      </c>
      <c r="B57" s="194" t="s">
        <v>81</v>
      </c>
      <c r="C57" s="195" t="str">
        <f t="shared" si="40"/>
        <v>Nguyễn Thiện Duyệt</v>
      </c>
      <c r="D57" s="196" t="str">
        <f t="shared" si="41"/>
        <v>XNK</v>
      </c>
      <c r="E57" s="197">
        <f>VLOOKUP(B57,TH!$B$11:$E$56,4,0)</f>
        <v>4840000</v>
      </c>
      <c r="F57" s="82">
        <f>VLOOKUP($B57,'CC - 03'!$B$9:$AR$95,36,0)</f>
        <v>27</v>
      </c>
      <c r="G57" s="198">
        <f t="shared" si="42"/>
        <v>4840000</v>
      </c>
      <c r="H57" s="82">
        <f>(VLOOKUP($B57,'CC - 02'!$B$9:$AN$97,37,0)+(VLOOKUP($B57,'CC - 02'!$B$9:$AN$97,38,0)))</f>
        <v>0</v>
      </c>
      <c r="I57" s="198">
        <f t="shared" si="43"/>
        <v>0</v>
      </c>
      <c r="J57" s="199">
        <f t="shared" si="44"/>
        <v>27</v>
      </c>
      <c r="K57" s="36">
        <f t="shared" si="44"/>
        <v>4840000</v>
      </c>
      <c r="L57" s="80">
        <f t="shared" si="51"/>
        <v>405000</v>
      </c>
      <c r="M57" s="200">
        <f t="shared" si="45"/>
        <v>5245000</v>
      </c>
      <c r="N57" s="37">
        <f t="shared" si="46"/>
        <v>387200</v>
      </c>
      <c r="O57" s="37">
        <f t="shared" si="47"/>
        <v>72600</v>
      </c>
      <c r="P57" s="37">
        <f t="shared" si="48"/>
        <v>48400</v>
      </c>
      <c r="Q57" s="198">
        <f t="shared" si="49"/>
        <v>4736800</v>
      </c>
      <c r="R57" s="198">
        <f t="shared" si="50"/>
        <v>0</v>
      </c>
      <c r="S57" s="201">
        <f t="shared" si="52"/>
        <v>4736800</v>
      </c>
      <c r="T57" s="198"/>
      <c r="U57" s="164"/>
      <c r="V57" s="202"/>
      <c r="W57" s="187"/>
      <c r="X57" s="180"/>
      <c r="Y57" s="180"/>
      <c r="Z57" s="180"/>
      <c r="AA57" s="157"/>
      <c r="AB57" s="157"/>
      <c r="AC57" s="157"/>
      <c r="AD57" s="157"/>
      <c r="AE57" s="157"/>
    </row>
    <row r="58" spans="1:31" s="203" customFormat="1" ht="23.25" customHeight="1">
      <c r="A58" s="194">
        <v>8</v>
      </c>
      <c r="B58" s="194" t="s">
        <v>208</v>
      </c>
      <c r="C58" s="195" t="s">
        <v>203</v>
      </c>
      <c r="D58" s="196" t="str">
        <f t="shared" si="41"/>
        <v>Kế toán</v>
      </c>
      <c r="E58" s="197">
        <f>VLOOKUP(B58,TH!$B$11:$E$56,4,0)</f>
        <v>4362000</v>
      </c>
      <c r="F58" s="82">
        <f>VLOOKUP($B58,'CC - 03'!$B$9:$AR$95,36,0)</f>
        <v>27</v>
      </c>
      <c r="G58" s="198">
        <f t="shared" ref="G58:G59" si="53">ROUND(E58/$U$2*F58,0)</f>
        <v>4362000</v>
      </c>
      <c r="H58" s="82">
        <f>(VLOOKUP($B58,'CC - 03'!$B$9:$AN$94,37,0)+(VLOOKUP($B58,'CC - 03'!$B$9:$AN$94,38,0)))</f>
        <v>0</v>
      </c>
      <c r="I58" s="198">
        <f t="shared" ref="I58:I59" si="54">ROUND(E58/$U$2*H58,0)</f>
        <v>0</v>
      </c>
      <c r="J58" s="199">
        <f t="shared" ref="J58:J59" si="55">F58+H58</f>
        <v>27</v>
      </c>
      <c r="K58" s="36">
        <f t="shared" ref="K58:K59" si="56">G58+I58</f>
        <v>4362000</v>
      </c>
      <c r="L58" s="80">
        <f t="shared" ref="L58:L59" si="57">+F58*15000</f>
        <v>405000</v>
      </c>
      <c r="M58" s="200">
        <f t="shared" ref="M58:M59" si="58">K58+SUM(L58:L58)</f>
        <v>4767000</v>
      </c>
      <c r="N58" s="37">
        <f>E58*$N$4</f>
        <v>348960</v>
      </c>
      <c r="O58" s="37">
        <f>E58*$O$4</f>
        <v>65430</v>
      </c>
      <c r="P58" s="37">
        <f>E58*$P$4</f>
        <v>43620</v>
      </c>
      <c r="Q58" s="198">
        <f t="shared" ref="Q58" si="59">M58-SUM(N58:P58)</f>
        <v>4308990</v>
      </c>
      <c r="R58" s="198">
        <f t="shared" ref="R58:R59" si="60">VLOOKUP(B58,DS,23,0)</f>
        <v>0</v>
      </c>
      <c r="S58" s="201">
        <f t="shared" ref="S58:S59" si="61">Q58-R58</f>
        <v>4308990</v>
      </c>
      <c r="T58" s="198"/>
      <c r="U58" s="164"/>
      <c r="V58" s="202"/>
      <c r="W58" s="187"/>
      <c r="X58" s="180"/>
      <c r="Y58" s="180"/>
      <c r="Z58" s="180"/>
      <c r="AA58" s="157"/>
      <c r="AB58" s="157"/>
      <c r="AC58" s="157"/>
      <c r="AD58" s="157"/>
      <c r="AE58" s="157"/>
    </row>
    <row r="59" spans="1:31" s="203" customFormat="1" ht="23.25" customHeight="1">
      <c r="A59" s="194">
        <v>9</v>
      </c>
      <c r="B59" s="194" t="s">
        <v>207</v>
      </c>
      <c r="C59" s="195" t="s">
        <v>204</v>
      </c>
      <c r="D59" s="196" t="str">
        <f t="shared" si="41"/>
        <v>Kế toán</v>
      </c>
      <c r="E59" s="197">
        <f>VLOOKUP(B59,TH!$B$11:$E$56,4,0)</f>
        <v>4362000</v>
      </c>
      <c r="F59" s="82">
        <f>VLOOKUP($B59,'CC - 03'!$B$9:$AR$95,36,0)</f>
        <v>27</v>
      </c>
      <c r="G59" s="198">
        <f t="shared" si="53"/>
        <v>4362000</v>
      </c>
      <c r="H59" s="82">
        <f>(VLOOKUP($B59,'CC - 03'!$B$9:$AN$94,37,0)+(VLOOKUP($B59,'CC - 03'!$B$9:$AN$94,38,0)))</f>
        <v>0</v>
      </c>
      <c r="I59" s="198">
        <f t="shared" si="54"/>
        <v>0</v>
      </c>
      <c r="J59" s="199">
        <f t="shared" si="55"/>
        <v>27</v>
      </c>
      <c r="K59" s="36">
        <f t="shared" si="56"/>
        <v>4362000</v>
      </c>
      <c r="L59" s="80">
        <f t="shared" si="57"/>
        <v>405000</v>
      </c>
      <c r="M59" s="200">
        <f t="shared" si="58"/>
        <v>4767000</v>
      </c>
      <c r="N59" s="37">
        <f>E59*$N$4</f>
        <v>348960</v>
      </c>
      <c r="O59" s="37">
        <f>E59*$O$4</f>
        <v>65430</v>
      </c>
      <c r="P59" s="37">
        <f>E59*$P$4</f>
        <v>43620</v>
      </c>
      <c r="Q59" s="198">
        <f t="shared" ref="Q59" si="62">M59-SUM(N59:P59)</f>
        <v>4308990</v>
      </c>
      <c r="R59" s="198">
        <f t="shared" si="60"/>
        <v>0</v>
      </c>
      <c r="S59" s="201">
        <f t="shared" si="61"/>
        <v>4308990</v>
      </c>
      <c r="T59" s="198"/>
      <c r="U59" s="164"/>
      <c r="V59" s="202"/>
      <c r="W59" s="187"/>
      <c r="X59" s="180"/>
      <c r="Y59" s="180"/>
      <c r="Z59" s="180"/>
      <c r="AA59" s="157"/>
      <c r="AB59" s="157"/>
      <c r="AC59" s="157"/>
      <c r="AD59" s="157"/>
      <c r="AE59" s="157"/>
    </row>
    <row r="60" spans="1:31" s="208" customFormat="1" ht="21" customHeight="1">
      <c r="A60" s="500" t="s">
        <v>25</v>
      </c>
      <c r="B60" s="501"/>
      <c r="C60" s="501"/>
      <c r="D60" s="501"/>
      <c r="E60" s="205">
        <f>SUM(E51:E59)</f>
        <v>46373000</v>
      </c>
      <c r="F60" s="205"/>
      <c r="G60" s="205">
        <f t="shared" ref="G60:S60" si="63">SUM(G51:G59)</f>
        <v>44765444</v>
      </c>
      <c r="H60" s="205">
        <f t="shared" si="63"/>
        <v>0</v>
      </c>
      <c r="I60" s="205">
        <f t="shared" si="63"/>
        <v>0</v>
      </c>
      <c r="J60" s="205">
        <f t="shared" si="63"/>
        <v>239</v>
      </c>
      <c r="K60" s="206">
        <f t="shared" si="63"/>
        <v>44765444</v>
      </c>
      <c r="L60" s="206">
        <f t="shared" si="63"/>
        <v>3585000</v>
      </c>
      <c r="M60" s="206">
        <f t="shared" si="63"/>
        <v>48350444</v>
      </c>
      <c r="N60" s="206">
        <f t="shared" si="63"/>
        <v>3709840</v>
      </c>
      <c r="O60" s="206">
        <f t="shared" si="63"/>
        <v>695595</v>
      </c>
      <c r="P60" s="206">
        <f t="shared" si="63"/>
        <v>463730</v>
      </c>
      <c r="Q60" s="206">
        <f t="shared" si="63"/>
        <v>43481279</v>
      </c>
      <c r="R60" s="206">
        <f t="shared" si="63"/>
        <v>0</v>
      </c>
      <c r="S60" s="206">
        <f t="shared" si="63"/>
        <v>43481279</v>
      </c>
      <c r="T60" s="206"/>
      <c r="U60" s="164"/>
      <c r="V60" s="207"/>
      <c r="W60" s="207"/>
      <c r="X60" s="207"/>
      <c r="Y60" s="207"/>
      <c r="Z60" s="207"/>
    </row>
    <row r="61" spans="1:31" s="216" customFormat="1" ht="13.5" customHeight="1">
      <c r="A61" s="209"/>
      <c r="B61" s="209"/>
      <c r="C61" s="210"/>
      <c r="D61" s="211"/>
      <c r="E61" s="212"/>
      <c r="F61" s="210"/>
      <c r="G61" s="210"/>
      <c r="H61" s="210"/>
      <c r="I61" s="210"/>
      <c r="J61" s="213"/>
      <c r="K61" s="210"/>
      <c r="L61" s="210"/>
      <c r="M61" s="214"/>
      <c r="N61" s="210"/>
      <c r="O61" s="210"/>
      <c r="P61" s="210"/>
      <c r="Q61" s="210"/>
      <c r="R61" s="210"/>
      <c r="S61" s="210"/>
      <c r="T61" s="210"/>
      <c r="U61" s="164"/>
      <c r="V61" s="215"/>
      <c r="W61" s="215"/>
      <c r="X61" s="215"/>
      <c r="Y61" s="215"/>
      <c r="Z61" s="215"/>
    </row>
    <row r="62" spans="1:31" s="203" customFormat="1" ht="17.25" customHeight="1">
      <c r="A62" s="217"/>
      <c r="B62" s="217"/>
      <c r="C62" s="217"/>
      <c r="D62" s="218"/>
      <c r="E62" s="219"/>
      <c r="F62" s="217"/>
      <c r="G62" s="217"/>
      <c r="H62" s="217"/>
      <c r="I62" s="217"/>
      <c r="J62" s="220"/>
      <c r="K62" s="219"/>
      <c r="L62" s="217"/>
      <c r="M62" s="217"/>
      <c r="N62" s="217"/>
      <c r="O62" s="217"/>
      <c r="P62" s="217"/>
      <c r="Q62" s="217"/>
      <c r="R62" s="217"/>
      <c r="S62" s="221" t="str">
        <f>$S$32</f>
        <v>Long An, ngày  31   tháng   03   năm 2017</v>
      </c>
      <c r="T62" s="217"/>
      <c r="U62" s="222"/>
      <c r="V62" s="202"/>
      <c r="W62" s="202"/>
      <c r="X62" s="202"/>
      <c r="Y62" s="202"/>
      <c r="Z62" s="202"/>
    </row>
    <row r="63" spans="1:31" s="203" customFormat="1" ht="12.75">
      <c r="A63" s="223"/>
      <c r="B63" s="223"/>
      <c r="C63" s="222" t="s">
        <v>60</v>
      </c>
      <c r="D63" s="224"/>
      <c r="E63" s="183"/>
      <c r="F63" s="222"/>
      <c r="G63" s="183"/>
      <c r="H63" s="183"/>
      <c r="I63" s="183"/>
      <c r="J63" s="225"/>
      <c r="K63" s="202"/>
      <c r="L63" s="226"/>
      <c r="M63" s="233"/>
      <c r="N63" s="227"/>
      <c r="O63" s="227"/>
      <c r="P63" s="227"/>
      <c r="Q63" s="227"/>
      <c r="S63" s="227" t="s">
        <v>22</v>
      </c>
      <c r="T63" s="222"/>
      <c r="U63" s="222"/>
      <c r="V63" s="202"/>
      <c r="W63" s="202"/>
      <c r="X63" s="202"/>
      <c r="Y63" s="202"/>
      <c r="Z63" s="202"/>
    </row>
    <row r="64" spans="1:31" s="216" customFormat="1" ht="12">
      <c r="A64" s="209"/>
      <c r="B64" s="209"/>
      <c r="C64" s="228"/>
      <c r="D64" s="228"/>
      <c r="E64" s="229"/>
      <c r="F64" s="167"/>
      <c r="G64" s="229"/>
      <c r="H64" s="229"/>
      <c r="I64" s="229"/>
      <c r="J64" s="213"/>
      <c r="K64" s="215"/>
      <c r="L64" s="230"/>
      <c r="N64" s="231"/>
      <c r="O64" s="231"/>
      <c r="P64" s="231"/>
      <c r="Q64" s="231"/>
      <c r="S64" s="231"/>
      <c r="T64" s="167"/>
      <c r="U64" s="164"/>
      <c r="V64" s="215"/>
      <c r="W64" s="215"/>
      <c r="X64" s="215"/>
      <c r="Y64" s="215"/>
      <c r="Z64" s="215"/>
    </row>
    <row r="66" spans="6:6">
      <c r="F66" s="280"/>
    </row>
  </sheetData>
  <protectedRanges>
    <protectedRange password="CC78" sqref="V30:IK30 A10:B11 C5:D7 B33:C33 V5:W9 A30:A34 B30:B32 B34 A65:A95 V12:W12 Q5:T7 AF5:IK12 V25:W25 E5:I6 N5:P6 L5 Q10:S11 L49 L33 J6:K7 L7 L47 AF25:IK25 A36:A42 W36:IK42 W10:W11 C65:IK95 D30:T30 A96:IK65363 C36:T42 B36:B50 V36:V46 H48:I48 B53:B95" name="Range1"/>
    <protectedRange password="CC78" sqref="F7:H7 H49" name="Range1_4"/>
    <protectedRange password="CC78" sqref="V33:IK34 S33:T34 N33:Q34 E33:I34" name="Range1_1_1"/>
    <protectedRange password="CC78" sqref="U1 W1:IK3 V4:IK4 B4:T4 U4:U12 X5:AE12 U25 X25:AE25 B1:Q3 R2:S3 U30:U46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60:IK60 C47:D49 B63:C63 V47:W50 B64 N47:P48 Q47:T49 E47:I47 AF47:IK59 D60:T60 J48:K49 L63 W51:W59 E48:G48 B53:B62 Q51:S59 A51:A64" name="Range1_3"/>
    <protectedRange password="CC78" sqref="F49:G49" name="Range1_4_2"/>
    <protectedRange password="CC78" sqref="V63:IK64 N63:Q64 S63:T64 E63:I64" name="Range1_1_1_1"/>
    <protectedRange password="CC78" sqref="W43:IK46 X47:AE59 B46:T46 B43:Q45 R44:S45 U47:U64" name="Range1_2_2"/>
    <protectedRange password="CC78" sqref="V51:V59" name="Range1_1_2"/>
    <protectedRange password="CC78" sqref="A43" name="Range1_2_1_1_1"/>
    <protectedRange password="CC78" sqref="I49" name="Range1_4_1_1"/>
    <protectedRange password="CC78" sqref="AF26:IK29 W26:W29 B26:B29 B21 Q26:S29 A13:B14 W13:W24 AF13:IK24 B23 B15:B19 A15:A29 Q13:S24" name="Range1_5"/>
    <protectedRange password="CC78" sqref="X26:AE29 U26:U29 U13:U24 X13:AE24" name="Range1_2_3"/>
    <protectedRange password="CC78" sqref="V26:V29 V13:V24" name="Range1_1_3"/>
    <protectedRange password="CC78" sqref="K10:K11 K26:K29 K51:K59 K13:K24" name="Range1_6"/>
    <protectedRange password="CC78" sqref="A2:A3 A44:A45" name="Range1_2_1_3"/>
    <protectedRange password="CC78" sqref="B20" name="Range1_7"/>
    <protectedRange password="CC78" sqref="B22" name="Range1_1_4"/>
    <protectedRange password="CC78" sqref="B24" name="Range1_1_5"/>
  </protectedRanges>
  <autoFilter ref="A7:AE29"/>
  <mergeCells count="47">
    <mergeCell ref="A60:D60"/>
    <mergeCell ref="S47:S49"/>
    <mergeCell ref="T47:T49"/>
    <mergeCell ref="F48:G48"/>
    <mergeCell ref="H48:I48"/>
    <mergeCell ref="J48:J49"/>
    <mergeCell ref="K48:K49"/>
    <mergeCell ref="N48:N49"/>
    <mergeCell ref="O48:O49"/>
    <mergeCell ref="P48:P49"/>
    <mergeCell ref="F47:K47"/>
    <mergeCell ref="L47:L49"/>
    <mergeCell ref="M47:M49"/>
    <mergeCell ref="N47:P47"/>
    <mergeCell ref="Q47:Q49"/>
    <mergeCell ref="R47:R49"/>
    <mergeCell ref="O6:O7"/>
    <mergeCell ref="P6:P7"/>
    <mergeCell ref="A30:D30"/>
    <mergeCell ref="D43:Q43"/>
    <mergeCell ref="R43:T43"/>
    <mergeCell ref="F6:G6"/>
    <mergeCell ref="H6:I6"/>
    <mergeCell ref="J6:J7"/>
    <mergeCell ref="K6:K7"/>
    <mergeCell ref="B25:C25"/>
    <mergeCell ref="A47:A49"/>
    <mergeCell ref="B47:B49"/>
    <mergeCell ref="C47:C49"/>
    <mergeCell ref="D47:D49"/>
    <mergeCell ref="E47:E49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N5:P5"/>
    <mergeCell ref="Q5:Q7"/>
    <mergeCell ref="R5:R7"/>
    <mergeCell ref="S5:S7"/>
    <mergeCell ref="T5:T7"/>
    <mergeCell ref="N6:N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28"/>
  <sheetViews>
    <sheetView zoomScaleNormal="115" workbookViewId="0">
      <pane xSplit="3" ySplit="6" topLeftCell="I87" activePane="bottomRight" state="frozen"/>
      <selection activeCell="AI1" sqref="AI1:AJ1048576"/>
      <selection pane="topRight" activeCell="AI1" sqref="AI1:AJ1048576"/>
      <selection pane="bottomLeft" activeCell="AI1" sqref="AI1:AJ1048576"/>
      <selection pane="bottomRight" activeCell="A71" sqref="A71:AS99"/>
    </sheetView>
  </sheetViews>
  <sheetFormatPr defaultColWidth="3.7109375" defaultRowHeight="15" customHeight="1"/>
  <cols>
    <col min="1" max="1" width="3" style="2" customWidth="1"/>
    <col min="2" max="2" width="9.140625" style="2" customWidth="1"/>
    <col min="3" max="3" width="17.28515625" style="2" customWidth="1"/>
    <col min="4" max="4" width="6.85546875" style="354" customWidth="1"/>
    <col min="5" max="5" width="11.28515625" style="2" bestFit="1" customWidth="1"/>
    <col min="6" max="33" width="3.42578125" style="110" customWidth="1"/>
    <col min="34" max="34" width="3.42578125" style="111" customWidth="1"/>
    <col min="35" max="35" width="3.5703125" style="111" bestFit="1" customWidth="1"/>
    <col min="36" max="36" width="3.42578125" style="111" customWidth="1"/>
    <col min="37" max="38" width="4.42578125" style="2" customWidth="1"/>
    <col min="39" max="39" width="5.5703125" style="9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4"/>
      <c r="B1" s="45"/>
      <c r="C1" s="45"/>
      <c r="D1" s="49"/>
      <c r="E1" s="45"/>
      <c r="F1" s="49"/>
      <c r="G1" s="49"/>
      <c r="H1" s="49"/>
      <c r="I1" s="49"/>
      <c r="J1" s="49"/>
      <c r="K1" s="106"/>
      <c r="L1" s="106"/>
      <c r="M1" s="106"/>
      <c r="N1" s="106"/>
      <c r="O1" s="106"/>
      <c r="P1" s="106"/>
      <c r="Q1" s="106"/>
      <c r="R1" s="106"/>
      <c r="S1" s="47" t="str">
        <f>CONCATENATE("BẢNG CHẤM CÔNG THÁNG ",TEXT($E$4,"mm")," NĂM ",TEXT($E$4,"yyyy"))</f>
        <v>BẢNG CHẤM CÔNG THÁNG 04 NĂM 2017</v>
      </c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46"/>
      <c r="AL1" s="46"/>
      <c r="AM1" s="487" t="s">
        <v>180</v>
      </c>
      <c r="AN1" s="488"/>
      <c r="AO1" s="488"/>
      <c r="AP1" s="488"/>
      <c r="AQ1" s="488"/>
      <c r="AR1" s="488"/>
      <c r="AS1" s="489"/>
      <c r="AT1" s="48"/>
    </row>
    <row r="2" spans="1:91" ht="20.25">
      <c r="A2" s="124" t="str">
        <f>TH!$A$1</f>
        <v>Công ty TNHH Hải sản An Lạc</v>
      </c>
      <c r="B2" s="49"/>
      <c r="C2" s="49"/>
      <c r="D2" s="49"/>
      <c r="E2" s="49"/>
      <c r="F2" s="49"/>
      <c r="G2" s="49"/>
      <c r="H2" s="49"/>
      <c r="I2" s="49"/>
      <c r="J2" s="49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46"/>
      <c r="AL2" s="46"/>
      <c r="AM2" s="86"/>
      <c r="AN2" s="50"/>
      <c r="AO2" s="50"/>
      <c r="AP2" s="50"/>
      <c r="AQ2" s="50"/>
      <c r="AR2" s="50"/>
      <c r="AS2" s="85"/>
      <c r="AT2" s="85"/>
    </row>
    <row r="3" spans="1:91" ht="21" customHeight="1">
      <c r="A3" s="124" t="str">
        <f>TH!$A$2</f>
        <v>Địa chỉ: Lô A14, đường 4A, KCN Hải Sơn, Đức Hòa, Long An</v>
      </c>
      <c r="B3" s="51"/>
      <c r="C3" s="51"/>
      <c r="D3" s="52"/>
      <c r="E3" s="52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46"/>
      <c r="AL3" s="46"/>
      <c r="AM3" s="86"/>
      <c r="AN3" s="48"/>
      <c r="AO3" s="48"/>
      <c r="AP3" s="48"/>
      <c r="AQ3" s="48"/>
      <c r="AR3" s="48"/>
      <c r="AS3" s="53"/>
      <c r="AT3" s="53"/>
    </row>
    <row r="4" spans="1:91" ht="14.25" customHeight="1">
      <c r="A4" s="54"/>
      <c r="B4" s="54"/>
      <c r="C4" s="240"/>
      <c r="D4" s="239"/>
      <c r="E4" s="281">
        <v>42826</v>
      </c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6"/>
      <c r="AI4" s="56"/>
      <c r="AJ4" s="56"/>
      <c r="AK4" s="54"/>
      <c r="AL4" s="54"/>
      <c r="AM4" s="87"/>
      <c r="AN4" s="54"/>
      <c r="AO4" s="54"/>
      <c r="AP4" s="54"/>
      <c r="AQ4" s="54"/>
      <c r="AR4" s="54"/>
      <c r="AS4" s="54"/>
      <c r="AT4" s="91"/>
    </row>
    <row r="5" spans="1:91" s="57" customFormat="1" ht="18.75" customHeight="1">
      <c r="A5" s="490" t="s">
        <v>28</v>
      </c>
      <c r="B5" s="490" t="s">
        <v>3</v>
      </c>
      <c r="C5" s="490" t="s">
        <v>1</v>
      </c>
      <c r="D5" s="492" t="s">
        <v>29</v>
      </c>
      <c r="E5" s="490" t="s">
        <v>30</v>
      </c>
      <c r="F5" s="105">
        <f>+E4</f>
        <v>42826</v>
      </c>
      <c r="G5" s="105">
        <f t="shared" ref="G5:AG5" si="0">F5+1</f>
        <v>42827</v>
      </c>
      <c r="H5" s="105">
        <f t="shared" si="0"/>
        <v>42828</v>
      </c>
      <c r="I5" s="105">
        <f t="shared" si="0"/>
        <v>42829</v>
      </c>
      <c r="J5" s="105">
        <f t="shared" si="0"/>
        <v>42830</v>
      </c>
      <c r="K5" s="105">
        <f t="shared" si="0"/>
        <v>42831</v>
      </c>
      <c r="L5" s="105">
        <f t="shared" si="0"/>
        <v>42832</v>
      </c>
      <c r="M5" s="105">
        <f t="shared" si="0"/>
        <v>42833</v>
      </c>
      <c r="N5" s="105">
        <f t="shared" si="0"/>
        <v>42834</v>
      </c>
      <c r="O5" s="105">
        <f t="shared" si="0"/>
        <v>42835</v>
      </c>
      <c r="P5" s="105">
        <f t="shared" si="0"/>
        <v>42836</v>
      </c>
      <c r="Q5" s="105">
        <f t="shared" si="0"/>
        <v>42837</v>
      </c>
      <c r="R5" s="105">
        <f t="shared" si="0"/>
        <v>42838</v>
      </c>
      <c r="S5" s="105">
        <f t="shared" si="0"/>
        <v>42839</v>
      </c>
      <c r="T5" s="105">
        <f t="shared" si="0"/>
        <v>42840</v>
      </c>
      <c r="U5" s="105">
        <f t="shared" si="0"/>
        <v>42841</v>
      </c>
      <c r="V5" s="105">
        <f t="shared" si="0"/>
        <v>42842</v>
      </c>
      <c r="W5" s="105">
        <f t="shared" si="0"/>
        <v>42843</v>
      </c>
      <c r="X5" s="105">
        <f t="shared" si="0"/>
        <v>42844</v>
      </c>
      <c r="Y5" s="105">
        <f t="shared" si="0"/>
        <v>42845</v>
      </c>
      <c r="Z5" s="105">
        <f t="shared" si="0"/>
        <v>42846</v>
      </c>
      <c r="AA5" s="105">
        <f t="shared" si="0"/>
        <v>42847</v>
      </c>
      <c r="AB5" s="105">
        <f t="shared" si="0"/>
        <v>42848</v>
      </c>
      <c r="AC5" s="105">
        <f t="shared" si="0"/>
        <v>42849</v>
      </c>
      <c r="AD5" s="105">
        <f t="shared" si="0"/>
        <v>42850</v>
      </c>
      <c r="AE5" s="105">
        <f t="shared" si="0"/>
        <v>42851</v>
      </c>
      <c r="AF5" s="105">
        <f t="shared" si="0"/>
        <v>42852</v>
      </c>
      <c r="AG5" s="105">
        <f t="shared" si="0"/>
        <v>42853</v>
      </c>
      <c r="AH5" s="105">
        <f>AG5+1</f>
        <v>42854</v>
      </c>
      <c r="AI5" s="105">
        <f>AH5+1</f>
        <v>42855</v>
      </c>
      <c r="AJ5" s="105">
        <v>31</v>
      </c>
      <c r="AK5" s="493" t="s">
        <v>15</v>
      </c>
      <c r="AL5" s="494"/>
      <c r="AM5" s="495"/>
      <c r="AN5" s="496" t="s">
        <v>45</v>
      </c>
      <c r="AO5" s="496" t="s">
        <v>41</v>
      </c>
      <c r="AP5" s="496" t="s">
        <v>42</v>
      </c>
      <c r="AQ5" s="496" t="s">
        <v>43</v>
      </c>
      <c r="AR5" s="496" t="s">
        <v>44</v>
      </c>
      <c r="AS5" s="492" t="s">
        <v>0</v>
      </c>
      <c r="AT5" s="486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7" customFormat="1" ht="39.75" customHeight="1">
      <c r="A6" s="491"/>
      <c r="B6" s="491"/>
      <c r="C6" s="491"/>
      <c r="D6" s="491"/>
      <c r="E6" s="491"/>
      <c r="F6" s="263" t="str">
        <f>CHOOSE(WEEKDAY(F5),"C.Nhật","T.Hai","T.Ba","T.Tư","T.Năm","T.Sáu","T.Bảy")</f>
        <v>T.Bảy</v>
      </c>
      <c r="G6" s="263" t="str">
        <f t="shared" ref="G6:AI6" si="1">CHOOSE(WEEKDAY(G5),"C.Nhật","T.Hai","T.Ba","T.Tư","T.Năm","T.Sáu","T.Bảy")</f>
        <v>C.Nhật</v>
      </c>
      <c r="H6" s="263" t="str">
        <f t="shared" si="1"/>
        <v>T.Hai</v>
      </c>
      <c r="I6" s="263" t="str">
        <f t="shared" si="1"/>
        <v>T.Ba</v>
      </c>
      <c r="J6" s="263" t="str">
        <f t="shared" si="1"/>
        <v>T.Tư</v>
      </c>
      <c r="K6" s="263" t="str">
        <f t="shared" si="1"/>
        <v>T.Năm</v>
      </c>
      <c r="L6" s="263" t="str">
        <f t="shared" si="1"/>
        <v>T.Sáu</v>
      </c>
      <c r="M6" s="263" t="str">
        <f t="shared" si="1"/>
        <v>T.Bảy</v>
      </c>
      <c r="N6" s="263" t="str">
        <f t="shared" si="1"/>
        <v>C.Nhật</v>
      </c>
      <c r="O6" s="263" t="str">
        <f t="shared" si="1"/>
        <v>T.Hai</v>
      </c>
      <c r="P6" s="263" t="str">
        <f t="shared" si="1"/>
        <v>T.Ba</v>
      </c>
      <c r="Q6" s="263" t="str">
        <f t="shared" si="1"/>
        <v>T.Tư</v>
      </c>
      <c r="R6" s="263" t="str">
        <f t="shared" si="1"/>
        <v>T.Năm</v>
      </c>
      <c r="S6" s="263" t="str">
        <f t="shared" si="1"/>
        <v>T.Sáu</v>
      </c>
      <c r="T6" s="263" t="str">
        <f t="shared" si="1"/>
        <v>T.Bảy</v>
      </c>
      <c r="U6" s="263" t="str">
        <f t="shared" si="1"/>
        <v>C.Nhật</v>
      </c>
      <c r="V6" s="263" t="str">
        <f t="shared" si="1"/>
        <v>T.Hai</v>
      </c>
      <c r="W6" s="263" t="str">
        <f t="shared" si="1"/>
        <v>T.Ba</v>
      </c>
      <c r="X6" s="263" t="str">
        <f t="shared" si="1"/>
        <v>T.Tư</v>
      </c>
      <c r="Y6" s="263" t="str">
        <f t="shared" si="1"/>
        <v>T.Năm</v>
      </c>
      <c r="Z6" s="263" t="str">
        <f t="shared" si="1"/>
        <v>T.Sáu</v>
      </c>
      <c r="AA6" s="263" t="str">
        <f t="shared" si="1"/>
        <v>T.Bảy</v>
      </c>
      <c r="AB6" s="263" t="str">
        <f t="shared" si="1"/>
        <v>C.Nhật</v>
      </c>
      <c r="AC6" s="263" t="str">
        <f t="shared" si="1"/>
        <v>T.Hai</v>
      </c>
      <c r="AD6" s="263" t="str">
        <f t="shared" si="1"/>
        <v>T.Ba</v>
      </c>
      <c r="AE6" s="263" t="str">
        <f t="shared" si="1"/>
        <v>T.Tư</v>
      </c>
      <c r="AF6" s="263" t="str">
        <f t="shared" si="1"/>
        <v>T.Năm</v>
      </c>
      <c r="AG6" s="263" t="str">
        <f t="shared" si="1"/>
        <v>T.Sáu</v>
      </c>
      <c r="AH6" s="263" t="str">
        <f t="shared" si="1"/>
        <v>T.Bảy</v>
      </c>
      <c r="AI6" s="263" t="str">
        <f t="shared" si="1"/>
        <v>C.Nhật</v>
      </c>
      <c r="AJ6" s="263" t="s">
        <v>195</v>
      </c>
      <c r="AK6" s="264" t="s">
        <v>16</v>
      </c>
      <c r="AL6" s="264" t="s">
        <v>31</v>
      </c>
      <c r="AM6" s="265" t="s">
        <v>17</v>
      </c>
      <c r="AN6" s="497"/>
      <c r="AO6" s="497"/>
      <c r="AP6" s="497"/>
      <c r="AQ6" s="497"/>
      <c r="AR6" s="497"/>
      <c r="AS6" s="491"/>
      <c r="AT6" s="486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7" customFormat="1" ht="12.75" customHeight="1">
      <c r="A7" s="266">
        <v>1</v>
      </c>
      <c r="B7" s="266">
        <v>1</v>
      </c>
      <c r="C7" s="266">
        <v>2</v>
      </c>
      <c r="D7" s="266">
        <v>3</v>
      </c>
      <c r="E7" s="266">
        <v>4</v>
      </c>
      <c r="F7" s="266">
        <v>5</v>
      </c>
      <c r="G7" s="266">
        <v>6</v>
      </c>
      <c r="H7" s="266">
        <v>7</v>
      </c>
      <c r="I7" s="266">
        <v>8</v>
      </c>
      <c r="J7" s="266">
        <v>9</v>
      </c>
      <c r="K7" s="266">
        <v>10</v>
      </c>
      <c r="L7" s="266">
        <v>11</v>
      </c>
      <c r="M7" s="266">
        <v>12</v>
      </c>
      <c r="N7" s="266">
        <v>13</v>
      </c>
      <c r="O7" s="266">
        <v>14</v>
      </c>
      <c r="P7" s="266">
        <v>15</v>
      </c>
      <c r="Q7" s="266">
        <v>16</v>
      </c>
      <c r="R7" s="266">
        <v>17</v>
      </c>
      <c r="S7" s="266">
        <v>18</v>
      </c>
      <c r="T7" s="266">
        <v>19</v>
      </c>
      <c r="U7" s="266">
        <v>20</v>
      </c>
      <c r="V7" s="266">
        <v>21</v>
      </c>
      <c r="W7" s="266">
        <v>22</v>
      </c>
      <c r="X7" s="266">
        <v>23</v>
      </c>
      <c r="Y7" s="266">
        <v>24</v>
      </c>
      <c r="Z7" s="266">
        <v>25</v>
      </c>
      <c r="AA7" s="266">
        <v>26</v>
      </c>
      <c r="AB7" s="266">
        <v>27</v>
      </c>
      <c r="AC7" s="266">
        <v>28</v>
      </c>
      <c r="AD7" s="266">
        <v>29</v>
      </c>
      <c r="AE7" s="266">
        <v>30</v>
      </c>
      <c r="AF7" s="266">
        <v>31</v>
      </c>
      <c r="AG7" s="266">
        <v>32</v>
      </c>
      <c r="AH7" s="266">
        <v>33</v>
      </c>
      <c r="AI7" s="266">
        <v>34</v>
      </c>
      <c r="AJ7" s="266">
        <v>35</v>
      </c>
      <c r="AK7" s="266">
        <v>36</v>
      </c>
      <c r="AL7" s="266">
        <v>37</v>
      </c>
      <c r="AM7" s="266">
        <v>38</v>
      </c>
      <c r="AN7" s="266">
        <v>39</v>
      </c>
      <c r="AO7" s="266">
        <v>40</v>
      </c>
      <c r="AP7" s="266">
        <v>41</v>
      </c>
      <c r="AQ7" s="266">
        <v>42</v>
      </c>
      <c r="AR7" s="266">
        <v>43</v>
      </c>
      <c r="AS7" s="266">
        <v>44</v>
      </c>
      <c r="AT7" s="357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269" customFormat="1" ht="19.5" customHeight="1">
      <c r="A8" s="267" t="s">
        <v>183</v>
      </c>
      <c r="B8" s="270" t="s">
        <v>184</v>
      </c>
      <c r="C8" s="271"/>
      <c r="D8" s="271"/>
      <c r="E8" s="271"/>
      <c r="F8" s="271"/>
      <c r="G8" s="271"/>
      <c r="H8" s="271"/>
      <c r="I8" s="271"/>
      <c r="J8" s="271"/>
      <c r="K8" s="271"/>
      <c r="L8" s="271"/>
      <c r="M8" s="271"/>
      <c r="N8" s="271"/>
      <c r="O8" s="271"/>
      <c r="P8" s="271"/>
      <c r="Q8" s="271"/>
      <c r="R8" s="271"/>
      <c r="S8" s="271"/>
      <c r="T8" s="271"/>
      <c r="U8" s="271"/>
      <c r="V8" s="271"/>
      <c r="W8" s="271"/>
      <c r="X8" s="271"/>
      <c r="Y8" s="271"/>
      <c r="Z8" s="271"/>
      <c r="AA8" s="271"/>
      <c r="AB8" s="271"/>
      <c r="AC8" s="271"/>
      <c r="AD8" s="271"/>
      <c r="AE8" s="271"/>
      <c r="AF8" s="271"/>
      <c r="AG8" s="271"/>
      <c r="AH8" s="271"/>
      <c r="AI8" s="271"/>
      <c r="AJ8" s="271"/>
      <c r="AK8" s="271"/>
      <c r="AL8" s="271"/>
      <c r="AM8" s="271"/>
      <c r="AN8" s="271"/>
      <c r="AO8" s="271"/>
      <c r="AP8" s="271"/>
      <c r="AQ8" s="271"/>
      <c r="AR8" s="271"/>
      <c r="AS8" s="272"/>
      <c r="AT8" s="268"/>
    </row>
    <row r="9" spans="1:91" s="57" customFormat="1" ht="18" customHeight="1">
      <c r="A9" s="556">
        <v>1</v>
      </c>
      <c r="B9" s="556" t="s">
        <v>61</v>
      </c>
      <c r="C9" s="449" t="str">
        <f>VLOOKUP(B9,DS,2,0)</f>
        <v>Mai Út Hiền</v>
      </c>
      <c r="D9" s="451" t="str">
        <f>VLOOKUP(B9,DS,3,0)</f>
        <v>Cơ Điện</v>
      </c>
      <c r="E9" s="58" t="s">
        <v>32</v>
      </c>
      <c r="F9" s="153">
        <v>8</v>
      </c>
      <c r="G9" s="153"/>
      <c r="H9" s="153">
        <v>8</v>
      </c>
      <c r="I9" s="153">
        <v>8</v>
      </c>
      <c r="J9" s="153">
        <v>8</v>
      </c>
      <c r="K9" s="153"/>
      <c r="L9" s="153">
        <v>8</v>
      </c>
      <c r="M9" s="153">
        <v>8</v>
      </c>
      <c r="N9" s="153"/>
      <c r="O9" s="153">
        <v>8</v>
      </c>
      <c r="P9" s="153">
        <v>8</v>
      </c>
      <c r="Q9" s="153">
        <v>8</v>
      </c>
      <c r="R9" s="153">
        <v>8</v>
      </c>
      <c r="S9" s="153">
        <v>8</v>
      </c>
      <c r="T9" s="153">
        <v>8</v>
      </c>
      <c r="U9" s="153"/>
      <c r="V9" s="153">
        <v>8</v>
      </c>
      <c r="W9" s="153">
        <v>8</v>
      </c>
      <c r="X9" s="153">
        <v>8</v>
      </c>
      <c r="Y9" s="153">
        <v>8</v>
      </c>
      <c r="Z9" s="153">
        <v>8</v>
      </c>
      <c r="AA9" s="153">
        <v>8</v>
      </c>
      <c r="AB9" s="153"/>
      <c r="AC9" s="153">
        <v>8</v>
      </c>
      <c r="AD9" s="153">
        <v>8</v>
      </c>
      <c r="AE9" s="153">
        <v>8</v>
      </c>
      <c r="AF9" s="153">
        <v>8</v>
      </c>
      <c r="AG9" s="153">
        <v>8</v>
      </c>
      <c r="AH9" s="153"/>
      <c r="AI9" s="153"/>
      <c r="AJ9" s="153"/>
      <c r="AK9" s="453">
        <f>((SUM(F9:AJ9))/8)-(SUMIF($F$6:$AJ$6,"C.Nhật",F9:AJ9)/8)</f>
        <v>23</v>
      </c>
      <c r="AL9" s="453">
        <f>SUM(F10:AI10)/8*1.5</f>
        <v>0</v>
      </c>
      <c r="AM9" s="462">
        <f>SUMIF($F$6:$AI$6,"C.Nhật",$F9:$AI10)/8*2</f>
        <v>0</v>
      </c>
      <c r="AN9" s="442">
        <f>SUM(AK9:AM10)</f>
        <v>23</v>
      </c>
      <c r="AO9" s="484">
        <v>0</v>
      </c>
      <c r="AP9" s="442"/>
      <c r="AQ9" s="442"/>
      <c r="AR9" s="442"/>
      <c r="AS9" s="472"/>
      <c r="AT9" s="357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7" customFormat="1" ht="17.25" customHeight="1">
      <c r="A10" s="557"/>
      <c r="B10" s="557"/>
      <c r="C10" s="450"/>
      <c r="D10" s="452"/>
      <c r="E10" s="59" t="s">
        <v>31</v>
      </c>
      <c r="F10" s="154"/>
      <c r="G10" s="154"/>
      <c r="H10" s="154"/>
      <c r="I10" s="154"/>
      <c r="J10" s="154"/>
      <c r="K10" s="154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4"/>
      <c r="AA10" s="154"/>
      <c r="AB10" s="154"/>
      <c r="AC10" s="154"/>
      <c r="AD10" s="154"/>
      <c r="AE10" s="154"/>
      <c r="AF10" s="154"/>
      <c r="AG10" s="154"/>
      <c r="AH10" s="154"/>
      <c r="AI10" s="154"/>
      <c r="AJ10" s="154"/>
      <c r="AK10" s="454"/>
      <c r="AL10" s="454"/>
      <c r="AM10" s="463"/>
      <c r="AN10" s="443"/>
      <c r="AO10" s="485"/>
      <c r="AP10" s="443"/>
      <c r="AQ10" s="443"/>
      <c r="AR10" s="443"/>
      <c r="AS10" s="473"/>
      <c r="AT10" s="357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7" customFormat="1" ht="19.5" customHeight="1">
      <c r="A11" s="556">
        <f>A9+1</f>
        <v>2</v>
      </c>
      <c r="B11" s="556" t="s">
        <v>62</v>
      </c>
      <c r="C11" s="449" t="str">
        <f>VLOOKUP(B11,DS,2,0)</f>
        <v>Nguyễn Thị Xuân Thảo</v>
      </c>
      <c r="D11" s="451" t="str">
        <f>VLOOKUP(B11,DS,3,0)</f>
        <v>KCS</v>
      </c>
      <c r="E11" s="58" t="s">
        <v>32</v>
      </c>
      <c r="F11" s="153">
        <v>8</v>
      </c>
      <c r="G11" s="153"/>
      <c r="H11" s="153">
        <v>8</v>
      </c>
      <c r="I11" s="153">
        <v>8</v>
      </c>
      <c r="J11" s="153">
        <v>8</v>
      </c>
      <c r="K11" s="153"/>
      <c r="L11" s="153">
        <v>8</v>
      </c>
      <c r="M11" s="153">
        <v>8</v>
      </c>
      <c r="N11" s="153"/>
      <c r="O11" s="153">
        <v>8</v>
      </c>
      <c r="P11" s="153">
        <v>8</v>
      </c>
      <c r="Q11" s="153">
        <v>8</v>
      </c>
      <c r="R11" s="153">
        <v>8</v>
      </c>
      <c r="S11" s="153">
        <v>8</v>
      </c>
      <c r="T11" s="153">
        <v>8</v>
      </c>
      <c r="U11" s="153"/>
      <c r="V11" s="153">
        <v>8</v>
      </c>
      <c r="W11" s="153">
        <v>8</v>
      </c>
      <c r="X11" s="153">
        <v>8</v>
      </c>
      <c r="Y11" s="153">
        <v>8</v>
      </c>
      <c r="Z11" s="153">
        <v>8</v>
      </c>
      <c r="AA11" s="153">
        <v>8</v>
      </c>
      <c r="AB11" s="153"/>
      <c r="AC11" s="153">
        <v>8</v>
      </c>
      <c r="AD11" s="153">
        <v>8</v>
      </c>
      <c r="AE11" s="153">
        <v>8</v>
      </c>
      <c r="AF11" s="153">
        <v>8</v>
      </c>
      <c r="AG11" s="153">
        <v>8</v>
      </c>
      <c r="AH11" s="153"/>
      <c r="AI11" s="153"/>
      <c r="AJ11" s="153"/>
      <c r="AK11" s="453">
        <f>((SUM(F11:AJ11))/8)-(SUMIF($F$6:$AJ$6,"C.Nhật",F11:AJ11)/8)</f>
        <v>23</v>
      </c>
      <c r="AL11" s="453">
        <f>SUM(F12:AI12)/8*1.5</f>
        <v>0</v>
      </c>
      <c r="AM11" s="462">
        <f>SUMIF($F$6:$AI$6,"C.Nhật",$F11:$AI12)/8*2</f>
        <v>0</v>
      </c>
      <c r="AN11" s="442">
        <f>SUM(AK11:AM12)</f>
        <v>23</v>
      </c>
      <c r="AO11" s="484">
        <v>0</v>
      </c>
      <c r="AP11" s="442"/>
      <c r="AQ11" s="442"/>
      <c r="AR11" s="442"/>
      <c r="AS11" s="472"/>
      <c r="AT11" s="357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57" customFormat="1" ht="15" customHeight="1">
      <c r="A12" s="557"/>
      <c r="B12" s="557"/>
      <c r="C12" s="450"/>
      <c r="D12" s="452"/>
      <c r="E12" s="59" t="s">
        <v>31</v>
      </c>
      <c r="F12" s="154"/>
      <c r="G12" s="154"/>
      <c r="H12" s="154"/>
      <c r="I12" s="154"/>
      <c r="J12" s="154"/>
      <c r="K12" s="154"/>
      <c r="L12" s="154"/>
      <c r="M12" s="154"/>
      <c r="N12" s="154"/>
      <c r="O12" s="154"/>
      <c r="P12" s="154"/>
      <c r="Q12" s="154"/>
      <c r="R12" s="154"/>
      <c r="S12" s="154"/>
      <c r="T12" s="154"/>
      <c r="U12" s="154"/>
      <c r="V12" s="154"/>
      <c r="W12" s="154"/>
      <c r="X12" s="154"/>
      <c r="Y12" s="154"/>
      <c r="Z12" s="154"/>
      <c r="AA12" s="154"/>
      <c r="AB12" s="154"/>
      <c r="AC12" s="154"/>
      <c r="AD12" s="154"/>
      <c r="AE12" s="154"/>
      <c r="AF12" s="154"/>
      <c r="AG12" s="154"/>
      <c r="AH12" s="154"/>
      <c r="AI12" s="154"/>
      <c r="AJ12" s="154"/>
      <c r="AK12" s="454"/>
      <c r="AL12" s="454"/>
      <c r="AM12" s="463"/>
      <c r="AN12" s="443"/>
      <c r="AO12" s="485"/>
      <c r="AP12" s="443"/>
      <c r="AQ12" s="443"/>
      <c r="AR12" s="443"/>
      <c r="AS12" s="473"/>
      <c r="AT12" s="357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269" customFormat="1" ht="24.75" customHeight="1">
      <c r="A13" s="267" t="s">
        <v>185</v>
      </c>
      <c r="B13" s="270" t="s">
        <v>186</v>
      </c>
      <c r="C13" s="271"/>
      <c r="D13" s="271"/>
      <c r="E13" s="271"/>
      <c r="F13" s="271"/>
      <c r="G13" s="271"/>
      <c r="H13" s="271"/>
      <c r="I13" s="271"/>
      <c r="J13" s="271"/>
      <c r="K13" s="271"/>
      <c r="L13" s="271"/>
      <c r="M13" s="271"/>
      <c r="N13" s="271"/>
      <c r="O13" s="271"/>
      <c r="P13" s="271"/>
      <c r="Q13" s="271"/>
      <c r="R13" s="271"/>
      <c r="S13" s="271"/>
      <c r="T13" s="271"/>
      <c r="U13" s="271"/>
      <c r="V13" s="271"/>
      <c r="W13" s="271"/>
      <c r="X13" s="271"/>
      <c r="Y13" s="271"/>
      <c r="Z13" s="271"/>
      <c r="AA13" s="271"/>
      <c r="AB13" s="271"/>
      <c r="AC13" s="271"/>
      <c r="AD13" s="271"/>
      <c r="AE13" s="271"/>
      <c r="AF13" s="271"/>
      <c r="AG13" s="271"/>
      <c r="AH13" s="271"/>
      <c r="AI13" s="271"/>
      <c r="AJ13" s="271"/>
      <c r="AK13" s="271"/>
      <c r="AL13" s="271"/>
      <c r="AM13" s="271"/>
      <c r="AN13" s="271"/>
      <c r="AO13" s="271"/>
      <c r="AP13" s="271"/>
      <c r="AQ13" s="271"/>
      <c r="AR13" s="271"/>
      <c r="AS13" s="272"/>
      <c r="AT13" s="268"/>
    </row>
    <row r="14" spans="1:91" s="57" customFormat="1" ht="18" customHeight="1">
      <c r="A14" s="556">
        <v>3</v>
      </c>
      <c r="B14" s="556" t="s">
        <v>85</v>
      </c>
      <c r="C14" s="449" t="str">
        <f>VLOOKUP(B14,DS,2,0)</f>
        <v>Huỳnh Thị Hường</v>
      </c>
      <c r="D14" s="451" t="str">
        <f>VLOOKUP(B14,DS,3,0)</f>
        <v>Công nhân</v>
      </c>
      <c r="E14" s="58" t="s">
        <v>32</v>
      </c>
      <c r="F14" s="153">
        <v>8</v>
      </c>
      <c r="G14" s="153"/>
      <c r="H14" s="153">
        <v>8</v>
      </c>
      <c r="I14" s="153">
        <v>8</v>
      </c>
      <c r="J14" s="153">
        <v>8</v>
      </c>
      <c r="K14" s="153"/>
      <c r="L14" s="153">
        <v>8</v>
      </c>
      <c r="M14" s="153">
        <v>8</v>
      </c>
      <c r="N14" s="153"/>
      <c r="O14" s="153">
        <v>8</v>
      </c>
      <c r="P14" s="153">
        <v>8</v>
      </c>
      <c r="Q14" s="153">
        <v>8</v>
      </c>
      <c r="R14" s="153">
        <v>8</v>
      </c>
      <c r="S14" s="153">
        <v>8</v>
      </c>
      <c r="T14" s="153">
        <v>8</v>
      </c>
      <c r="U14" s="153"/>
      <c r="V14" s="153">
        <v>8</v>
      </c>
      <c r="W14" s="153">
        <v>8</v>
      </c>
      <c r="X14" s="153">
        <v>8</v>
      </c>
      <c r="Y14" s="153">
        <v>8</v>
      </c>
      <c r="Z14" s="153">
        <v>8</v>
      </c>
      <c r="AA14" s="153">
        <v>8</v>
      </c>
      <c r="AB14" s="153"/>
      <c r="AC14" s="153">
        <v>8</v>
      </c>
      <c r="AD14" s="153">
        <v>8</v>
      </c>
      <c r="AE14" s="153">
        <v>8</v>
      </c>
      <c r="AF14" s="153">
        <v>8</v>
      </c>
      <c r="AG14" s="153">
        <v>8</v>
      </c>
      <c r="AH14" s="153"/>
      <c r="AI14" s="153"/>
      <c r="AJ14" s="153"/>
      <c r="AK14" s="453">
        <f>((SUM(F14:AJ14))/8)-(SUMIF($F$6:$AJ$6,"C.Nhật",F14:AJ14)/8)</f>
        <v>23</v>
      </c>
      <c r="AL14" s="453">
        <f>SUM(F15:AI15)/8*1.5</f>
        <v>0</v>
      </c>
      <c r="AM14" s="462">
        <f>SUMIF($F$6:$AI$6,"C.Nhật",$F14:$AI15)/8*2</f>
        <v>0</v>
      </c>
      <c r="AN14" s="442">
        <f>SUM(AK14:AM15)</f>
        <v>23</v>
      </c>
      <c r="AO14" s="484">
        <v>0</v>
      </c>
      <c r="AP14" s="442"/>
      <c r="AQ14" s="442"/>
      <c r="AR14" s="442"/>
      <c r="AS14" s="472"/>
      <c r="AT14" s="357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7" customFormat="1" ht="18" customHeight="1">
      <c r="A15" s="557"/>
      <c r="B15" s="557"/>
      <c r="C15" s="450"/>
      <c r="D15" s="452"/>
      <c r="E15" s="59" t="s">
        <v>31</v>
      </c>
      <c r="F15" s="154"/>
      <c r="G15" s="154"/>
      <c r="H15" s="154"/>
      <c r="I15" s="154"/>
      <c r="J15" s="154"/>
      <c r="K15" s="154"/>
      <c r="L15" s="154"/>
      <c r="M15" s="154"/>
      <c r="N15" s="154"/>
      <c r="O15" s="154"/>
      <c r="P15" s="154"/>
      <c r="Q15" s="154"/>
      <c r="R15" s="154"/>
      <c r="S15" s="154"/>
      <c r="T15" s="154"/>
      <c r="U15" s="154"/>
      <c r="V15" s="154"/>
      <c r="W15" s="154"/>
      <c r="X15" s="154"/>
      <c r="Y15" s="154"/>
      <c r="Z15" s="154"/>
      <c r="AA15" s="154"/>
      <c r="AB15" s="154"/>
      <c r="AC15" s="154"/>
      <c r="AD15" s="154"/>
      <c r="AE15" s="154"/>
      <c r="AF15" s="154"/>
      <c r="AG15" s="154"/>
      <c r="AH15" s="154"/>
      <c r="AI15" s="154"/>
      <c r="AJ15" s="154"/>
      <c r="AK15" s="454"/>
      <c r="AL15" s="454"/>
      <c r="AM15" s="463"/>
      <c r="AN15" s="443"/>
      <c r="AO15" s="485"/>
      <c r="AP15" s="443"/>
      <c r="AQ15" s="443"/>
      <c r="AR15" s="443"/>
      <c r="AS15" s="473"/>
      <c r="AT15" s="357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7" customFormat="1" ht="24" customHeight="1">
      <c r="A16" s="556">
        <f>A14+1</f>
        <v>4</v>
      </c>
      <c r="B16" s="556" t="s">
        <v>86</v>
      </c>
      <c r="C16" s="449" t="str">
        <f>VLOOKUP(B16,DS,2,0)</f>
        <v>Nguyễn Thị Rong</v>
      </c>
      <c r="D16" s="451" t="str">
        <f>VLOOKUP(B16,DS,3,0)</f>
        <v>Công nhân</v>
      </c>
      <c r="E16" s="58" t="s">
        <v>32</v>
      </c>
      <c r="F16" s="153">
        <v>8</v>
      </c>
      <c r="G16" s="153"/>
      <c r="H16" s="153">
        <v>8</v>
      </c>
      <c r="I16" s="153">
        <v>8</v>
      </c>
      <c r="J16" s="153">
        <v>8</v>
      </c>
      <c r="K16" s="153"/>
      <c r="L16" s="153">
        <v>8</v>
      </c>
      <c r="M16" s="153">
        <v>8</v>
      </c>
      <c r="N16" s="153"/>
      <c r="O16" s="153">
        <v>8</v>
      </c>
      <c r="P16" s="153">
        <v>8</v>
      </c>
      <c r="Q16" s="153">
        <v>8</v>
      </c>
      <c r="R16" s="153">
        <v>8</v>
      </c>
      <c r="S16" s="153">
        <v>8</v>
      </c>
      <c r="T16" s="153">
        <v>8</v>
      </c>
      <c r="U16" s="153"/>
      <c r="V16" s="153">
        <v>8</v>
      </c>
      <c r="W16" s="153">
        <v>8</v>
      </c>
      <c r="X16" s="153">
        <v>8</v>
      </c>
      <c r="Y16" s="153">
        <v>8</v>
      </c>
      <c r="Z16" s="153">
        <v>8</v>
      </c>
      <c r="AA16" s="153">
        <v>8</v>
      </c>
      <c r="AB16" s="153"/>
      <c r="AC16" s="153">
        <v>8</v>
      </c>
      <c r="AD16" s="153">
        <v>8</v>
      </c>
      <c r="AE16" s="153">
        <v>8</v>
      </c>
      <c r="AF16" s="153">
        <v>8</v>
      </c>
      <c r="AG16" s="153">
        <v>8</v>
      </c>
      <c r="AH16" s="153"/>
      <c r="AI16" s="153"/>
      <c r="AJ16" s="153"/>
      <c r="AK16" s="453">
        <f>((SUM(F16:AJ16))/8)-(SUMIF($F$6:$AJ$6,"C.Nhật",F16:AJ16)/8)</f>
        <v>23</v>
      </c>
      <c r="AL16" s="453">
        <f>SUM(F17:AI17)/8*1.5</f>
        <v>0</v>
      </c>
      <c r="AM16" s="462">
        <f>SUMIF($F$6:$AI$6,"C.Nhật",$F16:$AI17)/8*2</f>
        <v>0</v>
      </c>
      <c r="AN16" s="442">
        <f>SUM(AK16:AM17)</f>
        <v>23</v>
      </c>
      <c r="AO16" s="484">
        <v>0</v>
      </c>
      <c r="AP16" s="442"/>
      <c r="AQ16" s="442"/>
      <c r="AR16" s="442"/>
      <c r="AS16" s="472"/>
      <c r="AT16" s="357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7" customFormat="1" ht="18" customHeight="1">
      <c r="A17" s="557"/>
      <c r="B17" s="557"/>
      <c r="C17" s="450"/>
      <c r="D17" s="452"/>
      <c r="E17" s="59" t="s">
        <v>31</v>
      </c>
      <c r="F17" s="154"/>
      <c r="G17" s="154"/>
      <c r="H17" s="154"/>
      <c r="I17" s="154"/>
      <c r="J17" s="154"/>
      <c r="K17" s="154"/>
      <c r="L17" s="154"/>
      <c r="M17" s="154"/>
      <c r="N17" s="154"/>
      <c r="O17" s="154"/>
      <c r="P17" s="154"/>
      <c r="Q17" s="154"/>
      <c r="R17" s="154"/>
      <c r="S17" s="154"/>
      <c r="T17" s="154"/>
      <c r="U17" s="154"/>
      <c r="V17" s="154"/>
      <c r="W17" s="154"/>
      <c r="X17" s="154"/>
      <c r="Y17" s="154"/>
      <c r="Z17" s="154"/>
      <c r="AA17" s="154"/>
      <c r="AB17" s="154"/>
      <c r="AC17" s="154"/>
      <c r="AD17" s="154"/>
      <c r="AE17" s="154"/>
      <c r="AF17" s="154"/>
      <c r="AG17" s="154"/>
      <c r="AH17" s="154"/>
      <c r="AI17" s="154"/>
      <c r="AJ17" s="154"/>
      <c r="AK17" s="454"/>
      <c r="AL17" s="454"/>
      <c r="AM17" s="463"/>
      <c r="AN17" s="443"/>
      <c r="AO17" s="485"/>
      <c r="AP17" s="443"/>
      <c r="AQ17" s="443"/>
      <c r="AR17" s="443"/>
      <c r="AS17" s="473"/>
      <c r="AT17" s="357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7" customFormat="1" ht="18" customHeight="1">
      <c r="A18" s="556">
        <f t="shared" ref="A18" si="2">A16+1</f>
        <v>5</v>
      </c>
      <c r="B18" s="556" t="s">
        <v>87</v>
      </c>
      <c r="C18" s="449" t="str">
        <f>VLOOKUP(B18,DS,2,0)</f>
        <v>Sơn Thị Nil</v>
      </c>
      <c r="D18" s="451" t="str">
        <f>VLOOKUP(B18,DS,3,0)</f>
        <v>Công nhân</v>
      </c>
      <c r="E18" s="58" t="s">
        <v>32</v>
      </c>
      <c r="F18" s="153">
        <v>8</v>
      </c>
      <c r="G18" s="153"/>
      <c r="H18" s="153">
        <v>8</v>
      </c>
      <c r="I18" s="153">
        <v>8</v>
      </c>
      <c r="J18" s="153">
        <v>8</v>
      </c>
      <c r="K18" s="153"/>
      <c r="L18" s="153">
        <v>8</v>
      </c>
      <c r="M18" s="153">
        <v>8</v>
      </c>
      <c r="N18" s="153"/>
      <c r="O18" s="153">
        <v>8</v>
      </c>
      <c r="P18" s="153">
        <v>8</v>
      </c>
      <c r="Q18" s="153">
        <v>8</v>
      </c>
      <c r="R18" s="153">
        <v>8</v>
      </c>
      <c r="S18" s="153">
        <v>8</v>
      </c>
      <c r="T18" s="153">
        <v>8</v>
      </c>
      <c r="U18" s="153"/>
      <c r="V18" s="153">
        <v>8</v>
      </c>
      <c r="W18" s="153">
        <v>8</v>
      </c>
      <c r="X18" s="153">
        <v>8</v>
      </c>
      <c r="Y18" s="153">
        <v>8</v>
      </c>
      <c r="Z18" s="153">
        <v>8</v>
      </c>
      <c r="AA18" s="153">
        <v>8</v>
      </c>
      <c r="AB18" s="153"/>
      <c r="AC18" s="153">
        <v>8</v>
      </c>
      <c r="AD18" s="153">
        <v>8</v>
      </c>
      <c r="AE18" s="153">
        <v>8</v>
      </c>
      <c r="AF18" s="153">
        <v>8</v>
      </c>
      <c r="AG18" s="153">
        <v>8</v>
      </c>
      <c r="AH18" s="153"/>
      <c r="AI18" s="153"/>
      <c r="AJ18" s="153"/>
      <c r="AK18" s="453">
        <f>((SUM(F18:AJ18))/8)-(SUMIF($F$6:$AJ$6,"C.Nhật",F18:AJ18)/8)</f>
        <v>23</v>
      </c>
      <c r="AL18" s="453">
        <f>SUM(F19:AI19)/8*1.5</f>
        <v>0</v>
      </c>
      <c r="AM18" s="462">
        <f>SUMIF($F$6:$AI$6,"C.Nhật",$F18:$AI19)/8*2</f>
        <v>0</v>
      </c>
      <c r="AN18" s="442">
        <f>SUM(AK18:AM19)</f>
        <v>23</v>
      </c>
      <c r="AO18" s="484">
        <v>0</v>
      </c>
      <c r="AP18" s="442"/>
      <c r="AQ18" s="442"/>
      <c r="AR18" s="442"/>
      <c r="AS18" s="472"/>
      <c r="AT18" s="357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57" customFormat="1" ht="18" customHeight="1">
      <c r="A19" s="557"/>
      <c r="B19" s="557"/>
      <c r="C19" s="450"/>
      <c r="D19" s="452"/>
      <c r="E19" s="59" t="s">
        <v>31</v>
      </c>
      <c r="F19" s="154"/>
      <c r="G19" s="154"/>
      <c r="H19" s="154"/>
      <c r="I19" s="154"/>
      <c r="J19" s="154"/>
      <c r="K19" s="154"/>
      <c r="L19" s="154"/>
      <c r="M19" s="154"/>
      <c r="N19" s="154"/>
      <c r="O19" s="154"/>
      <c r="P19" s="154"/>
      <c r="Q19" s="154"/>
      <c r="R19" s="154"/>
      <c r="S19" s="154"/>
      <c r="T19" s="154"/>
      <c r="U19" s="154"/>
      <c r="V19" s="154"/>
      <c r="W19" s="154"/>
      <c r="X19" s="154"/>
      <c r="Y19" s="154"/>
      <c r="Z19" s="154"/>
      <c r="AA19" s="154"/>
      <c r="AB19" s="154"/>
      <c r="AC19" s="154"/>
      <c r="AD19" s="154"/>
      <c r="AE19" s="154"/>
      <c r="AF19" s="154"/>
      <c r="AG19" s="154"/>
      <c r="AH19" s="154"/>
      <c r="AI19" s="154"/>
      <c r="AJ19" s="154"/>
      <c r="AK19" s="454"/>
      <c r="AL19" s="454"/>
      <c r="AM19" s="463"/>
      <c r="AN19" s="443"/>
      <c r="AO19" s="485"/>
      <c r="AP19" s="443"/>
      <c r="AQ19" s="443"/>
      <c r="AR19" s="443"/>
      <c r="AS19" s="473"/>
      <c r="AT19" s="357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57" customFormat="1" ht="18" customHeight="1">
      <c r="A20" s="556">
        <f t="shared" ref="A20" si="3">A18+1</f>
        <v>6</v>
      </c>
      <c r="B20" s="556" t="s">
        <v>91</v>
      </c>
      <c r="C20" s="449" t="str">
        <f>VLOOKUP(B20,DS,2,0)</f>
        <v>Nguyễn Thị Lựu</v>
      </c>
      <c r="D20" s="451" t="str">
        <f>VLOOKUP(B20,DS,3,0)</f>
        <v>Công nhân</v>
      </c>
      <c r="E20" s="58" t="s">
        <v>32</v>
      </c>
      <c r="F20" s="153">
        <v>8</v>
      </c>
      <c r="G20" s="153"/>
      <c r="H20" s="153">
        <v>8</v>
      </c>
      <c r="I20" s="153">
        <v>8</v>
      </c>
      <c r="J20" s="153">
        <v>8</v>
      </c>
      <c r="K20" s="153"/>
      <c r="L20" s="153">
        <v>8</v>
      </c>
      <c r="M20" s="153">
        <v>8</v>
      </c>
      <c r="N20" s="153"/>
      <c r="O20" s="153">
        <v>8</v>
      </c>
      <c r="P20" s="153">
        <v>8</v>
      </c>
      <c r="Q20" s="153">
        <v>8</v>
      </c>
      <c r="R20" s="153">
        <v>8</v>
      </c>
      <c r="S20" s="153">
        <v>8</v>
      </c>
      <c r="T20" s="153">
        <v>8</v>
      </c>
      <c r="U20" s="153"/>
      <c r="V20" s="153">
        <v>8</v>
      </c>
      <c r="W20" s="153">
        <v>8</v>
      </c>
      <c r="X20" s="153">
        <v>8</v>
      </c>
      <c r="Y20" s="153">
        <v>8</v>
      </c>
      <c r="Z20" s="153">
        <v>8</v>
      </c>
      <c r="AA20" s="153">
        <v>8</v>
      </c>
      <c r="AB20" s="153"/>
      <c r="AC20" s="153">
        <v>8</v>
      </c>
      <c r="AD20" s="153">
        <v>8</v>
      </c>
      <c r="AE20" s="153">
        <v>8</v>
      </c>
      <c r="AF20" s="153">
        <v>8</v>
      </c>
      <c r="AG20" s="153">
        <v>8</v>
      </c>
      <c r="AH20" s="153"/>
      <c r="AI20" s="153"/>
      <c r="AJ20" s="153"/>
      <c r="AK20" s="453">
        <f>((SUM(F20:AJ20))/8)-(SUMIF($F$6:$AJ$6,"C.Nhật",F20:AJ20)/8)</f>
        <v>23</v>
      </c>
      <c r="AL20" s="453">
        <f>SUM(F21:AI21)/8*1.5</f>
        <v>0</v>
      </c>
      <c r="AM20" s="462">
        <f>SUMIF($F$6:$AI$6,"C.Nhật",$F20:$AI21)/8*2</f>
        <v>0</v>
      </c>
      <c r="AN20" s="442">
        <f>SUM(AK20:AM21)</f>
        <v>23</v>
      </c>
      <c r="AO20" s="484">
        <v>0</v>
      </c>
      <c r="AP20" s="442"/>
      <c r="AQ20" s="442"/>
      <c r="AR20" s="442"/>
      <c r="AS20" s="472"/>
      <c r="AT20" s="357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57" customFormat="1" ht="21" customHeight="1">
      <c r="A21" s="557"/>
      <c r="B21" s="557"/>
      <c r="C21" s="450"/>
      <c r="D21" s="452"/>
      <c r="E21" s="59" t="s">
        <v>31</v>
      </c>
      <c r="F21" s="154"/>
      <c r="G21" s="154"/>
      <c r="H21" s="154"/>
      <c r="I21" s="154"/>
      <c r="J21" s="154"/>
      <c r="K21" s="154"/>
      <c r="L21" s="154"/>
      <c r="M21" s="154"/>
      <c r="N21" s="154"/>
      <c r="O21" s="154"/>
      <c r="P21" s="154"/>
      <c r="Q21" s="154"/>
      <c r="R21" s="154"/>
      <c r="S21" s="154"/>
      <c r="T21" s="154"/>
      <c r="U21" s="154"/>
      <c r="V21" s="154"/>
      <c r="W21" s="154"/>
      <c r="X21" s="154"/>
      <c r="Y21" s="154"/>
      <c r="Z21" s="154"/>
      <c r="AA21" s="154"/>
      <c r="AB21" s="154"/>
      <c r="AC21" s="154"/>
      <c r="AD21" s="154"/>
      <c r="AE21" s="154"/>
      <c r="AF21" s="154"/>
      <c r="AG21" s="154"/>
      <c r="AH21" s="154"/>
      <c r="AI21" s="154"/>
      <c r="AJ21" s="154"/>
      <c r="AK21" s="454"/>
      <c r="AL21" s="454"/>
      <c r="AM21" s="463"/>
      <c r="AN21" s="443"/>
      <c r="AO21" s="485"/>
      <c r="AP21" s="443"/>
      <c r="AQ21" s="443"/>
      <c r="AR21" s="443"/>
      <c r="AS21" s="473"/>
      <c r="AT21" s="357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57" customFormat="1" ht="18" customHeight="1">
      <c r="A22" s="556">
        <f t="shared" ref="A22" si="4">A20+1</f>
        <v>7</v>
      </c>
      <c r="B22" s="556" t="s">
        <v>94</v>
      </c>
      <c r="C22" s="449" t="str">
        <f>VLOOKUP(B22,DS,2,0)</f>
        <v>Trà Thị Soi</v>
      </c>
      <c r="D22" s="451" t="str">
        <f>VLOOKUP(B22,DS,3,0)</f>
        <v>Công nhân</v>
      </c>
      <c r="E22" s="58" t="s">
        <v>32</v>
      </c>
      <c r="F22" s="153">
        <v>8</v>
      </c>
      <c r="G22" s="153"/>
      <c r="H22" s="153">
        <v>8</v>
      </c>
      <c r="I22" s="153">
        <v>8</v>
      </c>
      <c r="J22" s="153">
        <v>8</v>
      </c>
      <c r="K22" s="153"/>
      <c r="L22" s="153">
        <v>8</v>
      </c>
      <c r="M22" s="153">
        <v>8</v>
      </c>
      <c r="N22" s="153"/>
      <c r="O22" s="153">
        <v>8</v>
      </c>
      <c r="P22" s="153">
        <v>8</v>
      </c>
      <c r="Q22" s="153">
        <v>8</v>
      </c>
      <c r="R22" s="153">
        <v>8</v>
      </c>
      <c r="S22" s="153">
        <v>8</v>
      </c>
      <c r="T22" s="153">
        <v>8</v>
      </c>
      <c r="U22" s="153"/>
      <c r="V22" s="153">
        <v>8</v>
      </c>
      <c r="W22" s="153">
        <v>8</v>
      </c>
      <c r="X22" s="153">
        <v>8</v>
      </c>
      <c r="Y22" s="153">
        <v>8</v>
      </c>
      <c r="Z22" s="153">
        <v>8</v>
      </c>
      <c r="AA22" s="153">
        <v>8</v>
      </c>
      <c r="AB22" s="153"/>
      <c r="AC22" s="153">
        <v>8</v>
      </c>
      <c r="AD22" s="153">
        <v>8</v>
      </c>
      <c r="AE22" s="153">
        <v>8</v>
      </c>
      <c r="AF22" s="153">
        <v>8</v>
      </c>
      <c r="AG22" s="153">
        <v>8</v>
      </c>
      <c r="AH22" s="153"/>
      <c r="AI22" s="153"/>
      <c r="AJ22" s="153"/>
      <c r="AK22" s="453">
        <f>((SUM(F22:AJ22))/8)-(SUMIF($F$6:$AJ$6,"C.Nhật",F22:AJ22)/8)</f>
        <v>23</v>
      </c>
      <c r="AL22" s="453">
        <f>SUM(F23:AI23)/8*1.5</f>
        <v>0</v>
      </c>
      <c r="AM22" s="462">
        <f>SUMIF($F$6:$AI$6,"C.Nhật",$F22:$AI23)/8*2</f>
        <v>0</v>
      </c>
      <c r="AN22" s="442">
        <f>SUM(AK22:AM23)</f>
        <v>23</v>
      </c>
      <c r="AO22" s="484">
        <v>0</v>
      </c>
      <c r="AP22" s="442"/>
      <c r="AQ22" s="442"/>
      <c r="AR22" s="442"/>
      <c r="AS22" s="472"/>
      <c r="AT22" s="357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57" customFormat="1" ht="21" customHeight="1">
      <c r="A23" s="557"/>
      <c r="B23" s="557"/>
      <c r="C23" s="450"/>
      <c r="D23" s="452"/>
      <c r="E23" s="59" t="s">
        <v>31</v>
      </c>
      <c r="F23" s="154"/>
      <c r="G23" s="154"/>
      <c r="H23" s="154"/>
      <c r="I23" s="154"/>
      <c r="J23" s="154"/>
      <c r="K23" s="154"/>
      <c r="L23" s="154"/>
      <c r="M23" s="154"/>
      <c r="N23" s="154"/>
      <c r="O23" s="154"/>
      <c r="P23" s="154"/>
      <c r="Q23" s="154"/>
      <c r="R23" s="154"/>
      <c r="S23" s="154"/>
      <c r="T23" s="154"/>
      <c r="U23" s="154"/>
      <c r="V23" s="154"/>
      <c r="W23" s="154"/>
      <c r="X23" s="154"/>
      <c r="Y23" s="154"/>
      <c r="Z23" s="154"/>
      <c r="AA23" s="154"/>
      <c r="AB23" s="154"/>
      <c r="AC23" s="154"/>
      <c r="AD23" s="154"/>
      <c r="AE23" s="154"/>
      <c r="AF23" s="154"/>
      <c r="AG23" s="154"/>
      <c r="AH23" s="154"/>
      <c r="AI23" s="154"/>
      <c r="AJ23" s="154"/>
      <c r="AK23" s="454"/>
      <c r="AL23" s="454"/>
      <c r="AM23" s="463"/>
      <c r="AN23" s="443"/>
      <c r="AO23" s="485"/>
      <c r="AP23" s="443"/>
      <c r="AQ23" s="443"/>
      <c r="AR23" s="443"/>
      <c r="AS23" s="473"/>
      <c r="AT23" s="357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57" customFormat="1" ht="18" customHeight="1">
      <c r="A24" s="556">
        <f t="shared" ref="A24" si="5">A22+1</f>
        <v>8</v>
      </c>
      <c r="B24" s="556" t="s">
        <v>101</v>
      </c>
      <c r="C24" s="449" t="str">
        <f>VLOOKUP(B24,DS,2,0)</f>
        <v>Trần Thị Bích Phượng</v>
      </c>
      <c r="D24" s="451" t="str">
        <f>VLOOKUP(B24,DS,3,0)</f>
        <v>Công nhân</v>
      </c>
      <c r="E24" s="58" t="s">
        <v>32</v>
      </c>
      <c r="F24" s="153">
        <v>8</v>
      </c>
      <c r="G24" s="153"/>
      <c r="H24" s="153">
        <v>8</v>
      </c>
      <c r="I24" s="153">
        <v>8</v>
      </c>
      <c r="J24" s="153">
        <v>8</v>
      </c>
      <c r="K24" s="153"/>
      <c r="L24" s="153">
        <v>8</v>
      </c>
      <c r="M24" s="153">
        <v>8</v>
      </c>
      <c r="N24" s="153"/>
      <c r="O24" s="153">
        <v>8</v>
      </c>
      <c r="P24" s="153">
        <v>8</v>
      </c>
      <c r="Q24" s="153">
        <v>8</v>
      </c>
      <c r="R24" s="153">
        <v>8</v>
      </c>
      <c r="S24" s="153">
        <v>8</v>
      </c>
      <c r="T24" s="153">
        <v>8</v>
      </c>
      <c r="U24" s="153"/>
      <c r="V24" s="153">
        <v>8</v>
      </c>
      <c r="W24" s="153">
        <v>8</v>
      </c>
      <c r="X24" s="153">
        <v>8</v>
      </c>
      <c r="Y24" s="153">
        <v>8</v>
      </c>
      <c r="Z24" s="153">
        <v>8</v>
      </c>
      <c r="AA24" s="153">
        <v>8</v>
      </c>
      <c r="AB24" s="153"/>
      <c r="AC24" s="153">
        <v>8</v>
      </c>
      <c r="AD24" s="153">
        <v>8</v>
      </c>
      <c r="AE24" s="153">
        <v>8</v>
      </c>
      <c r="AF24" s="153">
        <v>8</v>
      </c>
      <c r="AG24" s="153">
        <v>8</v>
      </c>
      <c r="AH24" s="153"/>
      <c r="AI24" s="153"/>
      <c r="AJ24" s="153"/>
      <c r="AK24" s="453">
        <f>((SUM(F24:AJ24))/8)-(SUMIF($F$6:$AJ$6,"C.Nhật",F24:AJ24)/8)</f>
        <v>23</v>
      </c>
      <c r="AL24" s="453">
        <f>SUM(F25:AI25)/8*1.5</f>
        <v>0</v>
      </c>
      <c r="AM24" s="462">
        <f>SUMIF($F$6:$AI$6,"C.Nhật",$F24:$AI25)/8*2</f>
        <v>0</v>
      </c>
      <c r="AN24" s="442">
        <f>SUM(AK24:AM25)</f>
        <v>23</v>
      </c>
      <c r="AO24" s="484">
        <v>0</v>
      </c>
      <c r="AP24" s="442"/>
      <c r="AQ24" s="442"/>
      <c r="AR24" s="442"/>
      <c r="AS24" s="472"/>
      <c r="AT24" s="357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57" customFormat="1" ht="17.25" customHeight="1">
      <c r="A25" s="557"/>
      <c r="B25" s="557"/>
      <c r="C25" s="450"/>
      <c r="D25" s="452"/>
      <c r="E25" s="59" t="s">
        <v>31</v>
      </c>
      <c r="F25" s="154"/>
      <c r="G25" s="154"/>
      <c r="H25" s="154"/>
      <c r="I25" s="154"/>
      <c r="J25" s="154"/>
      <c r="K25" s="154"/>
      <c r="L25" s="154"/>
      <c r="M25" s="154"/>
      <c r="N25" s="154"/>
      <c r="O25" s="154"/>
      <c r="P25" s="154"/>
      <c r="Q25" s="154"/>
      <c r="R25" s="154"/>
      <c r="S25" s="154"/>
      <c r="T25" s="154"/>
      <c r="U25" s="154"/>
      <c r="V25" s="154"/>
      <c r="W25" s="154"/>
      <c r="X25" s="154"/>
      <c r="Y25" s="154"/>
      <c r="Z25" s="154"/>
      <c r="AA25" s="154"/>
      <c r="AB25" s="154"/>
      <c r="AC25" s="154"/>
      <c r="AD25" s="154"/>
      <c r="AE25" s="154"/>
      <c r="AF25" s="154"/>
      <c r="AG25" s="154"/>
      <c r="AH25" s="154"/>
      <c r="AI25" s="154"/>
      <c r="AJ25" s="154"/>
      <c r="AK25" s="454"/>
      <c r="AL25" s="454"/>
      <c r="AM25" s="463"/>
      <c r="AN25" s="443"/>
      <c r="AO25" s="485"/>
      <c r="AP25" s="443"/>
      <c r="AQ25" s="443"/>
      <c r="AR25" s="443"/>
      <c r="AS25" s="473"/>
      <c r="AT25" s="357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57" customFormat="1" ht="19.5" customHeight="1">
      <c r="A26" s="556">
        <f t="shared" ref="A26" si="6">A24+1</f>
        <v>9</v>
      </c>
      <c r="B26" s="556" t="s">
        <v>102</v>
      </c>
      <c r="C26" s="449" t="str">
        <f>VLOOKUP(B26,DS,2,0)</f>
        <v>Sơn Thị Trường Sa</v>
      </c>
      <c r="D26" s="451" t="str">
        <f>VLOOKUP(B26,DS,3,0)</f>
        <v>Công nhân</v>
      </c>
      <c r="E26" s="58" t="s">
        <v>32</v>
      </c>
      <c r="F26" s="153">
        <v>8</v>
      </c>
      <c r="G26" s="153"/>
      <c r="H26" s="153">
        <v>8</v>
      </c>
      <c r="I26" s="153">
        <v>8</v>
      </c>
      <c r="J26" s="153">
        <v>8</v>
      </c>
      <c r="K26" s="153"/>
      <c r="L26" s="153">
        <v>8</v>
      </c>
      <c r="M26" s="153">
        <v>8</v>
      </c>
      <c r="N26" s="153"/>
      <c r="O26" s="153">
        <v>8</v>
      </c>
      <c r="P26" s="153">
        <v>8</v>
      </c>
      <c r="Q26" s="153">
        <v>8</v>
      </c>
      <c r="R26" s="153">
        <v>8</v>
      </c>
      <c r="S26" s="153">
        <v>8</v>
      </c>
      <c r="T26" s="153">
        <v>8</v>
      </c>
      <c r="U26" s="153"/>
      <c r="V26" s="153">
        <v>8</v>
      </c>
      <c r="W26" s="153">
        <v>8</v>
      </c>
      <c r="X26" s="153">
        <v>8</v>
      </c>
      <c r="Y26" s="153">
        <v>8</v>
      </c>
      <c r="Z26" s="153">
        <v>8</v>
      </c>
      <c r="AA26" s="153">
        <v>8</v>
      </c>
      <c r="AB26" s="153"/>
      <c r="AC26" s="153">
        <v>8</v>
      </c>
      <c r="AD26" s="153">
        <v>8</v>
      </c>
      <c r="AE26" s="153">
        <v>8</v>
      </c>
      <c r="AF26" s="153">
        <v>8</v>
      </c>
      <c r="AG26" s="153">
        <v>8</v>
      </c>
      <c r="AH26" s="153"/>
      <c r="AI26" s="153"/>
      <c r="AJ26" s="153"/>
      <c r="AK26" s="453">
        <f>((SUM(F26:AJ26))/8)-(SUMIF($F$6:$AJ$6,"C.Nhật",F26:AJ26)/8)</f>
        <v>23</v>
      </c>
      <c r="AL26" s="453">
        <f>SUM(F27:AI27)/8*1.5</f>
        <v>0</v>
      </c>
      <c r="AM26" s="462">
        <f>SUMIF($F$6:$AI$6,"C.Nhật",$F26:$AI27)/8*2</f>
        <v>0</v>
      </c>
      <c r="AN26" s="442">
        <f>SUM(AK26:AM27)</f>
        <v>23</v>
      </c>
      <c r="AO26" s="484">
        <v>0</v>
      </c>
      <c r="AP26" s="442"/>
      <c r="AQ26" s="442"/>
      <c r="AR26" s="442"/>
      <c r="AS26" s="472"/>
      <c r="AT26" s="357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57" customFormat="1" ht="20.25" customHeight="1">
      <c r="A27" s="557"/>
      <c r="B27" s="557"/>
      <c r="C27" s="450"/>
      <c r="D27" s="452"/>
      <c r="E27" s="59" t="s">
        <v>31</v>
      </c>
      <c r="F27" s="154"/>
      <c r="G27" s="154"/>
      <c r="H27" s="154"/>
      <c r="I27" s="154"/>
      <c r="J27" s="154"/>
      <c r="K27" s="154"/>
      <c r="L27" s="154"/>
      <c r="M27" s="154"/>
      <c r="N27" s="154"/>
      <c r="O27" s="154"/>
      <c r="P27" s="154"/>
      <c r="Q27" s="154"/>
      <c r="R27" s="154"/>
      <c r="S27" s="154"/>
      <c r="T27" s="154"/>
      <c r="U27" s="154"/>
      <c r="V27" s="154"/>
      <c r="W27" s="154"/>
      <c r="X27" s="154"/>
      <c r="Y27" s="154"/>
      <c r="Z27" s="154"/>
      <c r="AA27" s="154"/>
      <c r="AB27" s="154"/>
      <c r="AC27" s="154"/>
      <c r="AD27" s="154"/>
      <c r="AE27" s="154"/>
      <c r="AF27" s="154"/>
      <c r="AG27" s="154"/>
      <c r="AH27" s="154"/>
      <c r="AI27" s="154"/>
      <c r="AJ27" s="154"/>
      <c r="AK27" s="454"/>
      <c r="AL27" s="454"/>
      <c r="AM27" s="463"/>
      <c r="AN27" s="443"/>
      <c r="AO27" s="485"/>
      <c r="AP27" s="443"/>
      <c r="AQ27" s="443"/>
      <c r="AR27" s="443"/>
      <c r="AS27" s="473"/>
      <c r="AT27" s="357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57" customFormat="1" ht="21" customHeight="1">
      <c r="A28" s="556">
        <f t="shared" ref="A28" si="7">A26+1</f>
        <v>10</v>
      </c>
      <c r="B28" s="556" t="s">
        <v>103</v>
      </c>
      <c r="C28" s="449" t="str">
        <f>VLOOKUP(B28,DS,2,0)</f>
        <v>Lý Thị Sà Kha</v>
      </c>
      <c r="D28" s="451" t="str">
        <f>VLOOKUP(B28,DS,3,0)</f>
        <v>Công nhân</v>
      </c>
      <c r="E28" s="58" t="s">
        <v>32</v>
      </c>
      <c r="F28" s="153">
        <v>8</v>
      </c>
      <c r="G28" s="153"/>
      <c r="H28" s="153">
        <v>8</v>
      </c>
      <c r="I28" s="153">
        <v>8</v>
      </c>
      <c r="J28" s="153">
        <v>8</v>
      </c>
      <c r="K28" s="153"/>
      <c r="L28" s="153">
        <v>8</v>
      </c>
      <c r="M28" s="153">
        <v>8</v>
      </c>
      <c r="N28" s="153"/>
      <c r="O28" s="153">
        <v>8</v>
      </c>
      <c r="P28" s="153">
        <v>8</v>
      </c>
      <c r="Q28" s="153">
        <v>8</v>
      </c>
      <c r="R28" s="153">
        <v>8</v>
      </c>
      <c r="S28" s="153">
        <v>8</v>
      </c>
      <c r="T28" s="153">
        <v>8</v>
      </c>
      <c r="U28" s="153"/>
      <c r="V28" s="153">
        <v>8</v>
      </c>
      <c r="W28" s="153">
        <v>8</v>
      </c>
      <c r="X28" s="153">
        <v>8</v>
      </c>
      <c r="Y28" s="153">
        <v>8</v>
      </c>
      <c r="Z28" s="153">
        <v>8</v>
      </c>
      <c r="AA28" s="153">
        <v>8</v>
      </c>
      <c r="AB28" s="153"/>
      <c r="AC28" s="153">
        <v>8</v>
      </c>
      <c r="AD28" s="153">
        <v>8</v>
      </c>
      <c r="AE28" s="153">
        <v>8</v>
      </c>
      <c r="AF28" s="153">
        <v>8</v>
      </c>
      <c r="AG28" s="153">
        <v>8</v>
      </c>
      <c r="AH28" s="153"/>
      <c r="AI28" s="153"/>
      <c r="AJ28" s="153"/>
      <c r="AK28" s="453">
        <f>((SUM(F28:AJ28))/8)-(SUMIF($F$6:$AJ$6,"C.Nhật",F28:AJ28)/8)</f>
        <v>23</v>
      </c>
      <c r="AL28" s="453">
        <f>SUM(F29:AI29)/8*1.5</f>
        <v>0</v>
      </c>
      <c r="AM28" s="462">
        <f>SUMIF($F$6:$AI$6,"C.Nhật",$F28:$AI29)/8*2</f>
        <v>0</v>
      </c>
      <c r="AN28" s="442">
        <f>SUM(AK28:AM29)</f>
        <v>23</v>
      </c>
      <c r="AO28" s="484">
        <v>0</v>
      </c>
      <c r="AP28" s="442"/>
      <c r="AQ28" s="442"/>
      <c r="AR28" s="442"/>
      <c r="AS28" s="472"/>
      <c r="AT28" s="357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57" customFormat="1" ht="15.75" customHeight="1">
      <c r="A29" s="557"/>
      <c r="B29" s="557"/>
      <c r="C29" s="450"/>
      <c r="D29" s="452"/>
      <c r="E29" s="59" t="s">
        <v>31</v>
      </c>
      <c r="F29" s="154"/>
      <c r="G29" s="154"/>
      <c r="H29" s="154"/>
      <c r="I29" s="154"/>
      <c r="J29" s="154"/>
      <c r="K29" s="154"/>
      <c r="L29" s="154"/>
      <c r="M29" s="154"/>
      <c r="N29" s="154"/>
      <c r="O29" s="154"/>
      <c r="P29" s="154"/>
      <c r="Q29" s="154"/>
      <c r="R29" s="154"/>
      <c r="S29" s="154"/>
      <c r="T29" s="154"/>
      <c r="U29" s="154"/>
      <c r="V29" s="154"/>
      <c r="W29" s="154"/>
      <c r="X29" s="154"/>
      <c r="Y29" s="154"/>
      <c r="Z29" s="154"/>
      <c r="AA29" s="154"/>
      <c r="AB29" s="154"/>
      <c r="AC29" s="154"/>
      <c r="AD29" s="154"/>
      <c r="AE29" s="154"/>
      <c r="AF29" s="154"/>
      <c r="AG29" s="154"/>
      <c r="AH29" s="154"/>
      <c r="AI29" s="154"/>
      <c r="AJ29" s="154"/>
      <c r="AK29" s="454"/>
      <c r="AL29" s="454"/>
      <c r="AM29" s="463"/>
      <c r="AN29" s="443"/>
      <c r="AO29" s="485"/>
      <c r="AP29" s="443"/>
      <c r="AQ29" s="443"/>
      <c r="AR29" s="443"/>
      <c r="AS29" s="473"/>
      <c r="AT29" s="357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57" customFormat="1" ht="25.5" customHeight="1">
      <c r="A30" s="556">
        <f t="shared" ref="A30" si="8">A28+1</f>
        <v>11</v>
      </c>
      <c r="B30" s="556" t="s">
        <v>104</v>
      </c>
      <c r="C30" s="449" t="str">
        <f>VLOOKUP(B30,DS,2,0)</f>
        <v xml:space="preserve"> Lâm Thị Mộng Thường</v>
      </c>
      <c r="D30" s="451" t="str">
        <f>VLOOKUP(B30,DS,3,0)</f>
        <v>Công nhân</v>
      </c>
      <c r="E30" s="58" t="s">
        <v>32</v>
      </c>
      <c r="F30" s="153">
        <v>8</v>
      </c>
      <c r="G30" s="153"/>
      <c r="H30" s="153">
        <v>8</v>
      </c>
      <c r="I30" s="153">
        <v>8</v>
      </c>
      <c r="J30" s="153">
        <v>8</v>
      </c>
      <c r="K30" s="153"/>
      <c r="L30" s="153">
        <v>8</v>
      </c>
      <c r="M30" s="153">
        <v>8</v>
      </c>
      <c r="N30" s="153"/>
      <c r="O30" s="153">
        <v>8</v>
      </c>
      <c r="P30" s="153">
        <v>8</v>
      </c>
      <c r="Q30" s="153">
        <v>8</v>
      </c>
      <c r="R30" s="153">
        <v>8</v>
      </c>
      <c r="S30" s="153">
        <v>8</v>
      </c>
      <c r="T30" s="153">
        <v>8</v>
      </c>
      <c r="U30" s="153"/>
      <c r="V30" s="153">
        <v>8</v>
      </c>
      <c r="W30" s="153">
        <v>8</v>
      </c>
      <c r="X30" s="153">
        <v>8</v>
      </c>
      <c r="Y30" s="153">
        <v>8</v>
      </c>
      <c r="Z30" s="153">
        <v>8</v>
      </c>
      <c r="AA30" s="153">
        <v>8</v>
      </c>
      <c r="AB30" s="153"/>
      <c r="AC30" s="153">
        <v>8</v>
      </c>
      <c r="AD30" s="153">
        <v>8</v>
      </c>
      <c r="AE30" s="153">
        <v>8</v>
      </c>
      <c r="AF30" s="153">
        <v>8</v>
      </c>
      <c r="AG30" s="153">
        <v>8</v>
      </c>
      <c r="AH30" s="153"/>
      <c r="AI30" s="153"/>
      <c r="AJ30" s="153"/>
      <c r="AK30" s="453">
        <f>((SUM(F30:AJ30))/8)-(SUMIF($F$6:$AJ$6,"C.Nhật",F30:AJ30)/8)</f>
        <v>23</v>
      </c>
      <c r="AL30" s="453">
        <f>SUM(F31:AI31)/8*1.5</f>
        <v>0</v>
      </c>
      <c r="AM30" s="462">
        <f>SUMIF($F$6:$AI$6,"C.Nhật",$F30:$AI31)/8*2</f>
        <v>0</v>
      </c>
      <c r="AN30" s="442">
        <f>SUM(AK30:AM31)</f>
        <v>23</v>
      </c>
      <c r="AO30" s="484">
        <v>0</v>
      </c>
      <c r="AP30" s="442"/>
      <c r="AQ30" s="442"/>
      <c r="AR30" s="442"/>
      <c r="AS30" s="472"/>
      <c r="AT30" s="357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57" customFormat="1" ht="11.25" customHeight="1">
      <c r="A31" s="557"/>
      <c r="B31" s="557"/>
      <c r="C31" s="450"/>
      <c r="D31" s="452"/>
      <c r="E31" s="59" t="s">
        <v>31</v>
      </c>
      <c r="F31" s="154"/>
      <c r="G31" s="154"/>
      <c r="H31" s="154"/>
      <c r="I31" s="154"/>
      <c r="J31" s="154"/>
      <c r="K31" s="154"/>
      <c r="L31" s="154"/>
      <c r="M31" s="154"/>
      <c r="N31" s="154"/>
      <c r="O31" s="154"/>
      <c r="P31" s="154"/>
      <c r="Q31" s="154"/>
      <c r="R31" s="154"/>
      <c r="S31" s="154"/>
      <c r="T31" s="154"/>
      <c r="U31" s="154"/>
      <c r="V31" s="154"/>
      <c r="W31" s="154"/>
      <c r="X31" s="154"/>
      <c r="Y31" s="154"/>
      <c r="Z31" s="154"/>
      <c r="AA31" s="154"/>
      <c r="AB31" s="154"/>
      <c r="AC31" s="154"/>
      <c r="AD31" s="154"/>
      <c r="AE31" s="154"/>
      <c r="AF31" s="154"/>
      <c r="AG31" s="154"/>
      <c r="AH31" s="154"/>
      <c r="AI31" s="154"/>
      <c r="AJ31" s="154"/>
      <c r="AK31" s="454"/>
      <c r="AL31" s="454"/>
      <c r="AM31" s="463"/>
      <c r="AN31" s="443"/>
      <c r="AO31" s="485"/>
      <c r="AP31" s="443"/>
      <c r="AQ31" s="443"/>
      <c r="AR31" s="443"/>
      <c r="AS31" s="473"/>
      <c r="AT31" s="357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57" customFormat="1" ht="24" customHeight="1">
      <c r="A32" s="556">
        <f t="shared" ref="A32" si="9">A30+1</f>
        <v>12</v>
      </c>
      <c r="B32" s="568" t="s">
        <v>88</v>
      </c>
      <c r="C32" s="449" t="str">
        <f>VLOOKUP(B32,DS,2,0)</f>
        <v>Huỳnh Thị Bé Tha</v>
      </c>
      <c r="D32" s="451" t="str">
        <f>VLOOKUP(B32,DS,3,0)</f>
        <v>Công nhân</v>
      </c>
      <c r="E32" s="58" t="s">
        <v>32</v>
      </c>
      <c r="F32" s="153">
        <v>8</v>
      </c>
      <c r="G32" s="153"/>
      <c r="H32" s="153">
        <v>8</v>
      </c>
      <c r="I32" s="153">
        <v>8</v>
      </c>
      <c r="J32" s="153">
        <v>8</v>
      </c>
      <c r="K32" s="153"/>
      <c r="L32" s="153">
        <v>8</v>
      </c>
      <c r="M32" s="153">
        <v>8</v>
      </c>
      <c r="N32" s="153"/>
      <c r="O32" s="153">
        <v>8</v>
      </c>
      <c r="P32" s="153">
        <v>8</v>
      </c>
      <c r="Q32" s="153">
        <v>8</v>
      </c>
      <c r="R32" s="153">
        <v>8</v>
      </c>
      <c r="S32" s="153">
        <v>8</v>
      </c>
      <c r="T32" s="153">
        <v>8</v>
      </c>
      <c r="U32" s="153"/>
      <c r="V32" s="153">
        <v>8</v>
      </c>
      <c r="W32" s="153">
        <v>8</v>
      </c>
      <c r="X32" s="153">
        <v>8</v>
      </c>
      <c r="Y32" s="153">
        <v>8</v>
      </c>
      <c r="Z32" s="153">
        <v>8</v>
      </c>
      <c r="AA32" s="153">
        <v>8</v>
      </c>
      <c r="AB32" s="153"/>
      <c r="AC32" s="153">
        <v>8</v>
      </c>
      <c r="AD32" s="153">
        <v>8</v>
      </c>
      <c r="AE32" s="153">
        <v>8</v>
      </c>
      <c r="AF32" s="153">
        <v>8</v>
      </c>
      <c r="AG32" s="153">
        <v>8</v>
      </c>
      <c r="AH32" s="153"/>
      <c r="AI32" s="153"/>
      <c r="AJ32" s="153"/>
      <c r="AK32" s="453">
        <f>((SUM(F32:AJ32))/8)-(SUMIF($F$6:$AJ$6,"C.Nhật",F32:AJ32)/8)</f>
        <v>23</v>
      </c>
      <c r="AL32" s="453">
        <f>SUM(F33:AI33)/8*1.5</f>
        <v>0</v>
      </c>
      <c r="AM32" s="462">
        <f>SUMIF($F$6:$AI$6,"C.Nhật",$F32:$AI33)/8*2</f>
        <v>0</v>
      </c>
      <c r="AN32" s="442">
        <f>SUM(AK32:AM33)</f>
        <v>23</v>
      </c>
      <c r="AO32" s="484">
        <v>0</v>
      </c>
      <c r="AP32" s="442"/>
      <c r="AQ32" s="442"/>
      <c r="AR32" s="442"/>
      <c r="AS32" s="472"/>
      <c r="AT32" s="357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57" customFormat="1" ht="24" customHeight="1">
      <c r="A33" s="557"/>
      <c r="B33" s="569"/>
      <c r="C33" s="450"/>
      <c r="D33" s="452"/>
      <c r="E33" s="59" t="s">
        <v>31</v>
      </c>
      <c r="F33" s="154"/>
      <c r="G33" s="154"/>
      <c r="H33" s="154"/>
      <c r="I33" s="154"/>
      <c r="J33" s="154"/>
      <c r="K33" s="154"/>
      <c r="L33" s="154"/>
      <c r="M33" s="154"/>
      <c r="N33" s="154"/>
      <c r="O33" s="154"/>
      <c r="P33" s="154"/>
      <c r="Q33" s="154"/>
      <c r="R33" s="154"/>
      <c r="S33" s="154"/>
      <c r="T33" s="154"/>
      <c r="U33" s="154"/>
      <c r="V33" s="154"/>
      <c r="W33" s="154"/>
      <c r="X33" s="154"/>
      <c r="Y33" s="154"/>
      <c r="Z33" s="154"/>
      <c r="AA33" s="154"/>
      <c r="AB33" s="154"/>
      <c r="AC33" s="154"/>
      <c r="AD33" s="154"/>
      <c r="AE33" s="154"/>
      <c r="AF33" s="154"/>
      <c r="AG33" s="154"/>
      <c r="AH33" s="154"/>
      <c r="AI33" s="154"/>
      <c r="AJ33" s="154"/>
      <c r="AK33" s="454"/>
      <c r="AL33" s="454"/>
      <c r="AM33" s="463"/>
      <c r="AN33" s="443"/>
      <c r="AO33" s="485"/>
      <c r="AP33" s="443"/>
      <c r="AQ33" s="443"/>
      <c r="AR33" s="443"/>
      <c r="AS33" s="473"/>
      <c r="AT33" s="357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57" customFormat="1" ht="21" customHeight="1">
      <c r="A34" s="556">
        <v>13</v>
      </c>
      <c r="B34" s="568" t="s">
        <v>210</v>
      </c>
      <c r="C34" s="449" t="str">
        <f>VLOOKUP(B34,DS,2,0)</f>
        <v>Nguyễn Thị Diễm</v>
      </c>
      <c r="D34" s="451" t="str">
        <f>VLOOKUP(B34,DS,3,0)</f>
        <v>Công nhân</v>
      </c>
      <c r="E34" s="58" t="s">
        <v>32</v>
      </c>
      <c r="F34" s="153">
        <v>8</v>
      </c>
      <c r="G34" s="153"/>
      <c r="H34" s="153">
        <v>8</v>
      </c>
      <c r="I34" s="153">
        <v>8</v>
      </c>
      <c r="J34" s="153">
        <v>8</v>
      </c>
      <c r="K34" s="153"/>
      <c r="L34" s="153">
        <v>8</v>
      </c>
      <c r="M34" s="153">
        <v>8</v>
      </c>
      <c r="N34" s="153"/>
      <c r="O34" s="153">
        <v>8</v>
      </c>
      <c r="P34" s="153">
        <v>8</v>
      </c>
      <c r="Q34" s="153">
        <v>8</v>
      </c>
      <c r="R34" s="153">
        <v>8</v>
      </c>
      <c r="S34" s="153">
        <v>8</v>
      </c>
      <c r="T34" s="153">
        <v>8</v>
      </c>
      <c r="U34" s="153"/>
      <c r="V34" s="153">
        <v>8</v>
      </c>
      <c r="W34" s="153">
        <v>8</v>
      </c>
      <c r="X34" s="153">
        <v>8</v>
      </c>
      <c r="Y34" s="153">
        <v>8</v>
      </c>
      <c r="Z34" s="153">
        <v>8</v>
      </c>
      <c r="AA34" s="153">
        <v>8</v>
      </c>
      <c r="AB34" s="153"/>
      <c r="AC34" s="153">
        <v>8</v>
      </c>
      <c r="AD34" s="153">
        <v>8</v>
      </c>
      <c r="AE34" s="153">
        <v>8</v>
      </c>
      <c r="AF34" s="153">
        <v>8</v>
      </c>
      <c r="AG34" s="153">
        <v>8</v>
      </c>
      <c r="AH34" s="153"/>
      <c r="AI34" s="153"/>
      <c r="AJ34" s="153"/>
      <c r="AK34" s="453">
        <f>((SUM(F34:AJ34))/8)-(SUMIF($F$6:$AJ$6,"C.Nhật",F34:AJ34)/8)</f>
        <v>23</v>
      </c>
      <c r="AL34" s="453">
        <f>SUM(F35:AI35)/8*1.5</f>
        <v>0</v>
      </c>
      <c r="AM34" s="462">
        <f>SUMIF($F$6:$AI$6,"C.Nhật",$F34:$AI35)/8*2</f>
        <v>0</v>
      </c>
      <c r="AN34" s="442">
        <f>SUM(AK34:AM35)</f>
        <v>23</v>
      </c>
      <c r="AO34" s="376"/>
      <c r="AP34" s="375"/>
      <c r="AQ34" s="375"/>
      <c r="AR34" s="442"/>
      <c r="AS34" s="377"/>
      <c r="AT34" s="357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s="57" customFormat="1" ht="16.5" customHeight="1">
      <c r="A35" s="557"/>
      <c r="B35" s="569"/>
      <c r="C35" s="450"/>
      <c r="D35" s="452"/>
      <c r="E35" s="59" t="s">
        <v>31</v>
      </c>
      <c r="F35" s="154"/>
      <c r="G35" s="154"/>
      <c r="H35" s="154"/>
      <c r="I35" s="154"/>
      <c r="J35" s="154"/>
      <c r="K35" s="154"/>
      <c r="L35" s="154"/>
      <c r="M35" s="154"/>
      <c r="N35" s="154"/>
      <c r="O35" s="154"/>
      <c r="P35" s="154"/>
      <c r="Q35" s="154"/>
      <c r="R35" s="154"/>
      <c r="S35" s="154"/>
      <c r="T35" s="154"/>
      <c r="U35" s="154"/>
      <c r="V35" s="154"/>
      <c r="W35" s="154"/>
      <c r="X35" s="154"/>
      <c r="Y35" s="154"/>
      <c r="Z35" s="154"/>
      <c r="AA35" s="154"/>
      <c r="AB35" s="154"/>
      <c r="AC35" s="154"/>
      <c r="AD35" s="154"/>
      <c r="AE35" s="154"/>
      <c r="AF35" s="154"/>
      <c r="AG35" s="154"/>
      <c r="AH35" s="154"/>
      <c r="AI35" s="154"/>
      <c r="AJ35" s="154"/>
      <c r="AK35" s="454"/>
      <c r="AL35" s="454"/>
      <c r="AM35" s="463"/>
      <c r="AN35" s="443"/>
      <c r="AO35" s="376"/>
      <c r="AP35" s="375"/>
      <c r="AQ35" s="375"/>
      <c r="AR35" s="443"/>
      <c r="AS35" s="377"/>
      <c r="AT35" s="357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57" customFormat="1" ht="16.5" customHeight="1">
      <c r="A36" s="556">
        <v>14</v>
      </c>
      <c r="B36" s="572" t="s">
        <v>211</v>
      </c>
      <c r="C36" s="449" t="str">
        <f>VLOOKUP(B36,DS,2,0)</f>
        <v>Võ Văn Hữu Phước</v>
      </c>
      <c r="D36" s="451" t="str">
        <f>VLOOKUP(B36,DS,3,0)</f>
        <v>Công nhân</v>
      </c>
      <c r="E36" s="58" t="s">
        <v>32</v>
      </c>
      <c r="F36" s="153">
        <v>8</v>
      </c>
      <c r="G36" s="153"/>
      <c r="H36" s="153">
        <v>8</v>
      </c>
      <c r="I36" s="153">
        <v>8</v>
      </c>
      <c r="J36" s="153">
        <v>8</v>
      </c>
      <c r="K36" s="153"/>
      <c r="L36" s="153">
        <v>8</v>
      </c>
      <c r="M36" s="153">
        <v>8</v>
      </c>
      <c r="N36" s="153"/>
      <c r="O36" s="153">
        <v>8</v>
      </c>
      <c r="P36" s="153">
        <v>8</v>
      </c>
      <c r="Q36" s="153">
        <v>8</v>
      </c>
      <c r="R36" s="153">
        <v>8</v>
      </c>
      <c r="S36" s="153">
        <v>8</v>
      </c>
      <c r="T36" s="153">
        <v>8</v>
      </c>
      <c r="U36" s="153"/>
      <c r="V36" s="153">
        <v>8</v>
      </c>
      <c r="W36" s="153">
        <v>8</v>
      </c>
      <c r="X36" s="153">
        <v>8</v>
      </c>
      <c r="Y36" s="153">
        <v>8</v>
      </c>
      <c r="Z36" s="153">
        <v>8</v>
      </c>
      <c r="AA36" s="153">
        <v>8</v>
      </c>
      <c r="AB36" s="153"/>
      <c r="AC36" s="153">
        <v>8</v>
      </c>
      <c r="AD36" s="153">
        <v>8</v>
      </c>
      <c r="AE36" s="153">
        <v>8</v>
      </c>
      <c r="AF36" s="153">
        <v>8</v>
      </c>
      <c r="AG36" s="153">
        <v>8</v>
      </c>
      <c r="AH36" s="153"/>
      <c r="AI36" s="153"/>
      <c r="AJ36" s="153"/>
      <c r="AK36" s="453">
        <f>((SUM(F36:AJ36))/8)-(SUMIF($F$6:$AJ$6,"C.Nhật",F36:AJ36)/8)</f>
        <v>23</v>
      </c>
      <c r="AL36" s="453">
        <f>SUM(F37:AI37)/8*1.5</f>
        <v>0</v>
      </c>
      <c r="AM36" s="462">
        <f>SUMIF($F$6:$AI$6,"C.Nhật",$F36:$AI37)/8*2</f>
        <v>0</v>
      </c>
      <c r="AN36" s="442">
        <f>SUM(AK36:AM37)</f>
        <v>23</v>
      </c>
      <c r="AO36" s="376"/>
      <c r="AP36" s="375"/>
      <c r="AQ36" s="375"/>
      <c r="AR36" s="442"/>
      <c r="AS36" s="385"/>
      <c r="AT36" s="357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s="57" customFormat="1" ht="16.5" customHeight="1">
      <c r="A37" s="557"/>
      <c r="B37" s="573"/>
      <c r="C37" s="450"/>
      <c r="D37" s="452"/>
      <c r="E37" s="59" t="s">
        <v>31</v>
      </c>
      <c r="F37" s="153"/>
      <c r="G37" s="153"/>
      <c r="H37" s="153"/>
      <c r="I37" s="153"/>
      <c r="J37" s="153"/>
      <c r="K37" s="153"/>
      <c r="L37" s="153"/>
      <c r="M37" s="153"/>
      <c r="N37" s="153"/>
      <c r="O37" s="153"/>
      <c r="P37" s="153"/>
      <c r="Q37" s="153"/>
      <c r="R37" s="153"/>
      <c r="S37" s="153"/>
      <c r="T37" s="153"/>
      <c r="U37" s="153"/>
      <c r="V37" s="153"/>
      <c r="W37" s="153"/>
      <c r="X37" s="153"/>
      <c r="Y37" s="153"/>
      <c r="Z37" s="153"/>
      <c r="AA37" s="153"/>
      <c r="AB37" s="153"/>
      <c r="AC37" s="153"/>
      <c r="AD37" s="153"/>
      <c r="AE37" s="153"/>
      <c r="AF37" s="153"/>
      <c r="AG37" s="153"/>
      <c r="AH37" s="153"/>
      <c r="AI37" s="153"/>
      <c r="AJ37" s="153"/>
      <c r="AK37" s="454"/>
      <c r="AL37" s="454"/>
      <c r="AM37" s="463"/>
      <c r="AN37" s="443"/>
      <c r="AO37" s="376"/>
      <c r="AP37" s="375"/>
      <c r="AQ37" s="375"/>
      <c r="AR37" s="443"/>
      <c r="AS37" s="153"/>
      <c r="AT37" s="357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269" customFormat="1" ht="32.25" customHeight="1">
      <c r="A38" s="267" t="s">
        <v>187</v>
      </c>
      <c r="B38" s="270" t="s">
        <v>188</v>
      </c>
      <c r="C38" s="271"/>
      <c r="D38" s="271"/>
      <c r="E38" s="271"/>
      <c r="F38" s="271"/>
      <c r="G38" s="271"/>
      <c r="H38" s="271"/>
      <c r="I38" s="271"/>
      <c r="J38" s="271"/>
      <c r="K38" s="271"/>
      <c r="L38" s="271"/>
      <c r="M38" s="271"/>
      <c r="N38" s="271"/>
      <c r="O38" s="271"/>
      <c r="P38" s="271"/>
      <c r="Q38" s="271"/>
      <c r="R38" s="271"/>
      <c r="S38" s="271"/>
      <c r="T38" s="271"/>
      <c r="U38" s="271"/>
      <c r="V38" s="271"/>
      <c r="W38" s="271"/>
      <c r="X38" s="271"/>
      <c r="Y38" s="271"/>
      <c r="Z38" s="271"/>
      <c r="AA38" s="271"/>
      <c r="AB38" s="271"/>
      <c r="AC38" s="271"/>
      <c r="AD38" s="271"/>
      <c r="AE38" s="271"/>
      <c r="AF38" s="271"/>
      <c r="AG38" s="271"/>
      <c r="AH38" s="271"/>
      <c r="AI38" s="271"/>
      <c r="AJ38" s="271"/>
      <c r="AK38" s="271"/>
      <c r="AL38" s="271"/>
      <c r="AM38" s="271"/>
      <c r="AN38" s="271"/>
      <c r="AO38" s="271"/>
      <c r="AP38" s="271"/>
      <c r="AQ38" s="271"/>
      <c r="AR38" s="271"/>
      <c r="AS38" s="272"/>
      <c r="AT38" s="268"/>
    </row>
    <row r="39" spans="1:90" s="57" customFormat="1" ht="18" customHeight="1">
      <c r="A39" s="556">
        <f>A36+1</f>
        <v>15</v>
      </c>
      <c r="B39" s="556" t="s">
        <v>113</v>
      </c>
      <c r="C39" s="449" t="str">
        <f>VLOOKUP(B39,DS,2,0)</f>
        <v>Nguyễn Văn Bé Hai</v>
      </c>
      <c r="D39" s="451" t="str">
        <f>VLOOKUP(B39,DS,3,0)</f>
        <v>Công nhân</v>
      </c>
      <c r="E39" s="58" t="s">
        <v>32</v>
      </c>
      <c r="F39" s="153">
        <v>8</v>
      </c>
      <c r="G39" s="153"/>
      <c r="H39" s="153">
        <v>8</v>
      </c>
      <c r="I39" s="153">
        <v>8</v>
      </c>
      <c r="J39" s="153"/>
      <c r="K39" s="153"/>
      <c r="L39" s="153">
        <v>8</v>
      </c>
      <c r="M39" s="153">
        <v>8</v>
      </c>
      <c r="N39" s="153"/>
      <c r="O39" s="153">
        <v>8</v>
      </c>
      <c r="P39" s="153">
        <v>8</v>
      </c>
      <c r="Q39" s="153"/>
      <c r="R39" s="153">
        <v>8</v>
      </c>
      <c r="S39" s="153">
        <v>8</v>
      </c>
      <c r="T39" s="153">
        <v>8</v>
      </c>
      <c r="U39" s="153"/>
      <c r="V39" s="153">
        <v>8</v>
      </c>
      <c r="W39" s="153">
        <v>8</v>
      </c>
      <c r="X39" s="153"/>
      <c r="Y39" s="153">
        <v>8</v>
      </c>
      <c r="Z39" s="153">
        <v>8</v>
      </c>
      <c r="AA39" s="153">
        <v>8</v>
      </c>
      <c r="AB39" s="153"/>
      <c r="AC39" s="153">
        <v>8</v>
      </c>
      <c r="AD39" s="153">
        <v>8</v>
      </c>
      <c r="AE39" s="153"/>
      <c r="AF39" s="153">
        <v>8</v>
      </c>
      <c r="AG39" s="153">
        <v>8</v>
      </c>
      <c r="AH39" s="153"/>
      <c r="AI39" s="153"/>
      <c r="AJ39" s="153"/>
      <c r="AK39" s="453">
        <f>((SUM(F39:AJ39))/8)-(SUMIF($F$6:$AJ$6,"C.Nhật",F39:AJ39)/8)</f>
        <v>19</v>
      </c>
      <c r="AL39" s="453">
        <f>SUM(F40:AI40)/8*1.5</f>
        <v>0</v>
      </c>
      <c r="AM39" s="462">
        <f>SUMIF($F$6:$AI$6,"C.Nhật",$F39:$AI40)/8*2</f>
        <v>0</v>
      </c>
      <c r="AN39" s="442">
        <f>SUM(AK39:AM40)</f>
        <v>19</v>
      </c>
      <c r="AO39" s="484">
        <v>0</v>
      </c>
      <c r="AP39" s="442"/>
      <c r="AQ39" s="442"/>
      <c r="AR39" s="442"/>
      <c r="AS39" s="472"/>
      <c r="AT39" s="357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57" customFormat="1" ht="18" customHeight="1">
      <c r="A40" s="557"/>
      <c r="B40" s="557"/>
      <c r="C40" s="450"/>
      <c r="D40" s="452"/>
      <c r="E40" s="59" t="s">
        <v>31</v>
      </c>
      <c r="F40" s="154"/>
      <c r="G40" s="154"/>
      <c r="H40" s="154"/>
      <c r="I40" s="154"/>
      <c r="J40" s="154"/>
      <c r="K40" s="154"/>
      <c r="L40" s="154"/>
      <c r="M40" s="154"/>
      <c r="N40" s="154"/>
      <c r="O40" s="154"/>
      <c r="P40" s="154"/>
      <c r="Q40" s="154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4"/>
      <c r="AF40" s="154"/>
      <c r="AG40" s="154"/>
      <c r="AH40" s="154"/>
      <c r="AI40" s="154"/>
      <c r="AJ40" s="154"/>
      <c r="AK40" s="454"/>
      <c r="AL40" s="454"/>
      <c r="AM40" s="463"/>
      <c r="AN40" s="443"/>
      <c r="AO40" s="485"/>
      <c r="AP40" s="443"/>
      <c r="AQ40" s="443"/>
      <c r="AR40" s="443"/>
      <c r="AS40" s="473"/>
      <c r="AT40" s="357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336" customFormat="1" ht="18" customHeight="1">
      <c r="A41" s="558">
        <f>A39+1</f>
        <v>16</v>
      </c>
      <c r="B41" s="558" t="s">
        <v>206</v>
      </c>
      <c r="C41" s="560" t="s">
        <v>205</v>
      </c>
      <c r="D41" s="562" t="str">
        <f>VLOOKUP(B41,DS,3,0)</f>
        <v>Công nhân</v>
      </c>
      <c r="E41" s="326" t="s">
        <v>32</v>
      </c>
      <c r="F41" s="153">
        <v>8</v>
      </c>
      <c r="G41" s="153"/>
      <c r="H41" s="153">
        <v>8</v>
      </c>
      <c r="I41" s="153">
        <v>8</v>
      </c>
      <c r="J41" s="153"/>
      <c r="K41" s="153"/>
      <c r="L41" s="153">
        <v>8</v>
      </c>
      <c r="M41" s="153">
        <v>8</v>
      </c>
      <c r="N41" s="153"/>
      <c r="O41" s="153">
        <v>8</v>
      </c>
      <c r="P41" s="153">
        <v>8</v>
      </c>
      <c r="Q41" s="153"/>
      <c r="R41" s="153">
        <v>8</v>
      </c>
      <c r="S41" s="153">
        <v>8</v>
      </c>
      <c r="T41" s="153">
        <v>8</v>
      </c>
      <c r="U41" s="153"/>
      <c r="V41" s="153">
        <v>8</v>
      </c>
      <c r="W41" s="153">
        <v>8</v>
      </c>
      <c r="X41" s="153"/>
      <c r="Y41" s="153">
        <v>8</v>
      </c>
      <c r="Z41" s="153">
        <v>8</v>
      </c>
      <c r="AA41" s="153">
        <v>8</v>
      </c>
      <c r="AB41" s="153"/>
      <c r="AC41" s="153">
        <v>8</v>
      </c>
      <c r="AD41" s="153">
        <v>8</v>
      </c>
      <c r="AE41" s="153"/>
      <c r="AF41" s="153">
        <v>8</v>
      </c>
      <c r="AG41" s="153">
        <v>8</v>
      </c>
      <c r="AH41" s="153"/>
      <c r="AI41" s="153"/>
      <c r="AJ41" s="153"/>
      <c r="AK41" s="546">
        <f>((SUM(F41:AJ41))/8)-(SUMIF($F$6:$AJ$6,"C.Nhật",F41:AJ41)/8)</f>
        <v>19</v>
      </c>
      <c r="AL41" s="546">
        <f>SUM(F42:AI42)/8*1.5</f>
        <v>0</v>
      </c>
      <c r="AM41" s="548">
        <f>SUMIF($F$6:$AI$6,"C.Nhật",$F41:$AI42)/8*2</f>
        <v>0</v>
      </c>
      <c r="AN41" s="550">
        <f>SUM(AK41:AM42)</f>
        <v>19</v>
      </c>
      <c r="AO41" s="564">
        <v>0</v>
      </c>
      <c r="AP41" s="550"/>
      <c r="AQ41" s="550"/>
      <c r="AR41" s="550"/>
      <c r="AS41" s="566"/>
      <c r="AT41" s="334"/>
      <c r="AU41" s="335"/>
      <c r="AV41" s="335"/>
      <c r="AW41" s="335"/>
      <c r="AX41" s="335"/>
      <c r="AY41" s="335"/>
      <c r="AZ41" s="335"/>
      <c r="BA41" s="335"/>
      <c r="BB41" s="335"/>
      <c r="BC41" s="335"/>
      <c r="BD41" s="335"/>
      <c r="BE41" s="335"/>
      <c r="BF41" s="335"/>
      <c r="BG41" s="335"/>
      <c r="BH41" s="335"/>
      <c r="BI41" s="335"/>
      <c r="BJ41" s="335"/>
      <c r="BK41" s="335"/>
      <c r="BL41" s="335"/>
      <c r="BM41" s="335"/>
      <c r="BN41" s="335"/>
      <c r="BO41" s="335"/>
      <c r="BP41" s="335"/>
      <c r="BQ41" s="335"/>
      <c r="BR41" s="335"/>
      <c r="BS41" s="335"/>
      <c r="BT41" s="335"/>
      <c r="BU41" s="335"/>
      <c r="BV41" s="335"/>
      <c r="BW41" s="335"/>
      <c r="BX41" s="335"/>
      <c r="BY41" s="335"/>
      <c r="BZ41" s="335"/>
      <c r="CA41" s="335"/>
      <c r="CB41" s="335"/>
      <c r="CC41" s="335"/>
      <c r="CD41" s="335"/>
      <c r="CE41" s="335"/>
      <c r="CF41" s="335"/>
      <c r="CG41" s="335"/>
      <c r="CH41" s="335"/>
      <c r="CI41" s="335"/>
      <c r="CJ41" s="335"/>
      <c r="CK41" s="335"/>
      <c r="CL41" s="335"/>
    </row>
    <row r="42" spans="1:90" s="336" customFormat="1" ht="18" customHeight="1">
      <c r="A42" s="559"/>
      <c r="B42" s="559"/>
      <c r="C42" s="561"/>
      <c r="D42" s="563"/>
      <c r="E42" s="332" t="s">
        <v>31</v>
      </c>
      <c r="F42" s="333"/>
      <c r="G42" s="333"/>
      <c r="H42" s="333"/>
      <c r="I42" s="333"/>
      <c r="J42" s="333"/>
      <c r="K42" s="333"/>
      <c r="L42" s="333"/>
      <c r="M42" s="333"/>
      <c r="N42" s="333"/>
      <c r="O42" s="333"/>
      <c r="P42" s="333"/>
      <c r="Q42" s="333"/>
      <c r="R42" s="333"/>
      <c r="S42" s="333"/>
      <c r="T42" s="333"/>
      <c r="U42" s="333"/>
      <c r="V42" s="333"/>
      <c r="W42" s="333"/>
      <c r="X42" s="333"/>
      <c r="Y42" s="333"/>
      <c r="Z42" s="333"/>
      <c r="AA42" s="333"/>
      <c r="AB42" s="333"/>
      <c r="AC42" s="333"/>
      <c r="AD42" s="333"/>
      <c r="AE42" s="333"/>
      <c r="AF42" s="333"/>
      <c r="AG42" s="333"/>
      <c r="AH42" s="333"/>
      <c r="AI42" s="333"/>
      <c r="AJ42" s="333"/>
      <c r="AK42" s="547"/>
      <c r="AL42" s="547"/>
      <c r="AM42" s="549"/>
      <c r="AN42" s="551"/>
      <c r="AO42" s="565"/>
      <c r="AP42" s="551"/>
      <c r="AQ42" s="551"/>
      <c r="AR42" s="551"/>
      <c r="AS42" s="567"/>
      <c r="AT42" s="334"/>
      <c r="AU42" s="335"/>
      <c r="AV42" s="335"/>
      <c r="AW42" s="335"/>
      <c r="AX42" s="335"/>
      <c r="AY42" s="335"/>
      <c r="AZ42" s="335"/>
      <c r="BA42" s="335"/>
      <c r="BB42" s="335"/>
      <c r="BC42" s="335"/>
      <c r="BD42" s="335"/>
      <c r="BE42" s="335"/>
      <c r="BF42" s="335"/>
      <c r="BG42" s="335"/>
      <c r="BH42" s="335"/>
      <c r="BI42" s="335"/>
      <c r="BJ42" s="335"/>
      <c r="BK42" s="335"/>
      <c r="BL42" s="335"/>
      <c r="BM42" s="335"/>
      <c r="BN42" s="335"/>
      <c r="BO42" s="335"/>
      <c r="BP42" s="335"/>
      <c r="BQ42" s="335"/>
      <c r="BR42" s="335"/>
      <c r="BS42" s="335"/>
      <c r="BT42" s="335"/>
      <c r="BU42" s="335"/>
      <c r="BV42" s="335"/>
      <c r="BW42" s="335"/>
      <c r="BX42" s="335"/>
      <c r="BY42" s="335"/>
      <c r="BZ42" s="335"/>
      <c r="CA42" s="335"/>
      <c r="CB42" s="335"/>
      <c r="CC42" s="335"/>
      <c r="CD42" s="335"/>
      <c r="CE42" s="335"/>
      <c r="CF42" s="335"/>
      <c r="CG42" s="335"/>
      <c r="CH42" s="335"/>
      <c r="CI42" s="335"/>
      <c r="CJ42" s="335"/>
      <c r="CK42" s="335"/>
      <c r="CL42" s="335"/>
    </row>
    <row r="43" spans="1:90" s="57" customFormat="1" ht="18" customHeight="1">
      <c r="A43" s="556">
        <f>A41+1</f>
        <v>17</v>
      </c>
      <c r="B43" s="556" t="s">
        <v>118</v>
      </c>
      <c r="C43" s="449" t="str">
        <f>VLOOKUP(B43,DS,2,0)</f>
        <v>Trần Nhiên</v>
      </c>
      <c r="D43" s="451" t="str">
        <f>VLOOKUP(B43,DS,3,0)</f>
        <v>Công nhân</v>
      </c>
      <c r="E43" s="58" t="s">
        <v>32</v>
      </c>
      <c r="F43" s="153">
        <v>8</v>
      </c>
      <c r="G43" s="153"/>
      <c r="H43" s="153">
        <v>8</v>
      </c>
      <c r="I43" s="153">
        <v>8</v>
      </c>
      <c r="J43" s="153"/>
      <c r="K43" s="153"/>
      <c r="L43" s="153">
        <v>8</v>
      </c>
      <c r="M43" s="153">
        <v>8</v>
      </c>
      <c r="N43" s="153"/>
      <c r="O43" s="153">
        <v>8</v>
      </c>
      <c r="P43" s="153">
        <v>8</v>
      </c>
      <c r="Q43" s="153"/>
      <c r="R43" s="153">
        <v>8</v>
      </c>
      <c r="S43" s="153">
        <v>8</v>
      </c>
      <c r="T43" s="153">
        <v>8</v>
      </c>
      <c r="U43" s="153"/>
      <c r="V43" s="153">
        <v>8</v>
      </c>
      <c r="W43" s="153">
        <v>8</v>
      </c>
      <c r="X43" s="153"/>
      <c r="Y43" s="153">
        <v>8</v>
      </c>
      <c r="Z43" s="153">
        <v>8</v>
      </c>
      <c r="AA43" s="153">
        <v>8</v>
      </c>
      <c r="AB43" s="153"/>
      <c r="AC43" s="153">
        <v>8</v>
      </c>
      <c r="AD43" s="153">
        <v>8</v>
      </c>
      <c r="AE43" s="153"/>
      <c r="AF43" s="153">
        <v>8</v>
      </c>
      <c r="AG43" s="153">
        <v>8</v>
      </c>
      <c r="AH43" s="153"/>
      <c r="AI43" s="153"/>
      <c r="AJ43" s="153"/>
      <c r="AK43" s="453">
        <f>((SUM(F43:AJ43))/8)-(SUMIF($F$6:$AJ$6,"C.Nhật",F43:AJ43)/8)</f>
        <v>19</v>
      </c>
      <c r="AL43" s="453">
        <f>SUM(F44:AI44)/8*1.5</f>
        <v>0</v>
      </c>
      <c r="AM43" s="462">
        <f>SUMIF($F$6:$AI$6,"C.Nhật",$F43:$AI44)/8*2</f>
        <v>0</v>
      </c>
      <c r="AN43" s="442">
        <f>SUM(AK43:AM44)</f>
        <v>19</v>
      </c>
      <c r="AO43" s="484">
        <v>0</v>
      </c>
      <c r="AP43" s="442"/>
      <c r="AQ43" s="442"/>
      <c r="AR43" s="442"/>
      <c r="AS43" s="472"/>
      <c r="AT43" s="357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57" customFormat="1" ht="18" customHeight="1">
      <c r="A44" s="557"/>
      <c r="B44" s="557"/>
      <c r="C44" s="450"/>
      <c r="D44" s="452"/>
      <c r="E44" s="59" t="s">
        <v>31</v>
      </c>
      <c r="F44" s="154"/>
      <c r="G44" s="154"/>
      <c r="H44" s="154"/>
      <c r="I44" s="154"/>
      <c r="J44" s="154"/>
      <c r="K44" s="154"/>
      <c r="L44" s="154"/>
      <c r="M44" s="154"/>
      <c r="N44" s="154"/>
      <c r="O44" s="154"/>
      <c r="P44" s="154"/>
      <c r="Q44" s="154"/>
      <c r="R44" s="154"/>
      <c r="S44" s="154"/>
      <c r="T44" s="154"/>
      <c r="U44" s="154"/>
      <c r="V44" s="154"/>
      <c r="W44" s="154"/>
      <c r="X44" s="154"/>
      <c r="Y44" s="154"/>
      <c r="Z44" s="154"/>
      <c r="AA44" s="154"/>
      <c r="AB44" s="154"/>
      <c r="AC44" s="154"/>
      <c r="AD44" s="154"/>
      <c r="AE44" s="154"/>
      <c r="AF44" s="154"/>
      <c r="AG44" s="154"/>
      <c r="AH44" s="154"/>
      <c r="AI44" s="154"/>
      <c r="AJ44" s="154"/>
      <c r="AK44" s="454"/>
      <c r="AL44" s="454"/>
      <c r="AM44" s="463"/>
      <c r="AN44" s="443"/>
      <c r="AO44" s="485"/>
      <c r="AP44" s="443"/>
      <c r="AQ44" s="443"/>
      <c r="AR44" s="443"/>
      <c r="AS44" s="473"/>
      <c r="AT44" s="357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57" customFormat="1" ht="18" customHeight="1">
      <c r="A45" s="556">
        <f>A43+1</f>
        <v>18</v>
      </c>
      <c r="B45" s="556" t="s">
        <v>119</v>
      </c>
      <c r="C45" s="449" t="str">
        <f>VLOOKUP(B45,DS,2,0)</f>
        <v>Thạch Giang</v>
      </c>
      <c r="D45" s="451" t="str">
        <f>VLOOKUP(B45,DS,3,0)</f>
        <v>Công nhân</v>
      </c>
      <c r="E45" s="58" t="s">
        <v>32</v>
      </c>
      <c r="F45" s="153">
        <v>8</v>
      </c>
      <c r="G45" s="153"/>
      <c r="H45" s="153">
        <v>8</v>
      </c>
      <c r="I45" s="153">
        <v>8</v>
      </c>
      <c r="J45" s="153"/>
      <c r="K45" s="153"/>
      <c r="L45" s="153">
        <v>8</v>
      </c>
      <c r="M45" s="153">
        <v>8</v>
      </c>
      <c r="N45" s="153"/>
      <c r="O45" s="153">
        <v>8</v>
      </c>
      <c r="P45" s="153">
        <v>8</v>
      </c>
      <c r="Q45" s="153"/>
      <c r="R45" s="153">
        <v>8</v>
      </c>
      <c r="S45" s="153">
        <v>8</v>
      </c>
      <c r="T45" s="153">
        <v>8</v>
      </c>
      <c r="U45" s="153"/>
      <c r="V45" s="153">
        <v>8</v>
      </c>
      <c r="W45" s="153">
        <v>8</v>
      </c>
      <c r="X45" s="153"/>
      <c r="Y45" s="153">
        <v>8</v>
      </c>
      <c r="Z45" s="153">
        <v>8</v>
      </c>
      <c r="AA45" s="153">
        <v>8</v>
      </c>
      <c r="AB45" s="153"/>
      <c r="AC45" s="153">
        <v>8</v>
      </c>
      <c r="AD45" s="153">
        <v>8</v>
      </c>
      <c r="AE45" s="153"/>
      <c r="AF45" s="153">
        <v>8</v>
      </c>
      <c r="AG45" s="153">
        <v>8</v>
      </c>
      <c r="AH45" s="153"/>
      <c r="AI45" s="153"/>
      <c r="AJ45" s="153"/>
      <c r="AK45" s="453">
        <f>((SUM(F45:AJ45))/8)-(SUMIF($F$6:$AJ$6,"C.Nhật",F45:AJ45)/8)</f>
        <v>19</v>
      </c>
      <c r="AL45" s="453">
        <f>SUM(F46:AI46)/8*1.5</f>
        <v>0</v>
      </c>
      <c r="AM45" s="462">
        <f>SUMIF($F$6:$AI$6,"C.Nhật",$F45:$AI46)/8*2</f>
        <v>0</v>
      </c>
      <c r="AN45" s="442">
        <f>SUM(AK45:AM46)</f>
        <v>19</v>
      </c>
      <c r="AO45" s="484">
        <v>0</v>
      </c>
      <c r="AP45" s="442"/>
      <c r="AQ45" s="442"/>
      <c r="AR45" s="442"/>
      <c r="AS45" s="472"/>
      <c r="AT45" s="357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s="57" customFormat="1" ht="18" customHeight="1">
      <c r="A46" s="557"/>
      <c r="B46" s="557"/>
      <c r="C46" s="450"/>
      <c r="D46" s="452"/>
      <c r="E46" s="59" t="s">
        <v>31</v>
      </c>
      <c r="F46" s="154"/>
      <c r="G46" s="154"/>
      <c r="H46" s="154"/>
      <c r="I46" s="154"/>
      <c r="J46" s="154"/>
      <c r="K46" s="154"/>
      <c r="L46" s="154"/>
      <c r="M46" s="154"/>
      <c r="N46" s="154"/>
      <c r="O46" s="154"/>
      <c r="P46" s="154"/>
      <c r="Q46" s="154"/>
      <c r="R46" s="154"/>
      <c r="S46" s="154"/>
      <c r="T46" s="154"/>
      <c r="U46" s="154"/>
      <c r="V46" s="154"/>
      <c r="W46" s="154"/>
      <c r="X46" s="154"/>
      <c r="Y46" s="154"/>
      <c r="Z46" s="154"/>
      <c r="AA46" s="154"/>
      <c r="AB46" s="154"/>
      <c r="AC46" s="154"/>
      <c r="AD46" s="154"/>
      <c r="AE46" s="154"/>
      <c r="AF46" s="154"/>
      <c r="AG46" s="154"/>
      <c r="AH46" s="154"/>
      <c r="AI46" s="154"/>
      <c r="AJ46" s="154"/>
      <c r="AK46" s="454"/>
      <c r="AL46" s="454"/>
      <c r="AM46" s="463"/>
      <c r="AN46" s="443"/>
      <c r="AO46" s="485"/>
      <c r="AP46" s="443"/>
      <c r="AQ46" s="443"/>
      <c r="AR46" s="443"/>
      <c r="AS46" s="473"/>
      <c r="AT46" s="357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s="57" customFormat="1" ht="18" customHeight="1">
      <c r="A47" s="556">
        <f>A45+1</f>
        <v>19</v>
      </c>
      <c r="B47" s="556" t="s">
        <v>122</v>
      </c>
      <c r="C47" s="449" t="str">
        <f>VLOOKUP(B47,DS,2,0)</f>
        <v>Lâm Chanh Đa Ra</v>
      </c>
      <c r="D47" s="451" t="str">
        <f>VLOOKUP(B47,DS,3,0)</f>
        <v>Công nhân</v>
      </c>
      <c r="E47" s="58" t="s">
        <v>32</v>
      </c>
      <c r="F47" s="153">
        <v>8</v>
      </c>
      <c r="G47" s="153"/>
      <c r="H47" s="153">
        <v>8</v>
      </c>
      <c r="I47" s="153">
        <v>8</v>
      </c>
      <c r="J47" s="153"/>
      <c r="K47" s="153"/>
      <c r="L47" s="153">
        <v>8</v>
      </c>
      <c r="M47" s="153">
        <v>8</v>
      </c>
      <c r="N47" s="153"/>
      <c r="O47" s="153">
        <v>8</v>
      </c>
      <c r="P47" s="153">
        <v>8</v>
      </c>
      <c r="Q47" s="153"/>
      <c r="R47" s="153">
        <v>8</v>
      </c>
      <c r="S47" s="153">
        <v>8</v>
      </c>
      <c r="T47" s="153">
        <v>8</v>
      </c>
      <c r="U47" s="153"/>
      <c r="V47" s="153">
        <v>8</v>
      </c>
      <c r="W47" s="153">
        <v>8</v>
      </c>
      <c r="X47" s="153"/>
      <c r="Y47" s="153">
        <v>8</v>
      </c>
      <c r="Z47" s="153">
        <v>8</v>
      </c>
      <c r="AA47" s="153">
        <v>8</v>
      </c>
      <c r="AB47" s="153"/>
      <c r="AC47" s="153">
        <v>8</v>
      </c>
      <c r="AD47" s="153">
        <v>8</v>
      </c>
      <c r="AE47" s="153"/>
      <c r="AF47" s="153">
        <v>8</v>
      </c>
      <c r="AG47" s="153">
        <v>8</v>
      </c>
      <c r="AH47" s="153"/>
      <c r="AI47" s="153"/>
      <c r="AJ47" s="153"/>
      <c r="AK47" s="453">
        <f>((SUM(F47:AJ47))/8)-(SUMIF($F$6:$AJ$6,"C.Nhật",F47:AJ47)/8)</f>
        <v>19</v>
      </c>
      <c r="AL47" s="453">
        <f>SUM(F48:AI48)/8*1.5</f>
        <v>0</v>
      </c>
      <c r="AM47" s="462">
        <f>SUMIF($F$6:$AI$6,"C.Nhật",$F47:$AI48)/8*2</f>
        <v>0</v>
      </c>
      <c r="AN47" s="442">
        <f>SUM(AK47:AM48)</f>
        <v>19</v>
      </c>
      <c r="AO47" s="484">
        <v>0</v>
      </c>
      <c r="AP47" s="442"/>
      <c r="AQ47" s="442"/>
      <c r="AR47" s="442"/>
      <c r="AS47" s="472"/>
      <c r="AT47" s="357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s="57" customFormat="1" ht="18" customHeight="1">
      <c r="A48" s="557"/>
      <c r="B48" s="557"/>
      <c r="C48" s="450"/>
      <c r="D48" s="452"/>
      <c r="E48" s="59" t="s">
        <v>31</v>
      </c>
      <c r="F48" s="154"/>
      <c r="G48" s="154"/>
      <c r="H48" s="154"/>
      <c r="I48" s="154"/>
      <c r="J48" s="154"/>
      <c r="K48" s="154"/>
      <c r="L48" s="154"/>
      <c r="M48" s="154"/>
      <c r="N48" s="154"/>
      <c r="O48" s="154"/>
      <c r="P48" s="154"/>
      <c r="Q48" s="154"/>
      <c r="R48" s="154"/>
      <c r="S48" s="154"/>
      <c r="T48" s="154"/>
      <c r="U48" s="154"/>
      <c r="V48" s="154"/>
      <c r="W48" s="154"/>
      <c r="X48" s="154"/>
      <c r="Y48" s="154"/>
      <c r="Z48" s="154"/>
      <c r="AA48" s="154"/>
      <c r="AB48" s="154"/>
      <c r="AC48" s="154"/>
      <c r="AD48" s="154"/>
      <c r="AE48" s="154"/>
      <c r="AF48" s="154"/>
      <c r="AG48" s="154"/>
      <c r="AH48" s="154"/>
      <c r="AI48" s="154"/>
      <c r="AJ48" s="154"/>
      <c r="AK48" s="454"/>
      <c r="AL48" s="454"/>
      <c r="AM48" s="463"/>
      <c r="AN48" s="443"/>
      <c r="AO48" s="485"/>
      <c r="AP48" s="443"/>
      <c r="AQ48" s="443"/>
      <c r="AR48" s="443"/>
      <c r="AS48" s="473"/>
      <c r="AT48" s="357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46" s="63" customFormat="1" ht="21" customHeight="1">
      <c r="A49" s="11"/>
      <c r="B49" s="11"/>
      <c r="C49" s="13" t="s">
        <v>14</v>
      </c>
      <c r="D49" s="101"/>
      <c r="E49" s="3"/>
      <c r="F49" s="65"/>
      <c r="G49" s="65"/>
      <c r="H49" s="108"/>
      <c r="I49" s="108"/>
      <c r="J49" s="108"/>
      <c r="K49" s="65"/>
      <c r="L49" s="108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108"/>
      <c r="AE49" s="65"/>
      <c r="AF49" s="65"/>
      <c r="AG49" s="65"/>
      <c r="AH49" s="65"/>
      <c r="AI49" s="65"/>
      <c r="AJ49" s="65"/>
      <c r="AK49" s="3"/>
      <c r="AL49" s="3"/>
      <c r="AM49" s="88"/>
      <c r="AN49" s="66"/>
      <c r="AO49" s="66"/>
      <c r="AP49" s="66"/>
      <c r="AQ49" s="66"/>
      <c r="AR49" s="66"/>
      <c r="AS49" s="3"/>
      <c r="AT49" s="3"/>
    </row>
    <row r="50" spans="1:46" s="63" customFormat="1" ht="18" customHeight="1">
      <c r="A50" s="9"/>
      <c r="B50" s="9"/>
      <c r="C50" s="13"/>
      <c r="D50" s="102"/>
      <c r="E50" s="67"/>
      <c r="F50" s="107"/>
      <c r="G50" s="109"/>
      <c r="H50" s="62"/>
      <c r="I50" s="62"/>
      <c r="J50" s="62"/>
      <c r="K50" s="109"/>
      <c r="L50" s="62"/>
      <c r="M50" s="109"/>
      <c r="N50" s="109"/>
      <c r="O50" s="109"/>
      <c r="P50" s="109"/>
      <c r="Q50" s="62"/>
      <c r="R50" s="107"/>
      <c r="S50" s="109"/>
      <c r="T50" s="109"/>
      <c r="U50" s="62"/>
      <c r="V50" s="109"/>
      <c r="W50" s="109"/>
      <c r="X50" s="62"/>
      <c r="Y50" s="109"/>
      <c r="Z50" s="109"/>
      <c r="AA50" s="109"/>
      <c r="AB50" s="109"/>
      <c r="AC50" s="109"/>
      <c r="AD50" s="62"/>
      <c r="AE50" s="109"/>
      <c r="AF50" s="109"/>
      <c r="AG50" s="109"/>
      <c r="AH50" s="109"/>
      <c r="AI50" s="109"/>
      <c r="AJ50" s="109"/>
      <c r="AK50" s="67"/>
      <c r="AM50" s="89"/>
      <c r="AN50" s="9"/>
      <c r="AO50" s="9"/>
      <c r="AP50" s="9"/>
      <c r="AQ50" s="9"/>
      <c r="AR50" s="9"/>
      <c r="AS50" s="13"/>
      <c r="AT50" s="3"/>
    </row>
    <row r="51" spans="1:46" s="63" customFormat="1" ht="18" customHeight="1">
      <c r="A51" s="2"/>
      <c r="B51" s="2" t="s">
        <v>0</v>
      </c>
      <c r="C51" s="2"/>
      <c r="D51" s="354"/>
      <c r="E51" s="2"/>
      <c r="F51" s="110"/>
      <c r="G51" s="110"/>
      <c r="H51" s="110"/>
      <c r="I51" s="110"/>
      <c r="J51" s="110"/>
      <c r="K51" s="110"/>
      <c r="L51" s="110"/>
      <c r="M51" s="110"/>
      <c r="N51" s="110"/>
      <c r="O51" s="110"/>
      <c r="P51" s="110"/>
      <c r="Q51" s="110"/>
      <c r="R51" s="110"/>
      <c r="S51" s="110"/>
      <c r="T51" s="110"/>
      <c r="U51" s="110"/>
      <c r="V51" s="110"/>
      <c r="W51" s="110"/>
      <c r="X51" s="110"/>
      <c r="Y51" s="110"/>
      <c r="Z51" s="110"/>
      <c r="AA51" s="110"/>
      <c r="AB51" s="110"/>
      <c r="AC51" s="110"/>
      <c r="AD51" s="110"/>
      <c r="AE51" s="110"/>
      <c r="AF51" s="110"/>
      <c r="AG51" s="110"/>
      <c r="AH51" s="111"/>
      <c r="AI51" s="111"/>
      <c r="AJ51" s="111"/>
      <c r="AK51" s="2"/>
      <c r="AL51" s="2"/>
      <c r="AM51" s="90"/>
      <c r="AN51" s="2"/>
      <c r="AO51" s="2"/>
      <c r="AP51" s="2"/>
      <c r="AQ51" s="2"/>
      <c r="AR51" s="2"/>
      <c r="AS51" s="2"/>
      <c r="AT51" s="3"/>
    </row>
    <row r="52" spans="1:46" s="63" customFormat="1" ht="18" customHeight="1">
      <c r="A52" s="2"/>
      <c r="B52" s="2"/>
      <c r="C52" s="2" t="s">
        <v>46</v>
      </c>
      <c r="D52" s="354"/>
      <c r="E52" s="2"/>
      <c r="F52" s="110"/>
      <c r="G52" s="110"/>
      <c r="H52" s="110"/>
      <c r="I52" s="110"/>
      <c r="J52" s="110"/>
      <c r="K52" s="110"/>
      <c r="L52" s="110"/>
      <c r="M52" s="110"/>
      <c r="N52" s="110"/>
      <c r="O52" s="110"/>
      <c r="P52" s="110"/>
      <c r="Q52" s="110"/>
      <c r="R52" s="110"/>
      <c r="S52" s="110"/>
      <c r="T52" s="110"/>
      <c r="U52" s="110"/>
      <c r="V52" s="110"/>
      <c r="W52" s="110"/>
      <c r="X52" s="110"/>
      <c r="Y52" s="110"/>
      <c r="Z52" s="110"/>
      <c r="AA52" s="110"/>
      <c r="AB52" s="110"/>
      <c r="AC52" s="110"/>
      <c r="AD52" s="110"/>
      <c r="AE52" s="110"/>
      <c r="AF52" s="110"/>
      <c r="AG52" s="110"/>
      <c r="AH52" s="111"/>
      <c r="AI52" s="111"/>
      <c r="AJ52" s="111"/>
      <c r="AK52" s="2"/>
      <c r="AL52" s="2"/>
      <c r="AM52" s="90"/>
      <c r="AN52" s="2"/>
      <c r="AO52" s="2"/>
      <c r="AP52" s="2"/>
      <c r="AQ52" s="2"/>
      <c r="AR52" s="2"/>
      <c r="AS52" s="2"/>
      <c r="AT52" s="13"/>
    </row>
    <row r="53" spans="1:46" ht="18" customHeight="1">
      <c r="C53" s="2" t="s">
        <v>47</v>
      </c>
    </row>
    <row r="54" spans="1:46" ht="18" customHeight="1">
      <c r="C54" s="2" t="s">
        <v>48</v>
      </c>
    </row>
    <row r="55" spans="1:46" ht="18" customHeight="1">
      <c r="C55" s="2" t="s">
        <v>49</v>
      </c>
    </row>
    <row r="56" spans="1:46" ht="18" customHeight="1">
      <c r="C56" s="2" t="s">
        <v>50</v>
      </c>
    </row>
    <row r="57" spans="1:46" ht="18" customHeight="1">
      <c r="C57" s="2" t="s">
        <v>51</v>
      </c>
    </row>
    <row r="58" spans="1:46" ht="18" customHeight="1">
      <c r="C58" s="2" t="s">
        <v>52</v>
      </c>
    </row>
    <row r="59" spans="1:46" ht="18" customHeight="1">
      <c r="C59" s="2" t="s">
        <v>53</v>
      </c>
    </row>
    <row r="60" spans="1:46" ht="15" customHeight="1">
      <c r="C60" s="2" t="s">
        <v>54</v>
      </c>
    </row>
    <row r="71" spans="1:91" s="133" customFormat="1" ht="20.25">
      <c r="A71" s="124"/>
      <c r="B71" s="127"/>
      <c r="C71" s="127"/>
      <c r="D71" s="128"/>
      <c r="E71" s="127"/>
      <c r="F71" s="128"/>
      <c r="G71" s="128"/>
      <c r="H71" s="128"/>
      <c r="I71" s="128"/>
      <c r="J71" s="128"/>
      <c r="K71" s="129"/>
      <c r="L71" s="129"/>
      <c r="M71" s="129"/>
      <c r="N71" s="129"/>
      <c r="O71" s="129"/>
      <c r="P71" s="129"/>
      <c r="Q71" s="129"/>
      <c r="R71" s="129"/>
      <c r="S71" s="130" t="str">
        <f>S1</f>
        <v>BẢNG CHẤM CÔNG THÁNG 04 NĂM 2017</v>
      </c>
      <c r="T71" s="129"/>
      <c r="U71" s="129"/>
      <c r="V71" s="129"/>
      <c r="W71" s="129"/>
      <c r="X71" s="129"/>
      <c r="Y71" s="129"/>
      <c r="Z71" s="129"/>
      <c r="AA71" s="129"/>
      <c r="AB71" s="129"/>
      <c r="AC71" s="129"/>
      <c r="AD71" s="129"/>
      <c r="AE71" s="129"/>
      <c r="AF71" s="129"/>
      <c r="AG71" s="129"/>
      <c r="AH71" s="129"/>
      <c r="AI71" s="129"/>
      <c r="AJ71" s="129"/>
      <c r="AK71" s="131"/>
      <c r="AL71" s="131"/>
      <c r="AM71" s="474" t="s">
        <v>112</v>
      </c>
      <c r="AN71" s="475"/>
      <c r="AO71" s="475"/>
      <c r="AP71" s="475"/>
      <c r="AQ71" s="475"/>
      <c r="AR71" s="475"/>
      <c r="AS71" s="476"/>
      <c r="AT71" s="132"/>
    </row>
    <row r="72" spans="1:91" s="133" customFormat="1" ht="20.25">
      <c r="A72" s="124" t="str">
        <f>$A$2</f>
        <v>Công ty TNHH Hải sản An Lạc</v>
      </c>
      <c r="B72" s="128"/>
      <c r="C72" s="128"/>
      <c r="D72" s="128"/>
      <c r="E72" s="128"/>
      <c r="F72" s="128"/>
      <c r="G72" s="128"/>
      <c r="H72" s="128"/>
      <c r="I72" s="128"/>
      <c r="J72" s="128"/>
      <c r="K72" s="129"/>
      <c r="L72" s="129"/>
      <c r="M72" s="129"/>
      <c r="N72" s="129"/>
      <c r="O72" s="129"/>
      <c r="P72" s="129"/>
      <c r="Q72" s="129"/>
      <c r="R72" s="129"/>
      <c r="S72" s="129"/>
      <c r="T72" s="129"/>
      <c r="U72" s="129"/>
      <c r="V72" s="129"/>
      <c r="W72" s="129"/>
      <c r="X72" s="129"/>
      <c r="Y72" s="129"/>
      <c r="Z72" s="129"/>
      <c r="AA72" s="129"/>
      <c r="AB72" s="129"/>
      <c r="AC72" s="129"/>
      <c r="AD72" s="129"/>
      <c r="AE72" s="129"/>
      <c r="AF72" s="129"/>
      <c r="AG72" s="129"/>
      <c r="AH72" s="129"/>
      <c r="AI72" s="129"/>
      <c r="AJ72" s="129"/>
      <c r="AK72" s="131"/>
      <c r="AL72" s="131"/>
      <c r="AM72" s="134"/>
      <c r="AN72" s="135"/>
      <c r="AO72" s="135"/>
      <c r="AP72" s="135"/>
      <c r="AQ72" s="135"/>
      <c r="AR72" s="135"/>
      <c r="AS72" s="136"/>
      <c r="AT72" s="136"/>
    </row>
    <row r="73" spans="1:91" s="133" customFormat="1" ht="21" customHeight="1">
      <c r="A73" s="124" t="str">
        <f>$A$3</f>
        <v>Địa chỉ: Lô A14, đường 4A, KCN Hải Sơn, Đức Hòa, Long An</v>
      </c>
      <c r="B73" s="137"/>
      <c r="C73" s="137"/>
      <c r="D73" s="138"/>
      <c r="E73" s="138"/>
      <c r="F73" s="129"/>
      <c r="G73" s="129"/>
      <c r="H73" s="129"/>
      <c r="I73" s="129"/>
      <c r="J73" s="129"/>
      <c r="K73" s="129"/>
      <c r="L73" s="129"/>
      <c r="M73" s="129"/>
      <c r="N73" s="129"/>
      <c r="O73" s="129"/>
      <c r="P73" s="129"/>
      <c r="Q73" s="129"/>
      <c r="R73" s="129"/>
      <c r="S73" s="129"/>
      <c r="T73" s="129"/>
      <c r="U73" s="129"/>
      <c r="V73" s="129"/>
      <c r="W73" s="129"/>
      <c r="X73" s="129"/>
      <c r="Y73" s="129"/>
      <c r="Z73" s="129"/>
      <c r="AA73" s="129"/>
      <c r="AB73" s="129"/>
      <c r="AC73" s="129"/>
      <c r="AD73" s="129"/>
      <c r="AE73" s="129"/>
      <c r="AF73" s="129"/>
      <c r="AG73" s="129"/>
      <c r="AH73" s="129"/>
      <c r="AI73" s="129"/>
      <c r="AJ73" s="129"/>
      <c r="AK73" s="131"/>
      <c r="AL73" s="131"/>
      <c r="AM73" s="134"/>
      <c r="AN73" s="132"/>
      <c r="AO73" s="132"/>
      <c r="AP73" s="132"/>
      <c r="AQ73" s="132"/>
      <c r="AR73" s="132"/>
      <c r="AS73" s="139"/>
      <c r="AT73" s="139"/>
    </row>
    <row r="74" spans="1:91" s="133" customFormat="1" ht="14.25" customHeight="1">
      <c r="A74" s="140"/>
      <c r="B74" s="140"/>
      <c r="C74" s="141"/>
      <c r="D74" s="142"/>
      <c r="E74" s="143">
        <f>$E$4</f>
        <v>42826</v>
      </c>
      <c r="F74" s="144"/>
      <c r="G74" s="144"/>
      <c r="H74" s="144"/>
      <c r="I74" s="144"/>
      <c r="J74" s="144"/>
      <c r="K74" s="144"/>
      <c r="L74" s="144"/>
      <c r="M74" s="144"/>
      <c r="N74" s="144"/>
      <c r="O74" s="144"/>
      <c r="P74" s="144"/>
      <c r="Q74" s="144"/>
      <c r="R74" s="144"/>
      <c r="S74" s="144"/>
      <c r="T74" s="144"/>
      <c r="U74" s="144"/>
      <c r="V74" s="144"/>
      <c r="W74" s="144"/>
      <c r="X74" s="144"/>
      <c r="Y74" s="144"/>
      <c r="Z74" s="144"/>
      <c r="AA74" s="144"/>
      <c r="AB74" s="144"/>
      <c r="AC74" s="144"/>
      <c r="AD74" s="144"/>
      <c r="AE74" s="144"/>
      <c r="AF74" s="144"/>
      <c r="AG74" s="144"/>
      <c r="AH74" s="145"/>
      <c r="AI74" s="145"/>
      <c r="AJ74" s="145"/>
      <c r="AK74" s="140"/>
      <c r="AL74" s="140"/>
      <c r="AM74" s="146"/>
      <c r="AN74" s="140"/>
      <c r="AO74" s="140"/>
      <c r="AP74" s="140"/>
      <c r="AQ74" s="140"/>
      <c r="AR74" s="140"/>
      <c r="AS74" s="140"/>
      <c r="AT74" s="147"/>
    </row>
    <row r="75" spans="1:91" s="149" customFormat="1" ht="18.75" customHeight="1">
      <c r="A75" s="477" t="s">
        <v>28</v>
      </c>
      <c r="B75" s="477" t="s">
        <v>3</v>
      </c>
      <c r="C75" s="477" t="s">
        <v>1</v>
      </c>
      <c r="D75" s="479" t="s">
        <v>29</v>
      </c>
      <c r="E75" s="477" t="s">
        <v>30</v>
      </c>
      <c r="F75" s="148">
        <f>+E74</f>
        <v>42826</v>
      </c>
      <c r="G75" s="148">
        <f t="shared" ref="G75:AG75" si="10">F75+1</f>
        <v>42827</v>
      </c>
      <c r="H75" s="148">
        <f t="shared" si="10"/>
        <v>42828</v>
      </c>
      <c r="I75" s="148">
        <f t="shared" si="10"/>
        <v>42829</v>
      </c>
      <c r="J75" s="148">
        <f t="shared" si="10"/>
        <v>42830</v>
      </c>
      <c r="K75" s="148">
        <f t="shared" si="10"/>
        <v>42831</v>
      </c>
      <c r="L75" s="148">
        <f t="shared" si="10"/>
        <v>42832</v>
      </c>
      <c r="M75" s="148">
        <f t="shared" si="10"/>
        <v>42833</v>
      </c>
      <c r="N75" s="148">
        <f t="shared" si="10"/>
        <v>42834</v>
      </c>
      <c r="O75" s="148">
        <f t="shared" si="10"/>
        <v>42835</v>
      </c>
      <c r="P75" s="148">
        <f t="shared" si="10"/>
        <v>42836</v>
      </c>
      <c r="Q75" s="148">
        <f t="shared" si="10"/>
        <v>42837</v>
      </c>
      <c r="R75" s="148">
        <f t="shared" si="10"/>
        <v>42838</v>
      </c>
      <c r="S75" s="148">
        <f t="shared" si="10"/>
        <v>42839</v>
      </c>
      <c r="T75" s="148">
        <f t="shared" si="10"/>
        <v>42840</v>
      </c>
      <c r="U75" s="148">
        <f t="shared" si="10"/>
        <v>42841</v>
      </c>
      <c r="V75" s="148">
        <f t="shared" si="10"/>
        <v>42842</v>
      </c>
      <c r="W75" s="148">
        <f t="shared" si="10"/>
        <v>42843</v>
      </c>
      <c r="X75" s="148">
        <f t="shared" si="10"/>
        <v>42844</v>
      </c>
      <c r="Y75" s="148">
        <f t="shared" si="10"/>
        <v>42845</v>
      </c>
      <c r="Z75" s="148">
        <f t="shared" si="10"/>
        <v>42846</v>
      </c>
      <c r="AA75" s="148">
        <f t="shared" si="10"/>
        <v>42847</v>
      </c>
      <c r="AB75" s="148">
        <f t="shared" si="10"/>
        <v>42848</v>
      </c>
      <c r="AC75" s="148">
        <f t="shared" si="10"/>
        <v>42849</v>
      </c>
      <c r="AD75" s="148">
        <f t="shared" si="10"/>
        <v>42850</v>
      </c>
      <c r="AE75" s="148">
        <f t="shared" si="10"/>
        <v>42851</v>
      </c>
      <c r="AF75" s="148">
        <f t="shared" si="10"/>
        <v>42852</v>
      </c>
      <c r="AG75" s="148">
        <f t="shared" si="10"/>
        <v>42853</v>
      </c>
      <c r="AH75" s="148">
        <f>AG75+1</f>
        <v>42854</v>
      </c>
      <c r="AI75" s="148">
        <f>AH75+1</f>
        <v>42855</v>
      </c>
      <c r="AJ75" s="148"/>
      <c r="AK75" s="467" t="s">
        <v>15</v>
      </c>
      <c r="AL75" s="468"/>
      <c r="AM75" s="469"/>
      <c r="AN75" s="470" t="s">
        <v>45</v>
      </c>
      <c r="AO75" s="470" t="s">
        <v>41</v>
      </c>
      <c r="AP75" s="470" t="s">
        <v>42</v>
      </c>
      <c r="AQ75" s="470" t="s">
        <v>43</v>
      </c>
      <c r="AR75" s="470" t="s">
        <v>44</v>
      </c>
      <c r="AS75" s="479" t="s">
        <v>0</v>
      </c>
      <c r="AT75" s="466"/>
      <c r="AV75" s="133"/>
      <c r="AW75" s="133"/>
      <c r="AX75" s="133"/>
      <c r="AY75" s="133"/>
      <c r="AZ75" s="133"/>
      <c r="BA75" s="133"/>
      <c r="BB75" s="133"/>
      <c r="BC75" s="133"/>
      <c r="BD75" s="133"/>
      <c r="BE75" s="133"/>
      <c r="BF75" s="133"/>
      <c r="BG75" s="133"/>
      <c r="BH75" s="133"/>
      <c r="BI75" s="133"/>
      <c r="BJ75" s="133"/>
      <c r="BK75" s="133"/>
      <c r="BL75" s="133"/>
      <c r="BM75" s="133"/>
      <c r="BN75" s="133"/>
      <c r="BO75" s="133"/>
      <c r="BP75" s="133"/>
      <c r="BQ75" s="133"/>
      <c r="BR75" s="133"/>
      <c r="BS75" s="133"/>
      <c r="BT75" s="133"/>
      <c r="BU75" s="133"/>
      <c r="BV75" s="133"/>
      <c r="BW75" s="133"/>
      <c r="BX75" s="133"/>
      <c r="BY75" s="133"/>
      <c r="BZ75" s="133"/>
      <c r="CA75" s="133"/>
      <c r="CB75" s="133"/>
      <c r="CC75" s="133"/>
      <c r="CD75" s="133"/>
      <c r="CE75" s="133"/>
      <c r="CF75" s="133"/>
      <c r="CG75" s="133"/>
      <c r="CH75" s="133"/>
      <c r="CI75" s="133"/>
      <c r="CJ75" s="133"/>
      <c r="CK75" s="133"/>
      <c r="CL75" s="133"/>
      <c r="CM75" s="133"/>
    </row>
    <row r="76" spans="1:91" s="149" customFormat="1" ht="43.5" customHeight="1">
      <c r="A76" s="478"/>
      <c r="B76" s="478"/>
      <c r="C76" s="478"/>
      <c r="D76" s="478"/>
      <c r="E76" s="478"/>
      <c r="F76" s="278" t="str">
        <f>CHOOSE(WEEKDAY(F75),"C.Nhật","T.Hai","T.Ba","T.Tư","T.Năm","T.Sáu","T.Bảy")</f>
        <v>T.Bảy</v>
      </c>
      <c r="G76" s="278" t="str">
        <f t="shared" ref="G76:AI76" si="11">CHOOSE(WEEKDAY(G75),"C.Nhật","T.Hai","T.Ba","T.Tư","T.Năm","T.Sáu","T.Bảy")</f>
        <v>C.Nhật</v>
      </c>
      <c r="H76" s="278" t="str">
        <f t="shared" si="11"/>
        <v>T.Hai</v>
      </c>
      <c r="I76" s="278" t="str">
        <f t="shared" si="11"/>
        <v>T.Ba</v>
      </c>
      <c r="J76" s="278" t="str">
        <f t="shared" si="11"/>
        <v>T.Tư</v>
      </c>
      <c r="K76" s="150" t="str">
        <f t="shared" si="11"/>
        <v>T.Năm</v>
      </c>
      <c r="L76" s="150" t="str">
        <f t="shared" si="11"/>
        <v>T.Sáu</v>
      </c>
      <c r="M76" s="150" t="str">
        <f t="shared" si="11"/>
        <v>T.Bảy</v>
      </c>
      <c r="N76" s="150" t="str">
        <f t="shared" si="11"/>
        <v>C.Nhật</v>
      </c>
      <c r="O76" s="150" t="str">
        <f t="shared" si="11"/>
        <v>T.Hai</v>
      </c>
      <c r="P76" s="150" t="str">
        <f t="shared" si="11"/>
        <v>T.Ba</v>
      </c>
      <c r="Q76" s="150" t="str">
        <f t="shared" si="11"/>
        <v>T.Tư</v>
      </c>
      <c r="R76" s="150" t="str">
        <f t="shared" si="11"/>
        <v>T.Năm</v>
      </c>
      <c r="S76" s="150" t="str">
        <f t="shared" si="11"/>
        <v>T.Sáu</v>
      </c>
      <c r="T76" s="150" t="str">
        <f t="shared" si="11"/>
        <v>T.Bảy</v>
      </c>
      <c r="U76" s="150" t="str">
        <f t="shared" si="11"/>
        <v>C.Nhật</v>
      </c>
      <c r="V76" s="150" t="str">
        <f t="shared" si="11"/>
        <v>T.Hai</v>
      </c>
      <c r="W76" s="150" t="str">
        <f t="shared" si="11"/>
        <v>T.Ba</v>
      </c>
      <c r="X76" s="150" t="str">
        <f t="shared" si="11"/>
        <v>T.Tư</v>
      </c>
      <c r="Y76" s="150" t="str">
        <f t="shared" si="11"/>
        <v>T.Năm</v>
      </c>
      <c r="Z76" s="150" t="str">
        <f t="shared" si="11"/>
        <v>T.Sáu</v>
      </c>
      <c r="AA76" s="150" t="str">
        <f t="shared" si="11"/>
        <v>T.Bảy</v>
      </c>
      <c r="AB76" s="150" t="str">
        <f t="shared" si="11"/>
        <v>C.Nhật</v>
      </c>
      <c r="AC76" s="150" t="str">
        <f t="shared" si="11"/>
        <v>T.Hai</v>
      </c>
      <c r="AD76" s="150" t="str">
        <f t="shared" si="11"/>
        <v>T.Ba</v>
      </c>
      <c r="AE76" s="150" t="str">
        <f t="shared" si="11"/>
        <v>T.Tư</v>
      </c>
      <c r="AF76" s="150" t="str">
        <f t="shared" si="11"/>
        <v>T.Năm</v>
      </c>
      <c r="AG76" s="150" t="str">
        <f t="shared" si="11"/>
        <v>T.Sáu</v>
      </c>
      <c r="AH76" s="150" t="str">
        <f t="shared" si="11"/>
        <v>T.Bảy</v>
      </c>
      <c r="AI76" s="150" t="str">
        <f t="shared" si="11"/>
        <v>C.Nhật</v>
      </c>
      <c r="AJ76" s="150"/>
      <c r="AK76" s="151" t="s">
        <v>16</v>
      </c>
      <c r="AL76" s="151" t="s">
        <v>31</v>
      </c>
      <c r="AM76" s="152" t="s">
        <v>17</v>
      </c>
      <c r="AN76" s="471"/>
      <c r="AO76" s="471"/>
      <c r="AP76" s="471"/>
      <c r="AQ76" s="471"/>
      <c r="AR76" s="471"/>
      <c r="AS76" s="478"/>
      <c r="AT76" s="466"/>
      <c r="AV76" s="133"/>
      <c r="AW76" s="133"/>
      <c r="AX76" s="133"/>
      <c r="AY76" s="133"/>
      <c r="AZ76" s="133"/>
      <c r="BA76" s="133"/>
      <c r="BB76" s="133"/>
      <c r="BC76" s="133"/>
      <c r="BD76" s="133"/>
      <c r="BE76" s="133"/>
      <c r="BF76" s="133"/>
      <c r="BG76" s="133"/>
      <c r="BH76" s="133"/>
      <c r="BI76" s="133"/>
      <c r="BJ76" s="133"/>
      <c r="BK76" s="133"/>
      <c r="BL76" s="133"/>
      <c r="BM76" s="133"/>
      <c r="BN76" s="133"/>
      <c r="BO76" s="133"/>
      <c r="BP76" s="133"/>
      <c r="BQ76" s="133"/>
      <c r="BR76" s="133"/>
      <c r="BS76" s="133"/>
      <c r="BT76" s="133"/>
      <c r="BU76" s="133"/>
      <c r="BV76" s="133"/>
      <c r="BW76" s="133"/>
      <c r="BX76" s="133"/>
      <c r="BY76" s="133"/>
      <c r="BZ76" s="133"/>
      <c r="CA76" s="133"/>
      <c r="CB76" s="133"/>
      <c r="CC76" s="133"/>
      <c r="CD76" s="133"/>
      <c r="CE76" s="133"/>
      <c r="CF76" s="133"/>
      <c r="CG76" s="133"/>
      <c r="CH76" s="133"/>
      <c r="CI76" s="133"/>
      <c r="CJ76" s="133"/>
      <c r="CK76" s="133"/>
      <c r="CL76" s="133"/>
      <c r="CM76" s="133"/>
    </row>
    <row r="77" spans="1:91" s="149" customFormat="1" ht="12.75" customHeight="1">
      <c r="A77" s="279">
        <v>1</v>
      </c>
      <c r="B77" s="279">
        <v>2</v>
      </c>
      <c r="C77" s="279">
        <v>3</v>
      </c>
      <c r="D77" s="279">
        <v>4</v>
      </c>
      <c r="E77" s="279">
        <v>5</v>
      </c>
      <c r="F77" s="279">
        <v>6</v>
      </c>
      <c r="G77" s="279">
        <v>7</v>
      </c>
      <c r="H77" s="279">
        <v>8</v>
      </c>
      <c r="I77" s="279">
        <v>9</v>
      </c>
      <c r="J77" s="279">
        <v>10</v>
      </c>
      <c r="K77" s="279">
        <v>11</v>
      </c>
      <c r="L77" s="279">
        <v>12</v>
      </c>
      <c r="M77" s="279">
        <v>13</v>
      </c>
      <c r="N77" s="279">
        <v>14</v>
      </c>
      <c r="O77" s="279">
        <v>15</v>
      </c>
      <c r="P77" s="279">
        <v>16</v>
      </c>
      <c r="Q77" s="279">
        <v>17</v>
      </c>
      <c r="R77" s="279">
        <v>18</v>
      </c>
      <c r="S77" s="279">
        <v>19</v>
      </c>
      <c r="T77" s="279">
        <v>20</v>
      </c>
      <c r="U77" s="279">
        <v>21</v>
      </c>
      <c r="V77" s="279">
        <v>22</v>
      </c>
      <c r="W77" s="279">
        <v>23</v>
      </c>
      <c r="X77" s="279">
        <v>24</v>
      </c>
      <c r="Y77" s="279">
        <v>25</v>
      </c>
      <c r="Z77" s="279">
        <v>26</v>
      </c>
      <c r="AA77" s="279">
        <v>27</v>
      </c>
      <c r="AB77" s="279">
        <v>28</v>
      </c>
      <c r="AC77" s="279">
        <v>29</v>
      </c>
      <c r="AD77" s="279">
        <v>30</v>
      </c>
      <c r="AE77" s="279">
        <v>31</v>
      </c>
      <c r="AF77" s="279">
        <v>32</v>
      </c>
      <c r="AG77" s="279">
        <v>33</v>
      </c>
      <c r="AH77" s="279">
        <v>34</v>
      </c>
      <c r="AI77" s="279">
        <v>35</v>
      </c>
      <c r="AJ77" s="279">
        <v>36</v>
      </c>
      <c r="AK77" s="279">
        <v>37</v>
      </c>
      <c r="AL77" s="279">
        <v>38</v>
      </c>
      <c r="AM77" s="279">
        <v>39</v>
      </c>
      <c r="AN77" s="279">
        <v>40</v>
      </c>
      <c r="AO77" s="279">
        <v>41</v>
      </c>
      <c r="AP77" s="279">
        <v>42</v>
      </c>
      <c r="AQ77" s="279">
        <v>43</v>
      </c>
      <c r="AR77" s="279">
        <v>44</v>
      </c>
      <c r="AS77" s="279">
        <v>45</v>
      </c>
      <c r="AT77" s="356"/>
      <c r="AV77" s="133"/>
      <c r="AW77" s="133"/>
      <c r="AX77" s="133"/>
      <c r="AY77" s="133"/>
      <c r="AZ77" s="133"/>
      <c r="BA77" s="133"/>
      <c r="BB77" s="133"/>
      <c r="BC77" s="133"/>
      <c r="BD77" s="133"/>
      <c r="BE77" s="133"/>
      <c r="BF77" s="133"/>
      <c r="BG77" s="133"/>
      <c r="BH77" s="133"/>
      <c r="BI77" s="133"/>
      <c r="BJ77" s="133"/>
      <c r="BK77" s="133"/>
      <c r="BL77" s="133"/>
      <c r="BM77" s="133"/>
      <c r="BN77" s="133"/>
      <c r="BO77" s="133"/>
      <c r="BP77" s="133"/>
      <c r="BQ77" s="133"/>
      <c r="BR77" s="133"/>
      <c r="BS77" s="133"/>
      <c r="BT77" s="133"/>
      <c r="BU77" s="133"/>
      <c r="BV77" s="133"/>
      <c r="BW77" s="133"/>
      <c r="BX77" s="133"/>
      <c r="BY77" s="133"/>
      <c r="BZ77" s="133"/>
      <c r="CA77" s="133"/>
      <c r="CB77" s="133"/>
      <c r="CC77" s="133"/>
      <c r="CD77" s="133"/>
      <c r="CE77" s="133"/>
      <c r="CF77" s="133"/>
      <c r="CG77" s="133"/>
      <c r="CH77" s="133"/>
      <c r="CI77" s="133"/>
      <c r="CJ77" s="133"/>
      <c r="CK77" s="133"/>
      <c r="CL77" s="133"/>
      <c r="CM77" s="133"/>
    </row>
    <row r="78" spans="1:91" s="149" customFormat="1" ht="18" customHeight="1">
      <c r="A78" s="464">
        <v>1</v>
      </c>
      <c r="B78" s="464" t="s">
        <v>68</v>
      </c>
      <c r="C78" s="449" t="str">
        <f>VLOOKUP(B78,DS,2,0)</f>
        <v>Nguyễn Thiện Duy</v>
      </c>
      <c r="D78" s="451" t="str">
        <f>VLOOKUP(B78,DS,3,0)</f>
        <v>Giám đốc</v>
      </c>
      <c r="E78" s="58" t="s">
        <v>32</v>
      </c>
      <c r="F78" s="153">
        <v>8</v>
      </c>
      <c r="G78" s="153"/>
      <c r="H78" s="153">
        <v>8</v>
      </c>
      <c r="I78" s="153">
        <v>8</v>
      </c>
      <c r="J78" s="153">
        <v>8</v>
      </c>
      <c r="K78" s="153"/>
      <c r="L78" s="153">
        <v>8</v>
      </c>
      <c r="M78" s="153"/>
      <c r="N78" s="153"/>
      <c r="O78" s="153"/>
      <c r="P78" s="153">
        <v>8</v>
      </c>
      <c r="Q78" s="153">
        <v>8</v>
      </c>
      <c r="R78" s="153">
        <v>8</v>
      </c>
      <c r="S78" s="153">
        <v>8</v>
      </c>
      <c r="T78" s="153"/>
      <c r="U78" s="153"/>
      <c r="V78" s="153">
        <v>8</v>
      </c>
      <c r="W78" s="153">
        <v>8</v>
      </c>
      <c r="X78" s="153">
        <v>8</v>
      </c>
      <c r="Y78" s="153">
        <v>8</v>
      </c>
      <c r="Z78" s="153">
        <v>8</v>
      </c>
      <c r="AA78" s="153"/>
      <c r="AB78" s="153"/>
      <c r="AC78" s="153">
        <v>8</v>
      </c>
      <c r="AD78" s="153">
        <v>8</v>
      </c>
      <c r="AE78" s="153">
        <v>8</v>
      </c>
      <c r="AF78" s="153">
        <v>8</v>
      </c>
      <c r="AG78" s="153">
        <v>8</v>
      </c>
      <c r="AH78" s="153"/>
      <c r="AI78" s="153"/>
      <c r="AJ78" s="153"/>
      <c r="AK78" s="453">
        <f>((SUM(F78:AJ78))/8)-(SUMIF($F$6:$AJ$6,"C.Nhật",F78:AJ78)/8)</f>
        <v>19</v>
      </c>
      <c r="AL78" s="453">
        <f>SUM(F79:AI79)/8*1.5</f>
        <v>0</v>
      </c>
      <c r="AM78" s="462">
        <f>SUMIF($F$6:$AI$6,"C.Nhật",$F78:$AI79)/8*2</f>
        <v>0</v>
      </c>
      <c r="AN78" s="442">
        <f>SUM(AK78:AM79)</f>
        <v>19</v>
      </c>
      <c r="AO78" s="444">
        <v>0</v>
      </c>
      <c r="AP78" s="446"/>
      <c r="AQ78" s="446"/>
      <c r="AR78" s="446"/>
      <c r="AS78" s="455"/>
      <c r="AT78" s="356"/>
      <c r="AV78" s="133"/>
      <c r="AW78" s="133"/>
      <c r="AX78" s="133"/>
      <c r="AY78" s="133"/>
      <c r="AZ78" s="133"/>
      <c r="BA78" s="133"/>
      <c r="BB78" s="133"/>
      <c r="BC78" s="133"/>
      <c r="BD78" s="133"/>
      <c r="BE78" s="133"/>
      <c r="BF78" s="133"/>
      <c r="BG78" s="133"/>
      <c r="BH78" s="133"/>
      <c r="BI78" s="133"/>
      <c r="BJ78" s="133"/>
      <c r="BK78" s="133"/>
      <c r="BL78" s="133"/>
      <c r="BM78" s="133"/>
      <c r="BN78" s="133"/>
      <c r="BO78" s="133"/>
      <c r="BP78" s="133"/>
      <c r="BQ78" s="133"/>
      <c r="BR78" s="133"/>
      <c r="BS78" s="133"/>
      <c r="BT78" s="133"/>
      <c r="BU78" s="133"/>
      <c r="BV78" s="133"/>
      <c r="BW78" s="133"/>
      <c r="BX78" s="133"/>
      <c r="BY78" s="133"/>
      <c r="BZ78" s="133"/>
      <c r="CA78" s="133"/>
      <c r="CB78" s="133"/>
      <c r="CC78" s="133"/>
      <c r="CD78" s="133"/>
      <c r="CE78" s="133"/>
      <c r="CF78" s="133"/>
      <c r="CG78" s="133"/>
      <c r="CH78" s="133"/>
      <c r="CI78" s="133"/>
      <c r="CJ78" s="133"/>
      <c r="CK78" s="133"/>
      <c r="CL78" s="133"/>
      <c r="CM78" s="133"/>
    </row>
    <row r="79" spans="1:91" s="149" customFormat="1" ht="18" customHeight="1">
      <c r="A79" s="465"/>
      <c r="B79" s="465"/>
      <c r="C79" s="450"/>
      <c r="D79" s="452"/>
      <c r="E79" s="59" t="s">
        <v>31</v>
      </c>
      <c r="F79" s="154"/>
      <c r="G79" s="154"/>
      <c r="H79" s="154"/>
      <c r="I79" s="154"/>
      <c r="J79" s="154"/>
      <c r="K79" s="154"/>
      <c r="L79" s="154"/>
      <c r="M79" s="154"/>
      <c r="N79" s="154"/>
      <c r="O79" s="154"/>
      <c r="P79" s="154"/>
      <c r="Q79" s="154"/>
      <c r="R79" s="154"/>
      <c r="S79" s="154"/>
      <c r="T79" s="154"/>
      <c r="U79" s="154"/>
      <c r="V79" s="154"/>
      <c r="W79" s="154"/>
      <c r="X79" s="154"/>
      <c r="Y79" s="154"/>
      <c r="Z79" s="154"/>
      <c r="AA79" s="154"/>
      <c r="AB79" s="154"/>
      <c r="AC79" s="154"/>
      <c r="AD79" s="154"/>
      <c r="AE79" s="154"/>
      <c r="AF79" s="154"/>
      <c r="AG79" s="154"/>
      <c r="AH79" s="154"/>
      <c r="AI79" s="154"/>
      <c r="AJ79" s="154"/>
      <c r="AK79" s="454"/>
      <c r="AL79" s="454"/>
      <c r="AM79" s="463"/>
      <c r="AN79" s="443"/>
      <c r="AO79" s="445"/>
      <c r="AP79" s="447"/>
      <c r="AQ79" s="447"/>
      <c r="AR79" s="447"/>
      <c r="AS79" s="456"/>
      <c r="AT79" s="356"/>
      <c r="AV79" s="133"/>
      <c r="AW79" s="133"/>
      <c r="AX79" s="133"/>
      <c r="AY79" s="133"/>
      <c r="AZ79" s="133"/>
      <c r="BA79" s="133"/>
      <c r="BB79" s="133"/>
      <c r="BC79" s="133"/>
      <c r="BD79" s="133"/>
      <c r="BE79" s="133"/>
      <c r="BF79" s="133"/>
      <c r="BG79" s="133"/>
      <c r="BH79" s="133"/>
      <c r="BI79" s="133"/>
      <c r="BJ79" s="133"/>
      <c r="BK79" s="133"/>
      <c r="BL79" s="133"/>
      <c r="BM79" s="133"/>
      <c r="BN79" s="133"/>
      <c r="BO79" s="133"/>
      <c r="BP79" s="133"/>
      <c r="BQ79" s="133"/>
      <c r="BR79" s="133"/>
      <c r="BS79" s="133"/>
      <c r="BT79" s="133"/>
      <c r="BU79" s="133"/>
      <c r="BV79" s="133"/>
      <c r="BW79" s="133"/>
      <c r="BX79" s="133"/>
      <c r="BY79" s="133"/>
      <c r="BZ79" s="133"/>
      <c r="CA79" s="133"/>
      <c r="CB79" s="133"/>
      <c r="CC79" s="133"/>
      <c r="CD79" s="133"/>
      <c r="CE79" s="133"/>
      <c r="CF79" s="133"/>
      <c r="CG79" s="133"/>
      <c r="CH79" s="133"/>
      <c r="CI79" s="133"/>
      <c r="CJ79" s="133"/>
      <c r="CK79" s="133"/>
      <c r="CL79" s="133"/>
      <c r="CM79" s="133"/>
    </row>
    <row r="80" spans="1:91" s="149" customFormat="1" ht="18" customHeight="1">
      <c r="A80" s="464">
        <v>2</v>
      </c>
      <c r="B80" s="464" t="s">
        <v>70</v>
      </c>
      <c r="C80" s="449" t="str">
        <f>VLOOKUP(B80,DS,2,0)</f>
        <v>Nguyễn Văn Sẽ</v>
      </c>
      <c r="D80" s="451" t="str">
        <f>VLOOKUP(B80,DS,3,0)</f>
        <v>Kỹ Thuật</v>
      </c>
      <c r="E80" s="58" t="s">
        <v>32</v>
      </c>
      <c r="F80" s="153">
        <v>8</v>
      </c>
      <c r="G80" s="153"/>
      <c r="H80" s="153">
        <v>8</v>
      </c>
      <c r="I80" s="153">
        <v>8</v>
      </c>
      <c r="J80" s="153">
        <v>8</v>
      </c>
      <c r="K80" s="153"/>
      <c r="L80" s="153">
        <v>8</v>
      </c>
      <c r="M80" s="153">
        <v>8</v>
      </c>
      <c r="N80" s="153"/>
      <c r="O80" s="153">
        <v>8</v>
      </c>
      <c r="P80" s="153">
        <v>8</v>
      </c>
      <c r="Q80" s="153">
        <v>8</v>
      </c>
      <c r="R80" s="153">
        <v>8</v>
      </c>
      <c r="S80" s="153">
        <v>8</v>
      </c>
      <c r="T80" s="153">
        <v>8</v>
      </c>
      <c r="U80" s="153"/>
      <c r="V80" s="153">
        <v>8</v>
      </c>
      <c r="W80" s="153">
        <v>8</v>
      </c>
      <c r="X80" s="153">
        <v>8</v>
      </c>
      <c r="Y80" s="153">
        <v>8</v>
      </c>
      <c r="Z80" s="153">
        <v>8</v>
      </c>
      <c r="AA80" s="153">
        <v>8</v>
      </c>
      <c r="AB80" s="153"/>
      <c r="AC80" s="153">
        <v>8</v>
      </c>
      <c r="AD80" s="153">
        <v>8</v>
      </c>
      <c r="AE80" s="153">
        <v>8</v>
      </c>
      <c r="AF80" s="153">
        <v>8</v>
      </c>
      <c r="AG80" s="153">
        <v>8</v>
      </c>
      <c r="AH80" s="153"/>
      <c r="AI80" s="153"/>
      <c r="AJ80" s="153"/>
      <c r="AK80" s="453">
        <f>((SUM(F80:AJ80))/8)-(SUMIF($F$6:$AJ$6,"C.Nhật",F80:AJ80)/8)</f>
        <v>23</v>
      </c>
      <c r="AL80" s="453">
        <f>SUM(F81:AI81)/8*1.5</f>
        <v>0</v>
      </c>
      <c r="AM80" s="462">
        <f>SUMIF($F$6:$AI$6,"C.Nhật",$F80:$AI81)/8*2</f>
        <v>0</v>
      </c>
      <c r="AN80" s="442">
        <f>SUM(AK80:AM81)</f>
        <v>23</v>
      </c>
      <c r="AO80" s="444">
        <v>0</v>
      </c>
      <c r="AP80" s="446"/>
      <c r="AQ80" s="446"/>
      <c r="AR80" s="446"/>
      <c r="AS80" s="455"/>
      <c r="AT80" s="356"/>
      <c r="AV80" s="133"/>
      <c r="AW80" s="133"/>
      <c r="AX80" s="133"/>
      <c r="AY80" s="133"/>
      <c r="AZ80" s="133"/>
      <c r="BA80" s="133"/>
      <c r="BB80" s="133"/>
      <c r="BC80" s="133"/>
      <c r="BD80" s="133"/>
      <c r="BE80" s="133"/>
      <c r="BF80" s="133"/>
      <c r="BG80" s="133"/>
      <c r="BH80" s="133"/>
      <c r="BI80" s="133"/>
      <c r="BJ80" s="133"/>
      <c r="BK80" s="133"/>
      <c r="BL80" s="133"/>
      <c r="BM80" s="133"/>
      <c r="BN80" s="133"/>
      <c r="BO80" s="133"/>
      <c r="BP80" s="133"/>
      <c r="BQ80" s="133"/>
      <c r="BR80" s="133"/>
      <c r="BS80" s="133"/>
      <c r="BT80" s="133"/>
      <c r="BU80" s="133"/>
      <c r="BV80" s="133"/>
      <c r="BW80" s="133"/>
      <c r="BX80" s="133"/>
      <c r="BY80" s="133"/>
      <c r="BZ80" s="133"/>
      <c r="CA80" s="133"/>
      <c r="CB80" s="133"/>
      <c r="CC80" s="133"/>
      <c r="CD80" s="133"/>
      <c r="CE80" s="133"/>
      <c r="CF80" s="133"/>
      <c r="CG80" s="133"/>
      <c r="CH80" s="133"/>
      <c r="CI80" s="133"/>
      <c r="CJ80" s="133"/>
      <c r="CK80" s="133"/>
      <c r="CL80" s="133"/>
      <c r="CM80" s="133"/>
    </row>
    <row r="81" spans="1:91" s="149" customFormat="1" ht="18" customHeight="1">
      <c r="A81" s="465"/>
      <c r="B81" s="465"/>
      <c r="C81" s="450"/>
      <c r="D81" s="452"/>
      <c r="E81" s="59" t="s">
        <v>31</v>
      </c>
      <c r="F81" s="154"/>
      <c r="G81" s="154"/>
      <c r="H81" s="154"/>
      <c r="I81" s="154"/>
      <c r="J81" s="154"/>
      <c r="K81" s="154"/>
      <c r="L81" s="154"/>
      <c r="M81" s="154"/>
      <c r="N81" s="154"/>
      <c r="O81" s="154"/>
      <c r="P81" s="154"/>
      <c r="Q81" s="154"/>
      <c r="R81" s="154"/>
      <c r="S81" s="154"/>
      <c r="T81" s="154"/>
      <c r="U81" s="154"/>
      <c r="V81" s="154"/>
      <c r="W81" s="154"/>
      <c r="X81" s="154"/>
      <c r="Y81" s="154"/>
      <c r="Z81" s="154"/>
      <c r="AA81" s="154"/>
      <c r="AB81" s="154"/>
      <c r="AC81" s="154"/>
      <c r="AD81" s="154"/>
      <c r="AE81" s="154"/>
      <c r="AF81" s="154"/>
      <c r="AG81" s="154"/>
      <c r="AH81" s="154"/>
      <c r="AI81" s="154"/>
      <c r="AJ81" s="154"/>
      <c r="AK81" s="454"/>
      <c r="AL81" s="454"/>
      <c r="AM81" s="463"/>
      <c r="AN81" s="443"/>
      <c r="AO81" s="445"/>
      <c r="AP81" s="447"/>
      <c r="AQ81" s="447"/>
      <c r="AR81" s="447"/>
      <c r="AS81" s="456"/>
      <c r="AT81" s="356"/>
      <c r="AV81" s="133"/>
      <c r="AW81" s="133"/>
      <c r="AX81" s="133"/>
      <c r="AY81" s="133"/>
      <c r="AZ81" s="133"/>
      <c r="BA81" s="133"/>
      <c r="BB81" s="133"/>
      <c r="BC81" s="133"/>
      <c r="BD81" s="133"/>
      <c r="BE81" s="133"/>
      <c r="BF81" s="133"/>
      <c r="BG81" s="133"/>
      <c r="BH81" s="133"/>
      <c r="BI81" s="133"/>
      <c r="BJ81" s="133"/>
      <c r="BK81" s="133"/>
      <c r="BL81" s="133"/>
      <c r="BM81" s="133"/>
      <c r="BN81" s="133"/>
      <c r="BO81" s="133"/>
      <c r="BP81" s="133"/>
      <c r="BQ81" s="133"/>
      <c r="BR81" s="133"/>
      <c r="BS81" s="133"/>
      <c r="BT81" s="133"/>
      <c r="BU81" s="133"/>
      <c r="BV81" s="133"/>
      <c r="BW81" s="133"/>
      <c r="BX81" s="133"/>
      <c r="BY81" s="133"/>
      <c r="BZ81" s="133"/>
      <c r="CA81" s="133"/>
      <c r="CB81" s="133"/>
      <c r="CC81" s="133"/>
      <c r="CD81" s="133"/>
      <c r="CE81" s="133"/>
      <c r="CF81" s="133"/>
      <c r="CG81" s="133"/>
      <c r="CH81" s="133"/>
      <c r="CI81" s="133"/>
      <c r="CJ81" s="133"/>
      <c r="CK81" s="133"/>
      <c r="CL81" s="133"/>
      <c r="CM81" s="133"/>
    </row>
    <row r="82" spans="1:91" s="149" customFormat="1" ht="18" customHeight="1">
      <c r="A82" s="464">
        <v>3</v>
      </c>
      <c r="B82" s="464" t="s">
        <v>72</v>
      </c>
      <c r="C82" s="449" t="str">
        <f>VLOOKUP(B82,DS,2,0)</f>
        <v>Võ Uyên Phương</v>
      </c>
      <c r="D82" s="451" t="str">
        <f>VLOOKUP(B82,DS,3,0)</f>
        <v>Kế toán</v>
      </c>
      <c r="E82" s="58" t="s">
        <v>32</v>
      </c>
      <c r="F82" s="153">
        <v>8</v>
      </c>
      <c r="G82" s="153"/>
      <c r="H82" s="153">
        <v>8</v>
      </c>
      <c r="I82" s="153">
        <v>8</v>
      </c>
      <c r="J82" s="153">
        <v>8</v>
      </c>
      <c r="K82" s="153"/>
      <c r="L82" s="153">
        <v>8</v>
      </c>
      <c r="M82" s="153">
        <v>8</v>
      </c>
      <c r="N82" s="153"/>
      <c r="O82" s="153">
        <v>8</v>
      </c>
      <c r="P82" s="153">
        <v>8</v>
      </c>
      <c r="Q82" s="153">
        <v>8</v>
      </c>
      <c r="R82" s="153">
        <v>8</v>
      </c>
      <c r="S82" s="153">
        <v>8</v>
      </c>
      <c r="T82" s="153">
        <v>8</v>
      </c>
      <c r="U82" s="153"/>
      <c r="V82" s="153">
        <v>8</v>
      </c>
      <c r="W82" s="153">
        <v>8</v>
      </c>
      <c r="X82" s="153">
        <v>8</v>
      </c>
      <c r="Y82" s="153">
        <v>8</v>
      </c>
      <c r="Z82" s="153">
        <v>8</v>
      </c>
      <c r="AA82" s="153">
        <v>8</v>
      </c>
      <c r="AB82" s="153"/>
      <c r="AC82" s="153">
        <v>8</v>
      </c>
      <c r="AD82" s="153">
        <v>8</v>
      </c>
      <c r="AE82" s="153">
        <v>8</v>
      </c>
      <c r="AF82" s="153">
        <v>8</v>
      </c>
      <c r="AG82" s="153">
        <v>8</v>
      </c>
      <c r="AH82" s="153"/>
      <c r="AI82" s="153"/>
      <c r="AJ82" s="153"/>
      <c r="AK82" s="453">
        <f>((SUM(F82:AJ82))/8)-(SUMIF($F$6:$AJ$6,"C.Nhật",F82:AJ82)/8)</f>
        <v>23</v>
      </c>
      <c r="AL82" s="453">
        <f>SUM(F83:AI83)/8*1.5</f>
        <v>0</v>
      </c>
      <c r="AM82" s="462">
        <f>SUMIF($F$6:$AI$6,"C.Nhật",$F82:$AI83)/8*2</f>
        <v>0</v>
      </c>
      <c r="AN82" s="442">
        <f>SUM(AK82:AM83)</f>
        <v>23</v>
      </c>
      <c r="AO82" s="444">
        <v>0</v>
      </c>
      <c r="AP82" s="446"/>
      <c r="AQ82" s="446"/>
      <c r="AR82" s="446"/>
      <c r="AS82" s="455"/>
      <c r="AT82" s="356"/>
      <c r="AV82" s="133"/>
      <c r="AW82" s="133"/>
      <c r="AX82" s="133"/>
      <c r="AY82" s="133"/>
      <c r="AZ82" s="133"/>
      <c r="BA82" s="133"/>
      <c r="BB82" s="133"/>
      <c r="BC82" s="133"/>
      <c r="BD82" s="133"/>
      <c r="BE82" s="133"/>
      <c r="BF82" s="133"/>
      <c r="BG82" s="133"/>
      <c r="BH82" s="133"/>
      <c r="BI82" s="133"/>
      <c r="BJ82" s="133"/>
      <c r="BK82" s="133"/>
      <c r="BL82" s="133"/>
      <c r="BM82" s="133"/>
      <c r="BN82" s="133"/>
      <c r="BO82" s="133"/>
      <c r="BP82" s="133"/>
      <c r="BQ82" s="133"/>
      <c r="BR82" s="133"/>
      <c r="BS82" s="133"/>
      <c r="BT82" s="133"/>
      <c r="BU82" s="133"/>
      <c r="BV82" s="133"/>
      <c r="BW82" s="133"/>
      <c r="BX82" s="133"/>
      <c r="BY82" s="133"/>
      <c r="BZ82" s="133"/>
      <c r="CA82" s="133"/>
      <c r="CB82" s="133"/>
      <c r="CC82" s="133"/>
      <c r="CD82" s="133"/>
      <c r="CE82" s="133"/>
      <c r="CF82" s="133"/>
      <c r="CG82" s="133"/>
      <c r="CH82" s="133"/>
      <c r="CI82" s="133"/>
      <c r="CJ82" s="133"/>
      <c r="CK82" s="133"/>
      <c r="CL82" s="133"/>
      <c r="CM82" s="133"/>
    </row>
    <row r="83" spans="1:91" s="149" customFormat="1" ht="18" customHeight="1">
      <c r="A83" s="465"/>
      <c r="B83" s="465"/>
      <c r="C83" s="450"/>
      <c r="D83" s="452"/>
      <c r="E83" s="59" t="s">
        <v>31</v>
      </c>
      <c r="F83" s="154"/>
      <c r="G83" s="154"/>
      <c r="H83" s="154"/>
      <c r="I83" s="154"/>
      <c r="J83" s="154"/>
      <c r="K83" s="154"/>
      <c r="L83" s="154"/>
      <c r="M83" s="154"/>
      <c r="N83" s="154"/>
      <c r="O83" s="154"/>
      <c r="P83" s="154"/>
      <c r="Q83" s="154"/>
      <c r="R83" s="154"/>
      <c r="S83" s="154"/>
      <c r="T83" s="154"/>
      <c r="U83" s="154"/>
      <c r="V83" s="154"/>
      <c r="W83" s="154"/>
      <c r="X83" s="154"/>
      <c r="Y83" s="154"/>
      <c r="Z83" s="154"/>
      <c r="AA83" s="154"/>
      <c r="AB83" s="154"/>
      <c r="AC83" s="154"/>
      <c r="AD83" s="154"/>
      <c r="AE83" s="154"/>
      <c r="AF83" s="154"/>
      <c r="AG83" s="154"/>
      <c r="AH83" s="154"/>
      <c r="AI83" s="154"/>
      <c r="AJ83" s="154"/>
      <c r="AK83" s="454"/>
      <c r="AL83" s="454"/>
      <c r="AM83" s="463"/>
      <c r="AN83" s="443"/>
      <c r="AO83" s="445"/>
      <c r="AP83" s="447"/>
      <c r="AQ83" s="447"/>
      <c r="AR83" s="447"/>
      <c r="AS83" s="456"/>
      <c r="AT83" s="356"/>
      <c r="AV83" s="133"/>
      <c r="AW83" s="133"/>
      <c r="AX83" s="133"/>
      <c r="AY83" s="133"/>
      <c r="AZ83" s="133"/>
      <c r="BA83" s="133"/>
      <c r="BB83" s="133"/>
      <c r="BC83" s="133"/>
      <c r="BD83" s="133"/>
      <c r="BE83" s="133"/>
      <c r="BF83" s="133"/>
      <c r="BG83" s="133"/>
      <c r="BH83" s="133"/>
      <c r="BI83" s="133"/>
      <c r="BJ83" s="133"/>
      <c r="BK83" s="133"/>
      <c r="BL83" s="133"/>
      <c r="BM83" s="133"/>
      <c r="BN83" s="133"/>
      <c r="BO83" s="133"/>
      <c r="BP83" s="133"/>
      <c r="BQ83" s="133"/>
      <c r="BR83" s="133"/>
      <c r="BS83" s="133"/>
      <c r="BT83" s="133"/>
      <c r="BU83" s="133"/>
      <c r="BV83" s="133"/>
      <c r="BW83" s="133"/>
      <c r="BX83" s="133"/>
      <c r="BY83" s="133"/>
      <c r="BZ83" s="133"/>
      <c r="CA83" s="133"/>
      <c r="CB83" s="133"/>
      <c r="CC83" s="133"/>
      <c r="CD83" s="133"/>
      <c r="CE83" s="133"/>
      <c r="CF83" s="133"/>
      <c r="CG83" s="133"/>
      <c r="CH83" s="133"/>
      <c r="CI83" s="133"/>
      <c r="CJ83" s="133"/>
      <c r="CK83" s="133"/>
      <c r="CL83" s="133"/>
      <c r="CM83" s="133"/>
    </row>
    <row r="84" spans="1:91" s="149" customFormat="1" ht="18" customHeight="1">
      <c r="A84" s="464">
        <v>4</v>
      </c>
      <c r="B84" s="464" t="s">
        <v>75</v>
      </c>
      <c r="C84" s="449" t="str">
        <f>VLOOKUP(B84,DS,2,0)</f>
        <v>Lê Nguyễn Huy Cường</v>
      </c>
      <c r="D84" s="451" t="str">
        <f>VLOOKUP(B84,DS,3,0)</f>
        <v>XNK</v>
      </c>
      <c r="E84" s="58" t="s">
        <v>32</v>
      </c>
      <c r="F84" s="153">
        <v>8</v>
      </c>
      <c r="G84" s="153"/>
      <c r="H84" s="153">
        <v>8</v>
      </c>
      <c r="I84" s="153">
        <v>8</v>
      </c>
      <c r="J84" s="153">
        <v>8</v>
      </c>
      <c r="K84" s="153"/>
      <c r="L84" s="153">
        <v>8</v>
      </c>
      <c r="M84" s="153">
        <v>8</v>
      </c>
      <c r="N84" s="153"/>
      <c r="O84" s="153">
        <v>8</v>
      </c>
      <c r="P84" s="153">
        <v>8</v>
      </c>
      <c r="Q84" s="153">
        <v>8</v>
      </c>
      <c r="R84" s="153">
        <v>8</v>
      </c>
      <c r="S84" s="153">
        <v>8</v>
      </c>
      <c r="T84" s="153">
        <v>8</v>
      </c>
      <c r="U84" s="153"/>
      <c r="V84" s="153">
        <v>8</v>
      </c>
      <c r="W84" s="153">
        <v>8</v>
      </c>
      <c r="X84" s="153">
        <v>8</v>
      </c>
      <c r="Y84" s="153">
        <v>8</v>
      </c>
      <c r="Z84" s="153">
        <v>8</v>
      </c>
      <c r="AA84" s="153">
        <v>8</v>
      </c>
      <c r="AB84" s="153"/>
      <c r="AC84" s="153">
        <v>8</v>
      </c>
      <c r="AD84" s="153">
        <v>8</v>
      </c>
      <c r="AE84" s="153">
        <v>8</v>
      </c>
      <c r="AF84" s="153">
        <v>8</v>
      </c>
      <c r="AG84" s="153">
        <v>8</v>
      </c>
      <c r="AH84" s="153"/>
      <c r="AI84" s="153"/>
      <c r="AJ84" s="153"/>
      <c r="AK84" s="453">
        <f>((SUM(F84:AJ84))/8)-(SUMIF($F$6:$AJ$6,"C.Nhật",F84:AJ84)/8)</f>
        <v>23</v>
      </c>
      <c r="AL84" s="453">
        <f>SUM(F85:AI85)/8*1.5</f>
        <v>0</v>
      </c>
      <c r="AM84" s="462">
        <f>SUMIF($F$6:$AI$6,"C.Nhật",$F84:$AI85)/8*2</f>
        <v>0</v>
      </c>
      <c r="AN84" s="442">
        <f>SUM(AK84:AM85)</f>
        <v>23</v>
      </c>
      <c r="AO84" s="444">
        <v>0</v>
      </c>
      <c r="AP84" s="446"/>
      <c r="AQ84" s="446"/>
      <c r="AR84" s="446"/>
      <c r="AS84" s="455"/>
      <c r="AT84" s="356"/>
      <c r="AV84" s="133"/>
      <c r="AW84" s="133"/>
      <c r="AX84" s="133"/>
      <c r="AY84" s="133"/>
      <c r="AZ84" s="133"/>
      <c r="BA84" s="133"/>
      <c r="BB84" s="133"/>
      <c r="BC84" s="133"/>
      <c r="BD84" s="133"/>
      <c r="BE84" s="133"/>
      <c r="BF84" s="133"/>
      <c r="BG84" s="133"/>
      <c r="BH84" s="133"/>
      <c r="BI84" s="133"/>
      <c r="BJ84" s="133"/>
      <c r="BK84" s="133"/>
      <c r="BL84" s="133"/>
      <c r="BM84" s="133"/>
      <c r="BN84" s="133"/>
      <c r="BO84" s="133"/>
      <c r="BP84" s="133"/>
      <c r="BQ84" s="133"/>
      <c r="BR84" s="133"/>
      <c r="BS84" s="133"/>
      <c r="BT84" s="133"/>
      <c r="BU84" s="133"/>
      <c r="BV84" s="133"/>
      <c r="BW84" s="133"/>
      <c r="BX84" s="133"/>
      <c r="BY84" s="133"/>
      <c r="BZ84" s="133"/>
      <c r="CA84" s="133"/>
      <c r="CB84" s="133"/>
      <c r="CC84" s="133"/>
      <c r="CD84" s="133"/>
      <c r="CE84" s="133"/>
      <c r="CF84" s="133"/>
      <c r="CG84" s="133"/>
      <c r="CH84" s="133"/>
      <c r="CI84" s="133"/>
      <c r="CJ84" s="133"/>
      <c r="CK84" s="133"/>
      <c r="CL84" s="133"/>
      <c r="CM84" s="133"/>
    </row>
    <row r="85" spans="1:91" s="149" customFormat="1" ht="18" customHeight="1">
      <c r="A85" s="465"/>
      <c r="B85" s="465"/>
      <c r="C85" s="450"/>
      <c r="D85" s="452"/>
      <c r="E85" s="59" t="s">
        <v>31</v>
      </c>
      <c r="F85" s="154"/>
      <c r="G85" s="154"/>
      <c r="H85" s="154"/>
      <c r="I85" s="154"/>
      <c r="J85" s="154"/>
      <c r="K85" s="154"/>
      <c r="L85" s="154"/>
      <c r="M85" s="154"/>
      <c r="N85" s="154"/>
      <c r="O85" s="154"/>
      <c r="P85" s="154"/>
      <c r="Q85" s="154"/>
      <c r="R85" s="154"/>
      <c r="S85" s="154"/>
      <c r="T85" s="154"/>
      <c r="U85" s="154"/>
      <c r="V85" s="154"/>
      <c r="W85" s="154"/>
      <c r="X85" s="154"/>
      <c r="Y85" s="154"/>
      <c r="Z85" s="154"/>
      <c r="AA85" s="154"/>
      <c r="AB85" s="154"/>
      <c r="AC85" s="154"/>
      <c r="AD85" s="154"/>
      <c r="AE85" s="154"/>
      <c r="AF85" s="154"/>
      <c r="AG85" s="154"/>
      <c r="AH85" s="154"/>
      <c r="AI85" s="154"/>
      <c r="AJ85" s="154"/>
      <c r="AK85" s="454"/>
      <c r="AL85" s="454"/>
      <c r="AM85" s="463"/>
      <c r="AN85" s="443"/>
      <c r="AO85" s="445"/>
      <c r="AP85" s="447"/>
      <c r="AQ85" s="447"/>
      <c r="AR85" s="447"/>
      <c r="AS85" s="456"/>
      <c r="AT85" s="356"/>
      <c r="AV85" s="133"/>
      <c r="AW85" s="133"/>
      <c r="AX85" s="133"/>
      <c r="AY85" s="133"/>
      <c r="AZ85" s="133"/>
      <c r="BA85" s="133"/>
      <c r="BB85" s="133"/>
      <c r="BC85" s="133"/>
      <c r="BD85" s="133"/>
      <c r="BE85" s="133"/>
      <c r="BF85" s="133"/>
      <c r="BG85" s="133"/>
      <c r="BH85" s="133"/>
      <c r="BI85" s="133"/>
      <c r="BJ85" s="133"/>
      <c r="BK85" s="133"/>
      <c r="BL85" s="133"/>
      <c r="BM85" s="133"/>
      <c r="BN85" s="133"/>
      <c r="BO85" s="133"/>
      <c r="BP85" s="133"/>
      <c r="BQ85" s="133"/>
      <c r="BR85" s="133"/>
      <c r="BS85" s="133"/>
      <c r="BT85" s="133"/>
      <c r="BU85" s="133"/>
      <c r="BV85" s="133"/>
      <c r="BW85" s="133"/>
      <c r="BX85" s="133"/>
      <c r="BY85" s="133"/>
      <c r="BZ85" s="133"/>
      <c r="CA85" s="133"/>
      <c r="CB85" s="133"/>
      <c r="CC85" s="133"/>
      <c r="CD85" s="133"/>
      <c r="CE85" s="133"/>
      <c r="CF85" s="133"/>
      <c r="CG85" s="133"/>
      <c r="CH85" s="133"/>
      <c r="CI85" s="133"/>
      <c r="CJ85" s="133"/>
      <c r="CK85" s="133"/>
      <c r="CL85" s="133"/>
      <c r="CM85" s="133"/>
    </row>
    <row r="86" spans="1:91" s="149" customFormat="1" ht="18" customHeight="1">
      <c r="A86" s="464">
        <v>5</v>
      </c>
      <c r="B86" s="464" t="s">
        <v>77</v>
      </c>
      <c r="C86" s="449" t="str">
        <f>VLOOKUP(B86,DS,2,0)</f>
        <v>Nguyễn Văn Bé Tư</v>
      </c>
      <c r="D86" s="451" t="str">
        <f>VLOOKUP(B86,DS,3,0)</f>
        <v>Tài xế</v>
      </c>
      <c r="E86" s="58" t="s">
        <v>32</v>
      </c>
      <c r="F86" s="153">
        <v>8</v>
      </c>
      <c r="G86" s="153"/>
      <c r="H86" s="153">
        <v>8</v>
      </c>
      <c r="I86" s="153">
        <v>8</v>
      </c>
      <c r="J86" s="153">
        <v>8</v>
      </c>
      <c r="K86" s="153"/>
      <c r="L86" s="153">
        <v>8</v>
      </c>
      <c r="M86" s="153">
        <v>8</v>
      </c>
      <c r="N86" s="153"/>
      <c r="O86" s="153">
        <v>8</v>
      </c>
      <c r="P86" s="153">
        <v>8</v>
      </c>
      <c r="Q86" s="153">
        <v>8</v>
      </c>
      <c r="R86" s="153">
        <v>8</v>
      </c>
      <c r="S86" s="153">
        <v>8</v>
      </c>
      <c r="T86" s="153">
        <v>8</v>
      </c>
      <c r="U86" s="153"/>
      <c r="V86" s="153">
        <v>8</v>
      </c>
      <c r="W86" s="153">
        <v>8</v>
      </c>
      <c r="X86" s="153">
        <v>8</v>
      </c>
      <c r="Y86" s="153">
        <v>8</v>
      </c>
      <c r="Z86" s="153">
        <v>8</v>
      </c>
      <c r="AA86" s="153">
        <v>8</v>
      </c>
      <c r="AB86" s="153"/>
      <c r="AC86" s="153">
        <v>8</v>
      </c>
      <c r="AD86" s="153">
        <v>8</v>
      </c>
      <c r="AE86" s="153">
        <v>8</v>
      </c>
      <c r="AF86" s="153">
        <v>8</v>
      </c>
      <c r="AG86" s="153">
        <v>8</v>
      </c>
      <c r="AH86" s="153"/>
      <c r="AI86" s="153"/>
      <c r="AJ86" s="153"/>
      <c r="AK86" s="453">
        <f>((SUM(F86:AJ86))/8)-(SUMIF($F$6:$AJ$6,"C.Nhật",F86:AJ86)/8)</f>
        <v>23</v>
      </c>
      <c r="AL86" s="453">
        <f>SUM(F87:AI87)/8*1.5</f>
        <v>0</v>
      </c>
      <c r="AM86" s="462">
        <f>SUMIF($F$6:$AI$6,"C.Nhật",$F86:$AI87)/8*2</f>
        <v>0</v>
      </c>
      <c r="AN86" s="442">
        <f>SUM(AK86:AM87)</f>
        <v>23</v>
      </c>
      <c r="AO86" s="444">
        <v>0</v>
      </c>
      <c r="AP86" s="446"/>
      <c r="AQ86" s="446"/>
      <c r="AR86" s="446"/>
      <c r="AS86" s="455"/>
      <c r="AT86" s="356"/>
      <c r="AV86" s="133"/>
      <c r="AW86" s="133"/>
      <c r="AX86" s="133"/>
      <c r="AY86" s="133"/>
      <c r="AZ86" s="133"/>
      <c r="BA86" s="133"/>
      <c r="BB86" s="133"/>
      <c r="BC86" s="133"/>
      <c r="BD86" s="133"/>
      <c r="BE86" s="133"/>
      <c r="BF86" s="133"/>
      <c r="BG86" s="133"/>
      <c r="BH86" s="133"/>
      <c r="BI86" s="133"/>
      <c r="BJ86" s="133"/>
      <c r="BK86" s="133"/>
      <c r="BL86" s="133"/>
      <c r="BM86" s="133"/>
      <c r="BN86" s="133"/>
      <c r="BO86" s="133"/>
      <c r="BP86" s="133"/>
      <c r="BQ86" s="133"/>
      <c r="BR86" s="133"/>
      <c r="BS86" s="133"/>
      <c r="BT86" s="133"/>
      <c r="BU86" s="133"/>
      <c r="BV86" s="133"/>
      <c r="BW86" s="133"/>
      <c r="BX86" s="133"/>
      <c r="BY86" s="133"/>
      <c r="BZ86" s="133"/>
      <c r="CA86" s="133"/>
      <c r="CB86" s="133"/>
      <c r="CC86" s="133"/>
      <c r="CD86" s="133"/>
      <c r="CE86" s="133"/>
      <c r="CF86" s="133"/>
      <c r="CG86" s="133"/>
      <c r="CH86" s="133"/>
      <c r="CI86" s="133"/>
      <c r="CJ86" s="133"/>
      <c r="CK86" s="133"/>
      <c r="CL86" s="133"/>
      <c r="CM86" s="133"/>
    </row>
    <row r="87" spans="1:91" s="149" customFormat="1" ht="18" customHeight="1">
      <c r="A87" s="465"/>
      <c r="B87" s="465"/>
      <c r="C87" s="450"/>
      <c r="D87" s="452"/>
      <c r="E87" s="59" t="s">
        <v>31</v>
      </c>
      <c r="F87" s="154"/>
      <c r="G87" s="154"/>
      <c r="H87" s="154"/>
      <c r="I87" s="154"/>
      <c r="J87" s="154"/>
      <c r="K87" s="154"/>
      <c r="L87" s="154"/>
      <c r="M87" s="154"/>
      <c r="N87" s="154"/>
      <c r="O87" s="154"/>
      <c r="P87" s="154"/>
      <c r="Q87" s="154"/>
      <c r="R87" s="154"/>
      <c r="S87" s="154"/>
      <c r="T87" s="154"/>
      <c r="U87" s="154"/>
      <c r="V87" s="154"/>
      <c r="W87" s="154"/>
      <c r="X87" s="154"/>
      <c r="Y87" s="154"/>
      <c r="Z87" s="154"/>
      <c r="AA87" s="154"/>
      <c r="AB87" s="154"/>
      <c r="AC87" s="154"/>
      <c r="AD87" s="154"/>
      <c r="AE87" s="154"/>
      <c r="AF87" s="154"/>
      <c r="AG87" s="154"/>
      <c r="AH87" s="154"/>
      <c r="AI87" s="154"/>
      <c r="AJ87" s="154"/>
      <c r="AK87" s="454"/>
      <c r="AL87" s="454"/>
      <c r="AM87" s="463"/>
      <c r="AN87" s="443"/>
      <c r="AO87" s="445"/>
      <c r="AP87" s="447"/>
      <c r="AQ87" s="447"/>
      <c r="AR87" s="447"/>
      <c r="AS87" s="456"/>
      <c r="AT87" s="356"/>
      <c r="AV87" s="133"/>
      <c r="AW87" s="133"/>
      <c r="AX87" s="133"/>
      <c r="AY87" s="133"/>
      <c r="AZ87" s="133"/>
      <c r="BA87" s="133"/>
      <c r="BB87" s="133"/>
      <c r="BC87" s="133"/>
      <c r="BD87" s="133"/>
      <c r="BE87" s="133"/>
      <c r="BF87" s="133"/>
      <c r="BG87" s="133"/>
      <c r="BH87" s="133"/>
      <c r="BI87" s="133"/>
      <c r="BJ87" s="133"/>
      <c r="BK87" s="133"/>
      <c r="BL87" s="133"/>
      <c r="BM87" s="133"/>
      <c r="BN87" s="133"/>
      <c r="BO87" s="133"/>
      <c r="BP87" s="133"/>
      <c r="BQ87" s="133"/>
      <c r="BR87" s="133"/>
      <c r="BS87" s="133"/>
      <c r="BT87" s="133"/>
      <c r="BU87" s="133"/>
      <c r="BV87" s="133"/>
      <c r="BW87" s="133"/>
      <c r="BX87" s="133"/>
      <c r="BY87" s="133"/>
      <c r="BZ87" s="133"/>
      <c r="CA87" s="133"/>
      <c r="CB87" s="133"/>
      <c r="CC87" s="133"/>
      <c r="CD87" s="133"/>
      <c r="CE87" s="133"/>
      <c r="CF87" s="133"/>
      <c r="CG87" s="133"/>
      <c r="CH87" s="133"/>
      <c r="CI87" s="133"/>
      <c r="CJ87" s="133"/>
      <c r="CK87" s="133"/>
      <c r="CL87" s="133"/>
      <c r="CM87" s="133"/>
    </row>
    <row r="88" spans="1:91" s="149" customFormat="1" ht="18" customHeight="1">
      <c r="A88" s="464">
        <v>6</v>
      </c>
      <c r="B88" s="464" t="s">
        <v>78</v>
      </c>
      <c r="C88" s="449" t="str">
        <f>VLOOKUP(B88,DS,2,0)</f>
        <v>Dương Thanh Tuấn</v>
      </c>
      <c r="D88" s="451" t="str">
        <f>VLOOKUP(B88,DS,3,0)</f>
        <v>Nhân sự</v>
      </c>
      <c r="E88" s="58" t="s">
        <v>32</v>
      </c>
      <c r="F88" s="153">
        <v>8</v>
      </c>
      <c r="G88" s="153"/>
      <c r="H88" s="153">
        <v>8</v>
      </c>
      <c r="I88" s="153">
        <v>8</v>
      </c>
      <c r="J88" s="153">
        <v>8</v>
      </c>
      <c r="K88" s="153"/>
      <c r="L88" s="153">
        <v>8</v>
      </c>
      <c r="M88" s="153">
        <v>8</v>
      </c>
      <c r="N88" s="153"/>
      <c r="O88" s="153">
        <v>8</v>
      </c>
      <c r="P88" s="153">
        <v>8</v>
      </c>
      <c r="Q88" s="153">
        <v>8</v>
      </c>
      <c r="R88" s="153">
        <v>8</v>
      </c>
      <c r="S88" s="153">
        <v>8</v>
      </c>
      <c r="T88" s="153">
        <v>8</v>
      </c>
      <c r="U88" s="153"/>
      <c r="V88" s="153">
        <v>8</v>
      </c>
      <c r="W88" s="153">
        <v>8</v>
      </c>
      <c r="X88" s="153">
        <v>8</v>
      </c>
      <c r="Y88" s="153">
        <v>8</v>
      </c>
      <c r="Z88" s="153">
        <v>8</v>
      </c>
      <c r="AA88" s="153">
        <v>8</v>
      </c>
      <c r="AB88" s="153"/>
      <c r="AC88" s="153">
        <v>8</v>
      </c>
      <c r="AD88" s="153">
        <v>8</v>
      </c>
      <c r="AE88" s="153">
        <v>8</v>
      </c>
      <c r="AF88" s="153">
        <v>8</v>
      </c>
      <c r="AG88" s="153">
        <v>8</v>
      </c>
      <c r="AH88" s="153"/>
      <c r="AI88" s="153"/>
      <c r="AJ88" s="153"/>
      <c r="AK88" s="453">
        <f>((SUM(F88:AJ88))/8)-(SUMIF($F$6:$AJ$6,"C.Nhật",F88:AJ88)/8)</f>
        <v>23</v>
      </c>
      <c r="AL88" s="453">
        <f>SUM(F89:AI89)/8*1.5</f>
        <v>0</v>
      </c>
      <c r="AM88" s="462">
        <f>SUMIF($F$6:$AI$6,"C.Nhật",$F88:$AI89)/8*2</f>
        <v>0</v>
      </c>
      <c r="AN88" s="442">
        <f>SUM(AK88:AM89)</f>
        <v>23</v>
      </c>
      <c r="AO88" s="444">
        <v>0</v>
      </c>
      <c r="AP88" s="446"/>
      <c r="AQ88" s="446"/>
      <c r="AR88" s="446"/>
      <c r="AS88" s="455"/>
      <c r="AT88" s="356"/>
      <c r="AV88" s="133"/>
      <c r="AW88" s="133"/>
      <c r="AX88" s="133"/>
      <c r="AY88" s="133"/>
      <c r="AZ88" s="133"/>
      <c r="BA88" s="133"/>
      <c r="BB88" s="133"/>
      <c r="BC88" s="133"/>
      <c r="BD88" s="133"/>
      <c r="BE88" s="133"/>
      <c r="BF88" s="133"/>
      <c r="BG88" s="133"/>
      <c r="BH88" s="133"/>
      <c r="BI88" s="133"/>
      <c r="BJ88" s="133"/>
      <c r="BK88" s="133"/>
      <c r="BL88" s="133"/>
      <c r="BM88" s="133"/>
      <c r="BN88" s="133"/>
      <c r="BO88" s="133"/>
      <c r="BP88" s="133"/>
      <c r="BQ88" s="133"/>
      <c r="BR88" s="133"/>
      <c r="BS88" s="133"/>
      <c r="BT88" s="133"/>
      <c r="BU88" s="133"/>
      <c r="BV88" s="133"/>
      <c r="BW88" s="133"/>
      <c r="BX88" s="133"/>
      <c r="BY88" s="133"/>
      <c r="BZ88" s="133"/>
      <c r="CA88" s="133"/>
      <c r="CB88" s="133"/>
      <c r="CC88" s="133"/>
      <c r="CD88" s="133"/>
      <c r="CE88" s="133"/>
      <c r="CF88" s="133"/>
      <c r="CG88" s="133"/>
      <c r="CH88" s="133"/>
      <c r="CI88" s="133"/>
      <c r="CJ88" s="133"/>
      <c r="CK88" s="133"/>
      <c r="CL88" s="133"/>
      <c r="CM88" s="133"/>
    </row>
    <row r="89" spans="1:91" s="149" customFormat="1" ht="18" customHeight="1">
      <c r="A89" s="465"/>
      <c r="B89" s="465"/>
      <c r="C89" s="450"/>
      <c r="D89" s="452"/>
      <c r="E89" s="59" t="s">
        <v>31</v>
      </c>
      <c r="F89" s="154"/>
      <c r="G89" s="154"/>
      <c r="H89" s="154"/>
      <c r="I89" s="154"/>
      <c r="J89" s="154"/>
      <c r="K89" s="154"/>
      <c r="L89" s="154"/>
      <c r="M89" s="154"/>
      <c r="N89" s="154"/>
      <c r="O89" s="154"/>
      <c r="P89" s="154"/>
      <c r="Q89" s="154"/>
      <c r="R89" s="154"/>
      <c r="S89" s="154"/>
      <c r="T89" s="154"/>
      <c r="U89" s="154"/>
      <c r="V89" s="154"/>
      <c r="W89" s="154"/>
      <c r="X89" s="154"/>
      <c r="Y89" s="154"/>
      <c r="Z89" s="154"/>
      <c r="AA89" s="154"/>
      <c r="AB89" s="154"/>
      <c r="AC89" s="154"/>
      <c r="AD89" s="154"/>
      <c r="AE89" s="154"/>
      <c r="AF89" s="154"/>
      <c r="AG89" s="154"/>
      <c r="AH89" s="154"/>
      <c r="AI89" s="154"/>
      <c r="AJ89" s="154"/>
      <c r="AK89" s="454"/>
      <c r="AL89" s="454"/>
      <c r="AM89" s="463"/>
      <c r="AN89" s="443"/>
      <c r="AO89" s="445"/>
      <c r="AP89" s="447"/>
      <c r="AQ89" s="447"/>
      <c r="AR89" s="447"/>
      <c r="AS89" s="456"/>
      <c r="AT89" s="356"/>
      <c r="AV89" s="133"/>
      <c r="AW89" s="133"/>
      <c r="AX89" s="133"/>
      <c r="AY89" s="133"/>
      <c r="AZ89" s="133"/>
      <c r="BA89" s="133"/>
      <c r="BB89" s="133"/>
      <c r="BC89" s="133"/>
      <c r="BD89" s="133"/>
      <c r="BE89" s="133"/>
      <c r="BF89" s="133"/>
      <c r="BG89" s="133"/>
      <c r="BH89" s="133"/>
      <c r="BI89" s="133"/>
      <c r="BJ89" s="133"/>
      <c r="BK89" s="133"/>
      <c r="BL89" s="133"/>
      <c r="BM89" s="133"/>
      <c r="BN89" s="133"/>
      <c r="BO89" s="133"/>
      <c r="BP89" s="133"/>
      <c r="BQ89" s="133"/>
      <c r="BR89" s="133"/>
      <c r="BS89" s="133"/>
      <c r="BT89" s="133"/>
      <c r="BU89" s="133"/>
      <c r="BV89" s="133"/>
      <c r="BW89" s="133"/>
      <c r="BX89" s="133"/>
      <c r="BY89" s="133"/>
      <c r="BZ89" s="133"/>
      <c r="CA89" s="133"/>
      <c r="CB89" s="133"/>
      <c r="CC89" s="133"/>
      <c r="CD89" s="133"/>
      <c r="CE89" s="133"/>
      <c r="CF89" s="133"/>
      <c r="CG89" s="133"/>
      <c r="CH89" s="133"/>
      <c r="CI89" s="133"/>
      <c r="CJ89" s="133"/>
      <c r="CK89" s="133"/>
      <c r="CL89" s="133"/>
      <c r="CM89" s="133"/>
    </row>
    <row r="90" spans="1:91" s="149" customFormat="1" ht="18" customHeight="1">
      <c r="A90" s="464">
        <v>7</v>
      </c>
      <c r="B90" s="464" t="s">
        <v>81</v>
      </c>
      <c r="C90" s="449" t="str">
        <f>VLOOKUP(B90,DS,2,0)</f>
        <v>Nguyễn Thiện Duyệt</v>
      </c>
      <c r="D90" s="451" t="str">
        <f>VLOOKUP(B90,DS,3,0)</f>
        <v>XNK</v>
      </c>
      <c r="E90" s="58" t="s">
        <v>32</v>
      </c>
      <c r="F90" s="153">
        <v>8</v>
      </c>
      <c r="G90" s="153"/>
      <c r="H90" s="153">
        <v>8</v>
      </c>
      <c r="I90" s="153">
        <v>8</v>
      </c>
      <c r="J90" s="153">
        <v>8</v>
      </c>
      <c r="K90" s="153"/>
      <c r="L90" s="153">
        <v>8</v>
      </c>
      <c r="M90" s="153">
        <v>8</v>
      </c>
      <c r="N90" s="153"/>
      <c r="O90" s="153">
        <v>8</v>
      </c>
      <c r="P90" s="153">
        <v>8</v>
      </c>
      <c r="Q90" s="153">
        <v>8</v>
      </c>
      <c r="R90" s="153">
        <v>8</v>
      </c>
      <c r="S90" s="153">
        <v>8</v>
      </c>
      <c r="T90" s="153">
        <v>8</v>
      </c>
      <c r="U90" s="153"/>
      <c r="V90" s="153">
        <v>8</v>
      </c>
      <c r="W90" s="153">
        <v>8</v>
      </c>
      <c r="X90" s="153">
        <v>8</v>
      </c>
      <c r="Y90" s="153">
        <v>8</v>
      </c>
      <c r="Z90" s="153">
        <v>8</v>
      </c>
      <c r="AA90" s="153">
        <v>8</v>
      </c>
      <c r="AB90" s="153"/>
      <c r="AC90" s="153">
        <v>8</v>
      </c>
      <c r="AD90" s="153">
        <v>8</v>
      </c>
      <c r="AE90" s="153">
        <v>8</v>
      </c>
      <c r="AF90" s="153">
        <v>8</v>
      </c>
      <c r="AG90" s="153">
        <v>8</v>
      </c>
      <c r="AH90" s="153"/>
      <c r="AI90" s="153"/>
      <c r="AJ90" s="153"/>
      <c r="AK90" s="453">
        <f>((SUM(F90:AJ90))/8)-(SUMIF($F$6:$AJ$6,"C.Nhật",F90:AJ90)/8)</f>
        <v>23</v>
      </c>
      <c r="AL90" s="453">
        <f>SUM(F91:AI91)/8*1.5</f>
        <v>0</v>
      </c>
      <c r="AM90" s="462">
        <f>SUMIF($F$6:$AI$6,"C.Nhật",$F90:$AI91)/8*2</f>
        <v>0</v>
      </c>
      <c r="AN90" s="442">
        <f>SUM(AK90:AM91)</f>
        <v>23</v>
      </c>
      <c r="AO90" s="444">
        <v>0</v>
      </c>
      <c r="AP90" s="446"/>
      <c r="AQ90" s="446"/>
      <c r="AR90" s="446"/>
      <c r="AS90" s="455"/>
      <c r="AT90" s="356"/>
      <c r="AV90" s="133"/>
      <c r="AW90" s="133"/>
      <c r="AX90" s="133"/>
      <c r="AY90" s="133"/>
      <c r="AZ90" s="133"/>
      <c r="BA90" s="133"/>
      <c r="BB90" s="133"/>
      <c r="BC90" s="133"/>
      <c r="BD90" s="133"/>
      <c r="BE90" s="133"/>
      <c r="BF90" s="133"/>
      <c r="BG90" s="133"/>
      <c r="BH90" s="133"/>
      <c r="BI90" s="133"/>
      <c r="BJ90" s="133"/>
      <c r="BK90" s="133"/>
      <c r="BL90" s="133"/>
      <c r="BM90" s="133"/>
      <c r="BN90" s="133"/>
      <c r="BO90" s="133"/>
      <c r="BP90" s="133"/>
      <c r="BQ90" s="133"/>
      <c r="BR90" s="133"/>
      <c r="BS90" s="133"/>
      <c r="BT90" s="133"/>
      <c r="BU90" s="133"/>
      <c r="BV90" s="133"/>
      <c r="BW90" s="133"/>
      <c r="BX90" s="133"/>
      <c r="BY90" s="133"/>
      <c r="BZ90" s="133"/>
      <c r="CA90" s="133"/>
      <c r="CB90" s="133"/>
      <c r="CC90" s="133"/>
      <c r="CD90" s="133"/>
      <c r="CE90" s="133"/>
      <c r="CF90" s="133"/>
      <c r="CG90" s="133"/>
      <c r="CH90" s="133"/>
      <c r="CI90" s="133"/>
      <c r="CJ90" s="133"/>
      <c r="CK90" s="133"/>
      <c r="CL90" s="133"/>
      <c r="CM90" s="133"/>
    </row>
    <row r="91" spans="1:91" s="149" customFormat="1" ht="18" customHeight="1">
      <c r="A91" s="465"/>
      <c r="B91" s="465"/>
      <c r="C91" s="450"/>
      <c r="D91" s="452"/>
      <c r="E91" s="59" t="s">
        <v>31</v>
      </c>
      <c r="F91" s="154"/>
      <c r="G91" s="154"/>
      <c r="H91" s="154"/>
      <c r="I91" s="154"/>
      <c r="J91" s="154"/>
      <c r="K91" s="154"/>
      <c r="L91" s="154"/>
      <c r="M91" s="154"/>
      <c r="N91" s="154"/>
      <c r="O91" s="154"/>
      <c r="P91" s="154"/>
      <c r="Q91" s="154"/>
      <c r="R91" s="154"/>
      <c r="S91" s="154"/>
      <c r="T91" s="154"/>
      <c r="U91" s="154"/>
      <c r="V91" s="154"/>
      <c r="W91" s="154"/>
      <c r="X91" s="154"/>
      <c r="Y91" s="154"/>
      <c r="Z91" s="154"/>
      <c r="AA91" s="154"/>
      <c r="AB91" s="154"/>
      <c r="AC91" s="154"/>
      <c r="AD91" s="154"/>
      <c r="AE91" s="154"/>
      <c r="AF91" s="154"/>
      <c r="AG91" s="154"/>
      <c r="AH91" s="154"/>
      <c r="AI91" s="154"/>
      <c r="AJ91" s="154"/>
      <c r="AK91" s="454"/>
      <c r="AL91" s="454"/>
      <c r="AM91" s="463"/>
      <c r="AN91" s="443"/>
      <c r="AO91" s="445"/>
      <c r="AP91" s="447"/>
      <c r="AQ91" s="447"/>
      <c r="AR91" s="447"/>
      <c r="AS91" s="456"/>
      <c r="AT91" s="356"/>
      <c r="AV91" s="133"/>
      <c r="AW91" s="133"/>
      <c r="AX91" s="133"/>
      <c r="AY91" s="133"/>
      <c r="AZ91" s="133"/>
      <c r="BA91" s="133"/>
      <c r="BB91" s="133"/>
      <c r="BC91" s="133"/>
      <c r="BD91" s="133"/>
      <c r="BE91" s="133"/>
      <c r="BF91" s="133"/>
      <c r="BG91" s="133"/>
      <c r="BH91" s="133"/>
      <c r="BI91" s="133"/>
      <c r="BJ91" s="133"/>
      <c r="BK91" s="133"/>
      <c r="BL91" s="133"/>
      <c r="BM91" s="133"/>
      <c r="BN91" s="133"/>
      <c r="BO91" s="133"/>
      <c r="BP91" s="133"/>
      <c r="BQ91" s="133"/>
      <c r="BR91" s="133"/>
      <c r="BS91" s="133"/>
      <c r="BT91" s="133"/>
      <c r="BU91" s="133"/>
      <c r="BV91" s="133"/>
      <c r="BW91" s="133"/>
      <c r="BX91" s="133"/>
      <c r="BY91" s="133"/>
      <c r="BZ91" s="133"/>
      <c r="CA91" s="133"/>
      <c r="CB91" s="133"/>
      <c r="CC91" s="133"/>
      <c r="CD91" s="133"/>
      <c r="CE91" s="133"/>
      <c r="CF91" s="133"/>
      <c r="CG91" s="133"/>
      <c r="CH91" s="133"/>
      <c r="CI91" s="133"/>
      <c r="CJ91" s="133"/>
      <c r="CK91" s="133"/>
      <c r="CL91" s="133"/>
      <c r="CM91" s="133"/>
    </row>
    <row r="92" spans="1:91" s="149" customFormat="1" ht="18" customHeight="1">
      <c r="A92" s="464">
        <v>8</v>
      </c>
      <c r="B92" s="464" t="s">
        <v>208</v>
      </c>
      <c r="C92" s="449" t="s">
        <v>203</v>
      </c>
      <c r="D92" s="451" t="str">
        <f>VLOOKUP(B92,DS,3,0)</f>
        <v>Kế toán</v>
      </c>
      <c r="E92" s="58" t="s">
        <v>32</v>
      </c>
      <c r="F92" s="153">
        <v>8</v>
      </c>
      <c r="G92" s="153"/>
      <c r="H92" s="153">
        <v>8</v>
      </c>
      <c r="I92" s="153">
        <v>8</v>
      </c>
      <c r="J92" s="153">
        <v>8</v>
      </c>
      <c r="K92" s="153"/>
      <c r="L92" s="153">
        <v>8</v>
      </c>
      <c r="M92" s="153">
        <v>8</v>
      </c>
      <c r="N92" s="153"/>
      <c r="O92" s="153">
        <v>8</v>
      </c>
      <c r="P92" s="153">
        <v>8</v>
      </c>
      <c r="Q92" s="153">
        <v>8</v>
      </c>
      <c r="R92" s="153">
        <v>8</v>
      </c>
      <c r="S92" s="153">
        <v>8</v>
      </c>
      <c r="T92" s="153">
        <v>8</v>
      </c>
      <c r="U92" s="153"/>
      <c r="V92" s="153">
        <v>8</v>
      </c>
      <c r="W92" s="153">
        <v>8</v>
      </c>
      <c r="X92" s="153">
        <v>8</v>
      </c>
      <c r="Y92" s="153">
        <v>8</v>
      </c>
      <c r="Z92" s="153">
        <v>8</v>
      </c>
      <c r="AA92" s="153">
        <v>8</v>
      </c>
      <c r="AB92" s="153"/>
      <c r="AC92" s="153">
        <v>8</v>
      </c>
      <c r="AD92" s="153">
        <v>8</v>
      </c>
      <c r="AE92" s="153">
        <v>8</v>
      </c>
      <c r="AF92" s="153">
        <v>8</v>
      </c>
      <c r="AG92" s="153">
        <v>8</v>
      </c>
      <c r="AH92" s="153"/>
      <c r="AI92" s="153"/>
      <c r="AJ92" s="153"/>
      <c r="AK92" s="453">
        <f>((SUM(F92:AJ92))/8)-(SUMIF($F$6:$AJ$6,"C.Nhật",F92:AJ92)/8)</f>
        <v>23</v>
      </c>
      <c r="AL92" s="453">
        <f>SUM(F93:AI93)/8*1.5</f>
        <v>0</v>
      </c>
      <c r="AM92" s="462">
        <f>SUMIF($F$6:$AI$6,"C.Nhật",$F92:$AI93)/8*2</f>
        <v>0</v>
      </c>
      <c r="AN92" s="442">
        <f>SUM(AK92:AM93)</f>
        <v>23</v>
      </c>
      <c r="AO92" s="444">
        <v>0</v>
      </c>
      <c r="AP92" s="446"/>
      <c r="AQ92" s="446"/>
      <c r="AR92" s="446"/>
      <c r="AS92" s="455"/>
      <c r="AT92" s="356"/>
      <c r="AV92" s="133"/>
      <c r="AW92" s="133"/>
      <c r="AX92" s="133"/>
      <c r="AY92" s="133"/>
      <c r="AZ92" s="133"/>
      <c r="BA92" s="133"/>
      <c r="BB92" s="133"/>
      <c r="BC92" s="133"/>
      <c r="BD92" s="133"/>
      <c r="BE92" s="133"/>
      <c r="BF92" s="133"/>
      <c r="BG92" s="133"/>
      <c r="BH92" s="133"/>
      <c r="BI92" s="133"/>
      <c r="BJ92" s="133"/>
      <c r="BK92" s="133"/>
      <c r="BL92" s="133"/>
      <c r="BM92" s="133"/>
      <c r="BN92" s="133"/>
      <c r="BO92" s="133"/>
      <c r="BP92" s="133"/>
      <c r="BQ92" s="133"/>
      <c r="BR92" s="133"/>
      <c r="BS92" s="133"/>
      <c r="BT92" s="133"/>
      <c r="BU92" s="133"/>
      <c r="BV92" s="133"/>
      <c r="BW92" s="133"/>
      <c r="BX92" s="133"/>
      <c r="BY92" s="133"/>
      <c r="BZ92" s="133"/>
      <c r="CA92" s="133"/>
      <c r="CB92" s="133"/>
      <c r="CC92" s="133"/>
      <c r="CD92" s="133"/>
      <c r="CE92" s="133"/>
      <c r="CF92" s="133"/>
      <c r="CG92" s="133"/>
      <c r="CH92" s="133"/>
      <c r="CI92" s="133"/>
      <c r="CJ92" s="133"/>
      <c r="CK92" s="133"/>
      <c r="CL92" s="133"/>
      <c r="CM92" s="133"/>
    </row>
    <row r="93" spans="1:91" s="149" customFormat="1" ht="18" customHeight="1">
      <c r="A93" s="465"/>
      <c r="B93" s="465"/>
      <c r="C93" s="450"/>
      <c r="D93" s="452"/>
      <c r="E93" s="59" t="s">
        <v>31</v>
      </c>
      <c r="F93" s="154"/>
      <c r="G93" s="154"/>
      <c r="H93" s="154"/>
      <c r="I93" s="154"/>
      <c r="J93" s="154"/>
      <c r="K93" s="154"/>
      <c r="L93" s="154"/>
      <c r="M93" s="154"/>
      <c r="N93" s="154"/>
      <c r="O93" s="154"/>
      <c r="P93" s="154"/>
      <c r="Q93" s="154"/>
      <c r="R93" s="154"/>
      <c r="S93" s="154"/>
      <c r="T93" s="154"/>
      <c r="U93" s="154"/>
      <c r="V93" s="154"/>
      <c r="W93" s="154"/>
      <c r="X93" s="154"/>
      <c r="Y93" s="154"/>
      <c r="Z93" s="154"/>
      <c r="AA93" s="154"/>
      <c r="AB93" s="154"/>
      <c r="AC93" s="154"/>
      <c r="AD93" s="154"/>
      <c r="AE93" s="154"/>
      <c r="AF93" s="154"/>
      <c r="AG93" s="154"/>
      <c r="AH93" s="154"/>
      <c r="AI93" s="154"/>
      <c r="AJ93" s="154"/>
      <c r="AK93" s="454"/>
      <c r="AL93" s="454"/>
      <c r="AM93" s="463"/>
      <c r="AN93" s="443"/>
      <c r="AO93" s="445"/>
      <c r="AP93" s="447"/>
      <c r="AQ93" s="447"/>
      <c r="AR93" s="447"/>
      <c r="AS93" s="456"/>
      <c r="AT93" s="356"/>
      <c r="AV93" s="133"/>
      <c r="AW93" s="133"/>
      <c r="AX93" s="133"/>
      <c r="AY93" s="133"/>
      <c r="AZ93" s="133"/>
      <c r="BA93" s="133"/>
      <c r="BB93" s="133"/>
      <c r="BC93" s="133"/>
      <c r="BD93" s="133"/>
      <c r="BE93" s="133"/>
      <c r="BF93" s="133"/>
      <c r="BG93" s="133"/>
      <c r="BH93" s="133"/>
      <c r="BI93" s="133"/>
      <c r="BJ93" s="133"/>
      <c r="BK93" s="133"/>
      <c r="BL93" s="133"/>
      <c r="BM93" s="133"/>
      <c r="BN93" s="133"/>
      <c r="BO93" s="133"/>
      <c r="BP93" s="133"/>
      <c r="BQ93" s="133"/>
      <c r="BR93" s="133"/>
      <c r="BS93" s="133"/>
      <c r="BT93" s="133"/>
      <c r="BU93" s="133"/>
      <c r="BV93" s="133"/>
      <c r="BW93" s="133"/>
      <c r="BX93" s="133"/>
      <c r="BY93" s="133"/>
      <c r="BZ93" s="133"/>
      <c r="CA93" s="133"/>
      <c r="CB93" s="133"/>
      <c r="CC93" s="133"/>
      <c r="CD93" s="133"/>
      <c r="CE93" s="133"/>
      <c r="CF93" s="133"/>
      <c r="CG93" s="133"/>
      <c r="CH93" s="133"/>
      <c r="CI93" s="133"/>
      <c r="CJ93" s="133"/>
      <c r="CK93" s="133"/>
      <c r="CL93" s="133"/>
      <c r="CM93" s="133"/>
    </row>
    <row r="94" spans="1:91" s="149" customFormat="1" ht="18" customHeight="1">
      <c r="A94" s="464">
        <v>9</v>
      </c>
      <c r="B94" s="464" t="s">
        <v>207</v>
      </c>
      <c r="C94" s="449" t="s">
        <v>204</v>
      </c>
      <c r="D94" s="451" t="str">
        <f>VLOOKUP(B94,DS,3,0)</f>
        <v>Kế toán</v>
      </c>
      <c r="E94" s="58" t="s">
        <v>32</v>
      </c>
      <c r="F94" s="153">
        <v>8</v>
      </c>
      <c r="G94" s="153"/>
      <c r="H94" s="153">
        <v>8</v>
      </c>
      <c r="I94" s="153">
        <v>8</v>
      </c>
      <c r="J94" s="153">
        <v>8</v>
      </c>
      <c r="K94" s="153"/>
      <c r="L94" s="153">
        <v>8</v>
      </c>
      <c r="M94" s="153">
        <v>8</v>
      </c>
      <c r="N94" s="153"/>
      <c r="O94" s="153">
        <v>8</v>
      </c>
      <c r="P94" s="153">
        <v>8</v>
      </c>
      <c r="Q94" s="153">
        <v>8</v>
      </c>
      <c r="R94" s="153">
        <v>8</v>
      </c>
      <c r="S94" s="153">
        <v>8</v>
      </c>
      <c r="T94" s="153">
        <v>8</v>
      </c>
      <c r="U94" s="153"/>
      <c r="V94" s="153">
        <v>8</v>
      </c>
      <c r="W94" s="153">
        <v>8</v>
      </c>
      <c r="X94" s="153">
        <v>8</v>
      </c>
      <c r="Y94" s="153">
        <v>8</v>
      </c>
      <c r="Z94" s="153">
        <v>8</v>
      </c>
      <c r="AA94" s="153">
        <v>8</v>
      </c>
      <c r="AB94" s="153"/>
      <c r="AC94" s="153">
        <v>8</v>
      </c>
      <c r="AD94" s="153">
        <v>8</v>
      </c>
      <c r="AE94" s="153">
        <v>8</v>
      </c>
      <c r="AF94" s="153">
        <v>8</v>
      </c>
      <c r="AG94" s="153">
        <v>8</v>
      </c>
      <c r="AH94" s="153"/>
      <c r="AI94" s="153"/>
      <c r="AJ94" s="153"/>
      <c r="AK94" s="453">
        <f>((SUM(F94:AJ94))/8)-(SUMIF($F$6:$AJ$6,"C.Nhật",F94:AJ94)/8)</f>
        <v>23</v>
      </c>
      <c r="AL94" s="453">
        <f>SUM(F95:AI95)/8*1.5</f>
        <v>0</v>
      </c>
      <c r="AM94" s="462">
        <f>SUMIF($F$6:$AI$6,"C.Nhật",$F94:$AI95)/8*2</f>
        <v>0</v>
      </c>
      <c r="AN94" s="442">
        <f>SUM(AK94:AM95)</f>
        <v>23</v>
      </c>
      <c r="AO94" s="444">
        <v>0</v>
      </c>
      <c r="AP94" s="446"/>
      <c r="AQ94" s="446"/>
      <c r="AR94" s="446"/>
      <c r="AS94" s="455"/>
      <c r="AT94" s="356"/>
      <c r="AV94" s="133"/>
      <c r="AW94" s="133"/>
      <c r="AX94" s="133"/>
      <c r="AY94" s="133"/>
      <c r="AZ94" s="133"/>
      <c r="BA94" s="133"/>
      <c r="BB94" s="133"/>
      <c r="BC94" s="133"/>
      <c r="BD94" s="133"/>
      <c r="BE94" s="133"/>
      <c r="BF94" s="133"/>
      <c r="BG94" s="133"/>
      <c r="BH94" s="133"/>
      <c r="BI94" s="133"/>
      <c r="BJ94" s="133"/>
      <c r="BK94" s="133"/>
      <c r="BL94" s="133"/>
      <c r="BM94" s="133"/>
      <c r="BN94" s="133"/>
      <c r="BO94" s="133"/>
      <c r="BP94" s="133"/>
      <c r="BQ94" s="133"/>
      <c r="BR94" s="133"/>
      <c r="BS94" s="133"/>
      <c r="BT94" s="133"/>
      <c r="BU94" s="133"/>
      <c r="BV94" s="133"/>
      <c r="BW94" s="133"/>
      <c r="BX94" s="133"/>
      <c r="BY94" s="133"/>
      <c r="BZ94" s="133"/>
      <c r="CA94" s="133"/>
      <c r="CB94" s="133"/>
      <c r="CC94" s="133"/>
      <c r="CD94" s="133"/>
      <c r="CE94" s="133"/>
      <c r="CF94" s="133"/>
      <c r="CG94" s="133"/>
      <c r="CH94" s="133"/>
      <c r="CI94" s="133"/>
      <c r="CJ94" s="133"/>
      <c r="CK94" s="133"/>
      <c r="CL94" s="133"/>
      <c r="CM94" s="133"/>
    </row>
    <row r="95" spans="1:91" s="149" customFormat="1" ht="18" customHeight="1">
      <c r="A95" s="465"/>
      <c r="B95" s="465"/>
      <c r="C95" s="450"/>
      <c r="D95" s="452"/>
      <c r="E95" s="59" t="s">
        <v>31</v>
      </c>
      <c r="F95" s="154"/>
      <c r="G95" s="154"/>
      <c r="H95" s="154"/>
      <c r="I95" s="154"/>
      <c r="J95" s="154"/>
      <c r="K95" s="154"/>
      <c r="L95" s="154"/>
      <c r="M95" s="154"/>
      <c r="N95" s="154"/>
      <c r="O95" s="154"/>
      <c r="P95" s="154"/>
      <c r="Q95" s="154"/>
      <c r="R95" s="154"/>
      <c r="S95" s="154"/>
      <c r="T95" s="154"/>
      <c r="U95" s="154"/>
      <c r="V95" s="154"/>
      <c r="W95" s="154"/>
      <c r="X95" s="154"/>
      <c r="Y95" s="154"/>
      <c r="Z95" s="154"/>
      <c r="AA95" s="154"/>
      <c r="AB95" s="154"/>
      <c r="AC95" s="154"/>
      <c r="AD95" s="154"/>
      <c r="AE95" s="154"/>
      <c r="AF95" s="154"/>
      <c r="AG95" s="154"/>
      <c r="AH95" s="154"/>
      <c r="AI95" s="154"/>
      <c r="AJ95" s="154"/>
      <c r="AK95" s="454"/>
      <c r="AL95" s="454"/>
      <c r="AM95" s="463"/>
      <c r="AN95" s="443"/>
      <c r="AO95" s="445"/>
      <c r="AP95" s="447"/>
      <c r="AQ95" s="447"/>
      <c r="AR95" s="447"/>
      <c r="AS95" s="456"/>
      <c r="AT95" s="356"/>
      <c r="AV95" s="133"/>
      <c r="AW95" s="133"/>
      <c r="AX95" s="133"/>
      <c r="AY95" s="133"/>
      <c r="AZ95" s="133"/>
      <c r="BA95" s="133"/>
      <c r="BB95" s="133"/>
      <c r="BC95" s="133"/>
      <c r="BD95" s="133"/>
      <c r="BE95" s="133"/>
      <c r="BF95" s="133"/>
      <c r="BG95" s="133"/>
      <c r="BH95" s="133"/>
      <c r="BI95" s="133"/>
      <c r="BJ95" s="133"/>
      <c r="BK95" s="133"/>
      <c r="BL95" s="133"/>
      <c r="BM95" s="133"/>
      <c r="BN95" s="133"/>
      <c r="BO95" s="133"/>
      <c r="BP95" s="133"/>
      <c r="BQ95" s="133"/>
      <c r="BR95" s="133"/>
      <c r="BS95" s="133"/>
      <c r="BT95" s="133"/>
      <c r="BU95" s="133"/>
      <c r="BV95" s="133"/>
      <c r="BW95" s="133"/>
      <c r="BX95" s="133"/>
      <c r="BY95" s="133"/>
      <c r="BZ95" s="133"/>
      <c r="CA95" s="133"/>
      <c r="CB95" s="133"/>
      <c r="CC95" s="133"/>
      <c r="CD95" s="133"/>
      <c r="CE95" s="133"/>
      <c r="CF95" s="133"/>
      <c r="CG95" s="133"/>
      <c r="CH95" s="133"/>
      <c r="CI95" s="133"/>
      <c r="CJ95" s="133"/>
      <c r="CK95" s="133"/>
      <c r="CL95" s="133"/>
      <c r="CM95" s="133"/>
    </row>
    <row r="96" spans="1:91" s="165" customFormat="1" ht="12.75">
      <c r="A96" s="155"/>
      <c r="B96" s="156"/>
      <c r="C96" s="157"/>
      <c r="D96" s="158"/>
      <c r="E96" s="157"/>
      <c r="F96" s="159"/>
      <c r="G96" s="159"/>
      <c r="H96" s="160"/>
      <c r="I96" s="160"/>
      <c r="J96" s="161"/>
      <c r="K96" s="159"/>
      <c r="L96" s="160"/>
      <c r="M96" s="159"/>
      <c r="N96" s="159"/>
      <c r="O96" s="159"/>
      <c r="P96" s="159"/>
      <c r="Q96" s="160"/>
      <c r="R96" s="159"/>
      <c r="S96" s="159"/>
      <c r="T96" s="161"/>
      <c r="U96" s="159"/>
      <c r="V96" s="159"/>
      <c r="W96" s="159"/>
      <c r="X96" s="156"/>
      <c r="Y96" s="159"/>
      <c r="Z96" s="159"/>
      <c r="AA96" s="159"/>
      <c r="AB96" s="159"/>
      <c r="AC96" s="159"/>
      <c r="AD96" s="160"/>
      <c r="AE96" s="159"/>
      <c r="AF96" s="159"/>
      <c r="AG96" s="159"/>
      <c r="AH96" s="159"/>
      <c r="AI96" s="159"/>
      <c r="AJ96" s="159"/>
      <c r="AK96" s="157"/>
      <c r="AL96" s="157"/>
      <c r="AM96" s="162"/>
      <c r="AN96" s="163"/>
      <c r="AO96" s="163"/>
      <c r="AP96" s="163"/>
      <c r="AQ96" s="163"/>
      <c r="AR96" s="163"/>
      <c r="AS96" s="157"/>
      <c r="AT96" s="164"/>
    </row>
    <row r="97" spans="1:46" s="165" customFormat="1" ht="12.75">
      <c r="A97" s="155"/>
      <c r="B97" s="156"/>
      <c r="C97" s="166" t="s">
        <v>14</v>
      </c>
      <c r="D97" s="158"/>
      <c r="E97" s="157"/>
      <c r="F97" s="159"/>
      <c r="G97" s="159"/>
      <c r="H97" s="160"/>
      <c r="I97" s="160"/>
      <c r="J97" s="161"/>
      <c r="K97" s="159"/>
      <c r="L97" s="160"/>
      <c r="M97" s="159"/>
      <c r="N97" s="159"/>
      <c r="O97" s="159"/>
      <c r="P97" s="159"/>
      <c r="Q97" s="160"/>
      <c r="R97" s="159"/>
      <c r="S97" s="159"/>
      <c r="T97" s="161"/>
      <c r="U97" s="159"/>
      <c r="V97" s="159"/>
      <c r="W97" s="159"/>
      <c r="X97" s="156"/>
      <c r="Y97" s="159"/>
      <c r="Z97" s="159"/>
      <c r="AA97" s="159"/>
      <c r="AB97" s="159"/>
      <c r="AC97" s="159"/>
      <c r="AD97" s="160"/>
      <c r="AE97" s="159"/>
      <c r="AF97" s="159"/>
      <c r="AG97" s="159"/>
      <c r="AH97" s="159"/>
      <c r="AI97" s="159"/>
      <c r="AJ97" s="159"/>
      <c r="AK97" s="157"/>
      <c r="AL97" s="157"/>
      <c r="AM97" s="162"/>
      <c r="AN97" s="163"/>
      <c r="AO97" s="163"/>
      <c r="AP97" s="163"/>
      <c r="AQ97" s="163"/>
      <c r="AR97" s="163"/>
      <c r="AS97" s="157"/>
      <c r="AT97" s="164"/>
    </row>
    <row r="98" spans="1:46" s="165" customFormat="1" ht="12.75">
      <c r="A98" s="167"/>
      <c r="B98" s="167"/>
      <c r="C98" s="157"/>
      <c r="D98" s="158"/>
      <c r="E98" s="157"/>
      <c r="F98" s="159"/>
      <c r="G98" s="159"/>
      <c r="H98" s="168"/>
      <c r="I98" s="168"/>
      <c r="J98" s="168"/>
      <c r="K98" s="159"/>
      <c r="L98" s="168"/>
      <c r="M98" s="159"/>
      <c r="N98" s="159"/>
      <c r="O98" s="159"/>
      <c r="P98" s="159"/>
      <c r="Q98" s="159"/>
      <c r="R98" s="159"/>
      <c r="S98" s="159"/>
      <c r="T98" s="159"/>
      <c r="U98" s="159"/>
      <c r="V98" s="159"/>
      <c r="W98" s="159"/>
      <c r="X98" s="159"/>
      <c r="Y98" s="159"/>
      <c r="Z98" s="159"/>
      <c r="AA98" s="159"/>
      <c r="AB98" s="159"/>
      <c r="AC98" s="159"/>
      <c r="AD98" s="168"/>
      <c r="AE98" s="159"/>
      <c r="AF98" s="159"/>
      <c r="AG98" s="159"/>
      <c r="AH98" s="159"/>
      <c r="AI98" s="159"/>
      <c r="AJ98" s="159"/>
      <c r="AK98" s="157"/>
      <c r="AL98" s="157"/>
      <c r="AM98" s="162"/>
      <c r="AN98" s="169"/>
      <c r="AO98" s="169"/>
      <c r="AP98" s="169"/>
      <c r="AQ98" s="169"/>
      <c r="AR98" s="169"/>
      <c r="AS98" s="157"/>
      <c r="AT98" s="164"/>
    </row>
    <row r="99" spans="1:46" s="170" customFormat="1" ht="15" customHeight="1">
      <c r="A99" s="167"/>
      <c r="B99" s="167"/>
      <c r="C99" s="157"/>
      <c r="D99" s="158"/>
      <c r="E99" s="157"/>
      <c r="F99" s="159"/>
      <c r="G99" s="159"/>
      <c r="H99" s="168"/>
      <c r="I99" s="168"/>
      <c r="J99" s="168"/>
      <c r="K99" s="159"/>
      <c r="L99" s="168"/>
      <c r="M99" s="159"/>
      <c r="N99" s="159"/>
      <c r="O99" s="159"/>
      <c r="P99" s="159"/>
      <c r="Q99" s="159"/>
      <c r="R99" s="159"/>
      <c r="S99" s="159"/>
      <c r="T99" s="159"/>
      <c r="U99" s="159"/>
      <c r="V99" s="159"/>
      <c r="W99" s="159"/>
      <c r="X99" s="159"/>
      <c r="Y99" s="159"/>
      <c r="Z99" s="159"/>
      <c r="AA99" s="159"/>
      <c r="AB99" s="159"/>
      <c r="AC99" s="159"/>
      <c r="AD99" s="168"/>
      <c r="AE99" s="159"/>
      <c r="AF99" s="159"/>
      <c r="AG99" s="159"/>
      <c r="AH99" s="159"/>
      <c r="AI99" s="159"/>
      <c r="AJ99" s="159"/>
      <c r="AK99" s="157"/>
      <c r="AL99" s="157"/>
      <c r="AM99" s="162"/>
      <c r="AN99" s="169"/>
      <c r="AO99" s="169"/>
      <c r="AP99" s="169"/>
      <c r="AQ99" s="169"/>
      <c r="AR99" s="169"/>
      <c r="AS99" s="157"/>
      <c r="AT99" s="157"/>
    </row>
    <row r="100" spans="1:46" s="170" customFormat="1" ht="11.25">
      <c r="A100" s="167"/>
      <c r="B100" s="157"/>
      <c r="C100" s="158"/>
      <c r="D100" s="157"/>
      <c r="E100" s="167"/>
      <c r="F100" s="159"/>
      <c r="G100" s="159"/>
      <c r="H100" s="168"/>
      <c r="I100" s="168"/>
      <c r="J100" s="168"/>
      <c r="K100" s="159"/>
      <c r="L100" s="168"/>
      <c r="M100" s="159"/>
      <c r="N100" s="159"/>
      <c r="O100" s="159"/>
      <c r="P100" s="159"/>
      <c r="Q100" s="159"/>
      <c r="R100" s="159"/>
      <c r="S100" s="159"/>
      <c r="T100" s="159"/>
      <c r="U100" s="159"/>
      <c r="V100" s="159"/>
      <c r="W100" s="159"/>
      <c r="X100" s="159"/>
      <c r="Y100" s="159"/>
      <c r="Z100" s="159"/>
      <c r="AA100" s="159"/>
      <c r="AB100" s="159"/>
      <c r="AC100" s="159"/>
      <c r="AD100" s="168"/>
      <c r="AE100" s="159"/>
      <c r="AF100" s="159"/>
      <c r="AG100" s="159"/>
      <c r="AH100" s="159"/>
      <c r="AI100" s="159"/>
      <c r="AJ100" s="159"/>
      <c r="AK100" s="157"/>
      <c r="AL100" s="157"/>
      <c r="AM100" s="162"/>
      <c r="AN100" s="169"/>
      <c r="AO100" s="169"/>
      <c r="AP100" s="169"/>
      <c r="AQ100" s="169"/>
      <c r="AR100" s="169"/>
      <c r="AS100" s="157"/>
      <c r="AT100" s="157"/>
    </row>
    <row r="101" spans="1:46" s="170" customFormat="1" ht="11.25">
      <c r="A101" s="167"/>
      <c r="B101" s="157"/>
      <c r="C101" s="158"/>
      <c r="D101" s="157"/>
      <c r="E101" s="167"/>
      <c r="F101" s="159"/>
      <c r="G101" s="159"/>
      <c r="H101" s="168"/>
      <c r="I101" s="168"/>
      <c r="J101" s="168"/>
      <c r="K101" s="159"/>
      <c r="L101" s="168"/>
      <c r="M101" s="159"/>
      <c r="N101" s="159"/>
      <c r="O101" s="159"/>
      <c r="P101" s="159"/>
      <c r="Q101" s="159"/>
      <c r="R101" s="159"/>
      <c r="S101" s="159"/>
      <c r="T101" s="159"/>
      <c r="U101" s="159"/>
      <c r="V101" s="159"/>
      <c r="W101" s="159"/>
      <c r="X101" s="159"/>
      <c r="Y101" s="159"/>
      <c r="Z101" s="159"/>
      <c r="AA101" s="159"/>
      <c r="AB101" s="159"/>
      <c r="AC101" s="159"/>
      <c r="AD101" s="168"/>
      <c r="AE101" s="159"/>
      <c r="AF101" s="159"/>
      <c r="AG101" s="159"/>
      <c r="AH101" s="159"/>
      <c r="AI101" s="159"/>
      <c r="AJ101" s="159"/>
      <c r="AK101" s="157"/>
      <c r="AL101" s="157"/>
      <c r="AM101" s="162"/>
      <c r="AN101" s="169"/>
      <c r="AO101" s="169"/>
      <c r="AP101" s="169"/>
      <c r="AQ101" s="169"/>
      <c r="AR101" s="169"/>
      <c r="AS101" s="157"/>
      <c r="AT101" s="157"/>
    </row>
    <row r="102" spans="1:46" s="170" customFormat="1" ht="11.25">
      <c r="A102" s="166"/>
      <c r="B102" s="166"/>
      <c r="C102" s="155"/>
      <c r="D102" s="171"/>
      <c r="E102" s="172"/>
      <c r="F102" s="161"/>
      <c r="G102" s="173"/>
      <c r="H102" s="160"/>
      <c r="I102" s="160"/>
      <c r="J102" s="160"/>
      <c r="K102" s="173"/>
      <c r="L102" s="160"/>
      <c r="M102" s="173"/>
      <c r="N102" s="173"/>
      <c r="O102" s="173"/>
      <c r="P102" s="173"/>
      <c r="Q102" s="160"/>
      <c r="R102" s="161"/>
      <c r="S102" s="173"/>
      <c r="T102" s="173"/>
      <c r="U102" s="160"/>
      <c r="V102" s="173"/>
      <c r="W102" s="173"/>
      <c r="X102" s="160"/>
      <c r="Y102" s="173"/>
      <c r="Z102" s="173"/>
      <c r="AA102" s="173"/>
      <c r="AB102" s="173"/>
      <c r="AC102" s="173"/>
      <c r="AD102" s="160"/>
      <c r="AE102" s="173"/>
      <c r="AF102" s="173"/>
      <c r="AG102" s="173"/>
      <c r="AH102" s="173"/>
      <c r="AI102" s="173"/>
      <c r="AJ102" s="173"/>
      <c r="AK102" s="172"/>
      <c r="AM102" s="174"/>
      <c r="AN102" s="166"/>
      <c r="AO102" s="166"/>
      <c r="AP102" s="166"/>
      <c r="AQ102" s="166"/>
      <c r="AR102" s="166"/>
      <c r="AS102" s="155"/>
      <c r="AT102" s="157"/>
    </row>
    <row r="103" spans="1:46" s="170" customFormat="1" ht="12.75">
      <c r="A103" s="133"/>
      <c r="B103" s="133" t="s">
        <v>0</v>
      </c>
      <c r="C103" s="133"/>
      <c r="D103" s="175"/>
      <c r="E103" s="133"/>
      <c r="F103" s="176"/>
      <c r="G103" s="176"/>
      <c r="H103" s="176"/>
      <c r="I103" s="176"/>
      <c r="J103" s="176"/>
      <c r="K103" s="176"/>
      <c r="L103" s="176"/>
      <c r="M103" s="176"/>
      <c r="N103" s="176"/>
      <c r="O103" s="176"/>
      <c r="P103" s="176"/>
      <c r="Q103" s="176"/>
      <c r="R103" s="176"/>
      <c r="S103" s="176"/>
      <c r="T103" s="176"/>
      <c r="U103" s="176"/>
      <c r="V103" s="176"/>
      <c r="W103" s="176"/>
      <c r="X103" s="176"/>
      <c r="Y103" s="176"/>
      <c r="Z103" s="176"/>
      <c r="AA103" s="176"/>
      <c r="AB103" s="176"/>
      <c r="AC103" s="176"/>
      <c r="AD103" s="176"/>
      <c r="AE103" s="176"/>
      <c r="AF103" s="176"/>
      <c r="AG103" s="176"/>
      <c r="AH103" s="177"/>
      <c r="AI103" s="177"/>
      <c r="AJ103" s="177"/>
      <c r="AK103" s="133"/>
      <c r="AL103" s="133"/>
      <c r="AM103" s="178"/>
      <c r="AN103" s="133"/>
      <c r="AO103" s="133"/>
      <c r="AP103" s="133"/>
      <c r="AQ103" s="133"/>
      <c r="AR103" s="133"/>
      <c r="AS103" s="133"/>
      <c r="AT103" s="157"/>
    </row>
    <row r="104" spans="1:46" s="170" customFormat="1" ht="12.75">
      <c r="A104" s="133"/>
      <c r="B104" s="133"/>
      <c r="C104" s="133" t="s">
        <v>46</v>
      </c>
      <c r="D104" s="175"/>
      <c r="E104" s="133"/>
      <c r="F104" s="176"/>
      <c r="G104" s="176"/>
      <c r="H104" s="176"/>
      <c r="I104" s="176"/>
      <c r="J104" s="176"/>
      <c r="K104" s="176"/>
      <c r="L104" s="176"/>
      <c r="M104" s="176"/>
      <c r="N104" s="176"/>
      <c r="O104" s="176"/>
      <c r="P104" s="176"/>
      <c r="Q104" s="176"/>
      <c r="R104" s="176"/>
      <c r="S104" s="176"/>
      <c r="T104" s="176"/>
      <c r="U104" s="176"/>
      <c r="V104" s="176"/>
      <c r="W104" s="176"/>
      <c r="X104" s="176"/>
      <c r="Y104" s="176"/>
      <c r="Z104" s="176"/>
      <c r="AA104" s="176"/>
      <c r="AB104" s="176"/>
      <c r="AC104" s="176"/>
      <c r="AD104" s="176"/>
      <c r="AE104" s="176"/>
      <c r="AF104" s="176"/>
      <c r="AG104" s="176"/>
      <c r="AH104" s="177"/>
      <c r="AI104" s="177"/>
      <c r="AJ104" s="177"/>
      <c r="AK104" s="133"/>
      <c r="AL104" s="133"/>
      <c r="AM104" s="178"/>
      <c r="AN104" s="133"/>
      <c r="AO104" s="133"/>
      <c r="AP104" s="133"/>
      <c r="AQ104" s="133"/>
      <c r="AR104" s="133"/>
      <c r="AS104" s="133"/>
      <c r="AT104" s="155"/>
    </row>
    <row r="105" spans="1:46" s="133" customFormat="1" ht="15" customHeight="1">
      <c r="C105" s="133" t="s">
        <v>47</v>
      </c>
      <c r="D105" s="175"/>
      <c r="F105" s="176"/>
      <c r="G105" s="176"/>
      <c r="H105" s="176"/>
      <c r="I105" s="176"/>
      <c r="J105" s="176"/>
      <c r="K105" s="176"/>
      <c r="L105" s="176"/>
      <c r="M105" s="176"/>
      <c r="N105" s="176"/>
      <c r="O105" s="176"/>
      <c r="P105" s="176"/>
      <c r="Q105" s="176"/>
      <c r="R105" s="176"/>
      <c r="S105" s="176"/>
      <c r="T105" s="176"/>
      <c r="U105" s="176"/>
      <c r="V105" s="176"/>
      <c r="W105" s="176"/>
      <c r="X105" s="176"/>
      <c r="Y105" s="176"/>
      <c r="Z105" s="176"/>
      <c r="AA105" s="176"/>
      <c r="AB105" s="176"/>
      <c r="AC105" s="176"/>
      <c r="AD105" s="176"/>
      <c r="AE105" s="176"/>
      <c r="AF105" s="176"/>
      <c r="AG105" s="176"/>
      <c r="AH105" s="177"/>
      <c r="AI105" s="177"/>
      <c r="AJ105" s="177"/>
      <c r="AM105" s="178"/>
    </row>
    <row r="106" spans="1:46" s="133" customFormat="1" ht="15" customHeight="1">
      <c r="C106" s="133" t="s">
        <v>48</v>
      </c>
      <c r="D106" s="175"/>
      <c r="F106" s="176"/>
      <c r="G106" s="176"/>
      <c r="H106" s="176"/>
      <c r="I106" s="176"/>
      <c r="J106" s="176"/>
      <c r="K106" s="176"/>
      <c r="L106" s="176"/>
      <c r="M106" s="176"/>
      <c r="N106" s="176"/>
      <c r="O106" s="176"/>
      <c r="P106" s="176"/>
      <c r="Q106" s="176"/>
      <c r="R106" s="176"/>
      <c r="S106" s="176"/>
      <c r="T106" s="176"/>
      <c r="U106" s="176"/>
      <c r="V106" s="176"/>
      <c r="W106" s="176"/>
      <c r="X106" s="176"/>
      <c r="Y106" s="176"/>
      <c r="Z106" s="176"/>
      <c r="AA106" s="176"/>
      <c r="AB106" s="176"/>
      <c r="AC106" s="176"/>
      <c r="AD106" s="176"/>
      <c r="AE106" s="176"/>
      <c r="AF106" s="176"/>
      <c r="AG106" s="176"/>
      <c r="AH106" s="177"/>
      <c r="AI106" s="177"/>
      <c r="AJ106" s="177"/>
      <c r="AM106" s="178"/>
    </row>
    <row r="107" spans="1:46" s="133" customFormat="1" ht="15" customHeight="1">
      <c r="C107" s="133" t="s">
        <v>49</v>
      </c>
      <c r="D107" s="175"/>
      <c r="F107" s="176"/>
      <c r="G107" s="176"/>
      <c r="H107" s="176"/>
      <c r="I107" s="176"/>
      <c r="J107" s="176"/>
      <c r="K107" s="176"/>
      <c r="L107" s="176"/>
      <c r="M107" s="176"/>
      <c r="N107" s="176"/>
      <c r="O107" s="176"/>
      <c r="P107" s="176"/>
      <c r="Q107" s="176"/>
      <c r="R107" s="176"/>
      <c r="S107" s="176"/>
      <c r="T107" s="176"/>
      <c r="U107" s="176"/>
      <c r="V107" s="176"/>
      <c r="W107" s="176"/>
      <c r="X107" s="176"/>
      <c r="Y107" s="176"/>
      <c r="Z107" s="176"/>
      <c r="AA107" s="176"/>
      <c r="AB107" s="176"/>
      <c r="AC107" s="176"/>
      <c r="AD107" s="176"/>
      <c r="AE107" s="176"/>
      <c r="AF107" s="176"/>
      <c r="AG107" s="176"/>
      <c r="AH107" s="177"/>
      <c r="AI107" s="177"/>
      <c r="AJ107" s="177"/>
      <c r="AM107" s="178"/>
    </row>
    <row r="108" spans="1:46" s="133" customFormat="1" ht="15" customHeight="1">
      <c r="C108" s="133" t="s">
        <v>50</v>
      </c>
      <c r="D108" s="175"/>
      <c r="F108" s="176"/>
      <c r="G108" s="176"/>
      <c r="H108" s="176"/>
      <c r="I108" s="176"/>
      <c r="J108" s="176"/>
      <c r="K108" s="176"/>
      <c r="L108" s="176"/>
      <c r="M108" s="176"/>
      <c r="N108" s="176"/>
      <c r="O108" s="176"/>
      <c r="P108" s="176"/>
      <c r="Q108" s="176"/>
      <c r="R108" s="176"/>
      <c r="S108" s="176"/>
      <c r="T108" s="176"/>
      <c r="U108" s="176"/>
      <c r="V108" s="176"/>
      <c r="W108" s="176"/>
      <c r="X108" s="176"/>
      <c r="Y108" s="176"/>
      <c r="Z108" s="176"/>
      <c r="AA108" s="176"/>
      <c r="AB108" s="176"/>
      <c r="AC108" s="176"/>
      <c r="AD108" s="176"/>
      <c r="AE108" s="176"/>
      <c r="AF108" s="176"/>
      <c r="AG108" s="176"/>
      <c r="AH108" s="177"/>
      <c r="AI108" s="177"/>
      <c r="AJ108" s="177"/>
      <c r="AM108" s="178"/>
    </row>
    <row r="109" spans="1:46" s="133" customFormat="1" ht="15" customHeight="1">
      <c r="C109" s="133" t="s">
        <v>51</v>
      </c>
      <c r="D109" s="175"/>
      <c r="F109" s="176"/>
      <c r="G109" s="176"/>
      <c r="H109" s="176"/>
      <c r="I109" s="176"/>
      <c r="J109" s="176"/>
      <c r="K109" s="176"/>
      <c r="L109" s="176"/>
      <c r="M109" s="176"/>
      <c r="N109" s="176"/>
      <c r="O109" s="176"/>
      <c r="P109" s="176"/>
      <c r="Q109" s="176"/>
      <c r="R109" s="176"/>
      <c r="S109" s="176"/>
      <c r="T109" s="176"/>
      <c r="U109" s="176"/>
      <c r="V109" s="176"/>
      <c r="W109" s="176"/>
      <c r="X109" s="176"/>
      <c r="Y109" s="176"/>
      <c r="Z109" s="176"/>
      <c r="AA109" s="176"/>
      <c r="AB109" s="176"/>
      <c r="AC109" s="176"/>
      <c r="AD109" s="176"/>
      <c r="AE109" s="176"/>
      <c r="AF109" s="176"/>
      <c r="AG109" s="176"/>
      <c r="AH109" s="177"/>
      <c r="AI109" s="177"/>
      <c r="AJ109" s="177"/>
      <c r="AM109" s="178"/>
    </row>
    <row r="110" spans="1:46" s="133" customFormat="1" ht="15" customHeight="1">
      <c r="C110" s="133" t="s">
        <v>52</v>
      </c>
      <c r="D110" s="175"/>
      <c r="F110" s="176"/>
      <c r="G110" s="176"/>
      <c r="H110" s="176"/>
      <c r="I110" s="176"/>
      <c r="J110" s="176"/>
      <c r="K110" s="176"/>
      <c r="L110" s="176"/>
      <c r="M110" s="176"/>
      <c r="N110" s="176"/>
      <c r="O110" s="176"/>
      <c r="P110" s="176"/>
      <c r="Q110" s="176"/>
      <c r="R110" s="176"/>
      <c r="S110" s="176"/>
      <c r="T110" s="176"/>
      <c r="U110" s="176"/>
      <c r="V110" s="176"/>
      <c r="W110" s="176"/>
      <c r="X110" s="176"/>
      <c r="Y110" s="176"/>
      <c r="Z110" s="176"/>
      <c r="AA110" s="176"/>
      <c r="AB110" s="176"/>
      <c r="AC110" s="176"/>
      <c r="AD110" s="176"/>
      <c r="AE110" s="176"/>
      <c r="AF110" s="176"/>
      <c r="AG110" s="176"/>
      <c r="AH110" s="177"/>
      <c r="AI110" s="177"/>
      <c r="AJ110" s="177"/>
      <c r="AM110" s="178"/>
    </row>
    <row r="111" spans="1:46" s="133" customFormat="1" ht="15" customHeight="1">
      <c r="C111" s="133" t="s">
        <v>53</v>
      </c>
      <c r="D111" s="175"/>
      <c r="F111" s="176"/>
      <c r="G111" s="176"/>
      <c r="H111" s="176"/>
      <c r="I111" s="176"/>
      <c r="J111" s="176"/>
      <c r="K111" s="176"/>
      <c r="L111" s="176"/>
      <c r="M111" s="176"/>
      <c r="N111" s="176"/>
      <c r="O111" s="176"/>
      <c r="P111" s="176"/>
      <c r="Q111" s="176"/>
      <c r="R111" s="176"/>
      <c r="S111" s="176"/>
      <c r="T111" s="176"/>
      <c r="U111" s="176"/>
      <c r="V111" s="176"/>
      <c r="W111" s="176"/>
      <c r="X111" s="176"/>
      <c r="Y111" s="176"/>
      <c r="Z111" s="176"/>
      <c r="AA111" s="176"/>
      <c r="AB111" s="176"/>
      <c r="AC111" s="176"/>
      <c r="AD111" s="176"/>
      <c r="AE111" s="176"/>
      <c r="AF111" s="176"/>
      <c r="AG111" s="176"/>
      <c r="AH111" s="177"/>
      <c r="AI111" s="177"/>
      <c r="AJ111" s="177"/>
      <c r="AM111" s="178"/>
    </row>
    <row r="112" spans="1:46" s="133" customFormat="1" ht="15" customHeight="1">
      <c r="C112" s="133" t="s">
        <v>54</v>
      </c>
      <c r="D112" s="175"/>
      <c r="F112" s="176"/>
      <c r="G112" s="176"/>
      <c r="H112" s="176"/>
      <c r="I112" s="176"/>
      <c r="J112" s="176"/>
      <c r="K112" s="176"/>
      <c r="L112" s="176"/>
      <c r="M112" s="176"/>
      <c r="N112" s="176"/>
      <c r="O112" s="176"/>
      <c r="P112" s="176"/>
      <c r="Q112" s="176"/>
      <c r="R112" s="176"/>
      <c r="S112" s="176"/>
      <c r="T112" s="176"/>
      <c r="U112" s="176"/>
      <c r="V112" s="176"/>
      <c r="W112" s="176"/>
      <c r="X112" s="176"/>
      <c r="Y112" s="176"/>
      <c r="Z112" s="176"/>
      <c r="AA112" s="176"/>
      <c r="AB112" s="176"/>
      <c r="AC112" s="176"/>
      <c r="AD112" s="176"/>
      <c r="AE112" s="176"/>
      <c r="AF112" s="176"/>
      <c r="AG112" s="176"/>
      <c r="AH112" s="177"/>
      <c r="AI112" s="177"/>
      <c r="AJ112" s="177"/>
      <c r="AM112" s="178"/>
    </row>
    <row r="126" ht="12.75"/>
    <row r="127" ht="12.75"/>
    <row r="128" ht="12.75"/>
  </sheetData>
  <protectedRanges>
    <protectedRange password="CC78" sqref="A1:A3" name="Range1_2_1_2"/>
    <protectedRange password="CC78" sqref="A9:A12" name="Range1_1_3"/>
    <protectedRange password="CC78" sqref="C9:E12 A9:A12" name="Range1_6_3"/>
    <protectedRange password="CC78" sqref="B9:B12" name="Range1_4_3"/>
    <protectedRange password="CC78" sqref="J49" name="Range1_1_1_1_2"/>
    <protectedRange password="CC78" sqref="A71:A73" name="Range1_2_1_1_1"/>
    <protectedRange password="CC78" sqref="A78:A95" name="Range1_1_1_2"/>
    <protectedRange password="CC78" sqref="C78:E95 A78:A95" name="Range1_6_1_1"/>
    <protectedRange password="CC78" sqref="B78:B91" name="Range1_4_1_1"/>
    <protectedRange password="CC78" sqref="J98:J101 Q96:Q97" name="Range1_1_1_1_1_1"/>
    <protectedRange password="CC78" sqref="J102" name="Range1_3_1_1_1_1"/>
    <protectedRange password="CC78" sqref="A14:A37 A39:A48" name="Range1_1_2_1"/>
    <protectedRange password="CC78" sqref="C39:E48 A14:A37 C14:E37 A39:A48" name="Range1_6_2_1"/>
    <protectedRange password="CC78" sqref="B39:B40 B43:B48 B14:B33 B35 B37" name="Range1_4_2_1"/>
    <protectedRange password="CC78" sqref="B41:B42" name="Range1_4_2_2"/>
    <protectedRange password="CC78" sqref="B101" name="Range1"/>
    <protectedRange password="CC78" sqref="B101" name="Range1_3"/>
    <protectedRange password="CC78" sqref="B34" name="Range1_1"/>
    <protectedRange password="CC78" sqref="B36" name="Range1_1_1"/>
  </protectedRanges>
  <mergeCells count="384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Q9:AQ10"/>
    <mergeCell ref="AR9:AR10"/>
    <mergeCell ref="AP11:AP12"/>
    <mergeCell ref="AR36:AR37"/>
    <mergeCell ref="A36:A37"/>
    <mergeCell ref="B36:B37"/>
    <mergeCell ref="A14:A15"/>
    <mergeCell ref="B14:B15"/>
    <mergeCell ref="C14:C15"/>
    <mergeCell ref="D14:D15"/>
    <mergeCell ref="AK14:AK15"/>
    <mergeCell ref="AL14:AL15"/>
    <mergeCell ref="AM14:AM15"/>
    <mergeCell ref="D16:D17"/>
    <mergeCell ref="AK16:AK17"/>
    <mergeCell ref="AL16:AL17"/>
    <mergeCell ref="AM16:AM17"/>
    <mergeCell ref="AN16:AN17"/>
    <mergeCell ref="AO16:AO17"/>
    <mergeCell ref="AL20:AL21"/>
    <mergeCell ref="AM20:AM21"/>
    <mergeCell ref="AN20:AN21"/>
    <mergeCell ref="AO20:AO21"/>
    <mergeCell ref="AP16:AP17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Q11:AQ12"/>
    <mergeCell ref="AR11:AR12"/>
    <mergeCell ref="AS11:AS12"/>
    <mergeCell ref="AN9:AN10"/>
    <mergeCell ref="AO9:AO10"/>
    <mergeCell ref="AP9:AP10"/>
    <mergeCell ref="AQ16:AQ17"/>
    <mergeCell ref="AR16:AR17"/>
    <mergeCell ref="AS16:AS17"/>
    <mergeCell ref="AN14:AN15"/>
    <mergeCell ref="AO14:AO15"/>
    <mergeCell ref="AP14:AP15"/>
    <mergeCell ref="AQ14:AQ15"/>
    <mergeCell ref="AR14:AR15"/>
    <mergeCell ref="AS14:AS15"/>
    <mergeCell ref="A18:A19"/>
    <mergeCell ref="B18:B19"/>
    <mergeCell ref="C18:C19"/>
    <mergeCell ref="D18:D19"/>
    <mergeCell ref="AK18:AK19"/>
    <mergeCell ref="AL18:AL19"/>
    <mergeCell ref="AS18:AS19"/>
    <mergeCell ref="AM18:AM19"/>
    <mergeCell ref="AN18:AN19"/>
    <mergeCell ref="AO18:AO19"/>
    <mergeCell ref="AP18:AP19"/>
    <mergeCell ref="AQ18:AQ19"/>
    <mergeCell ref="AR18:AR19"/>
    <mergeCell ref="A16:A17"/>
    <mergeCell ref="B16:B17"/>
    <mergeCell ref="C16:C17"/>
    <mergeCell ref="AN24:AN25"/>
    <mergeCell ref="AO24:AO25"/>
    <mergeCell ref="AP20:AP21"/>
    <mergeCell ref="AQ20:AQ21"/>
    <mergeCell ref="AR20:AR21"/>
    <mergeCell ref="AS20:AS21"/>
    <mergeCell ref="A22:A23"/>
    <mergeCell ref="B22:B23"/>
    <mergeCell ref="C22:C23"/>
    <mergeCell ref="D22:D23"/>
    <mergeCell ref="AK22:AK23"/>
    <mergeCell ref="AL22:AL23"/>
    <mergeCell ref="AS22:AS23"/>
    <mergeCell ref="AM22:AM23"/>
    <mergeCell ref="AN22:AN23"/>
    <mergeCell ref="AO22:AO23"/>
    <mergeCell ref="AP22:AP23"/>
    <mergeCell ref="AQ22:AQ23"/>
    <mergeCell ref="AR22:AR23"/>
    <mergeCell ref="A20:A21"/>
    <mergeCell ref="B20:B21"/>
    <mergeCell ref="C20:C21"/>
    <mergeCell ref="D20:D21"/>
    <mergeCell ref="AK20:AK21"/>
    <mergeCell ref="AP24:AP25"/>
    <mergeCell ref="AQ24:AQ25"/>
    <mergeCell ref="AR24:AR25"/>
    <mergeCell ref="AS24:AS25"/>
    <mergeCell ref="A26:A27"/>
    <mergeCell ref="B26:B27"/>
    <mergeCell ref="C26:C27"/>
    <mergeCell ref="D26:D27"/>
    <mergeCell ref="AK26:AK27"/>
    <mergeCell ref="AL26:AL27"/>
    <mergeCell ref="AS26:AS27"/>
    <mergeCell ref="AM26:AM27"/>
    <mergeCell ref="AN26:AN27"/>
    <mergeCell ref="AO26:AO27"/>
    <mergeCell ref="AP26:AP27"/>
    <mergeCell ref="AQ26:AQ27"/>
    <mergeCell ref="AR26:AR27"/>
    <mergeCell ref="A24:A25"/>
    <mergeCell ref="B24:B25"/>
    <mergeCell ref="C24:C25"/>
    <mergeCell ref="D24:D25"/>
    <mergeCell ref="AK24:AK25"/>
    <mergeCell ref="AL24:AL25"/>
    <mergeCell ref="AM24:AM25"/>
    <mergeCell ref="AP28:AP29"/>
    <mergeCell ref="AQ28:AQ29"/>
    <mergeCell ref="AR28:AR29"/>
    <mergeCell ref="AS28:AS29"/>
    <mergeCell ref="A30:A31"/>
    <mergeCell ref="B30:B31"/>
    <mergeCell ref="C30:C31"/>
    <mergeCell ref="D30:D31"/>
    <mergeCell ref="AK30:AK31"/>
    <mergeCell ref="AL30:AL31"/>
    <mergeCell ref="A28:A29"/>
    <mergeCell ref="B28:B29"/>
    <mergeCell ref="C28:C29"/>
    <mergeCell ref="D28:D29"/>
    <mergeCell ref="AK28:AK29"/>
    <mergeCell ref="AL28:AL29"/>
    <mergeCell ref="AM28:AM29"/>
    <mergeCell ref="AN28:AN29"/>
    <mergeCell ref="AO28:AO29"/>
    <mergeCell ref="AR32:AR33"/>
    <mergeCell ref="AS32:AS33"/>
    <mergeCell ref="A34:A35"/>
    <mergeCell ref="B34:B35"/>
    <mergeCell ref="C34:C35"/>
    <mergeCell ref="D34:D35"/>
    <mergeCell ref="AK34:AK35"/>
    <mergeCell ref="AL34:AL35"/>
    <mergeCell ref="AS30:AS31"/>
    <mergeCell ref="A32:A33"/>
    <mergeCell ref="B32:B33"/>
    <mergeCell ref="C32:C33"/>
    <mergeCell ref="D32:D33"/>
    <mergeCell ref="AK32:AK33"/>
    <mergeCell ref="AL32:AL33"/>
    <mergeCell ref="AM32:AM33"/>
    <mergeCell ref="AN32:AN33"/>
    <mergeCell ref="AO32:AO33"/>
    <mergeCell ref="AM30:AM31"/>
    <mergeCell ref="AN30:AN31"/>
    <mergeCell ref="AO30:AO31"/>
    <mergeCell ref="AP30:AP31"/>
    <mergeCell ref="AQ30:AQ31"/>
    <mergeCell ref="AR30:AR31"/>
    <mergeCell ref="A39:A40"/>
    <mergeCell ref="B39:B40"/>
    <mergeCell ref="C39:C40"/>
    <mergeCell ref="D39:D40"/>
    <mergeCell ref="AK39:AK40"/>
    <mergeCell ref="AL39:AL40"/>
    <mergeCell ref="AM39:AM40"/>
    <mergeCell ref="AP32:AP33"/>
    <mergeCell ref="AQ32:AQ33"/>
    <mergeCell ref="AN39:AN40"/>
    <mergeCell ref="AO39:AO40"/>
    <mergeCell ref="AP39:AP40"/>
    <mergeCell ref="AQ39:AQ40"/>
    <mergeCell ref="C36:C37"/>
    <mergeCell ref="D36:D37"/>
    <mergeCell ref="AK36:AK37"/>
    <mergeCell ref="AL36:AL37"/>
    <mergeCell ref="AM36:AM37"/>
    <mergeCell ref="AN36:AN37"/>
    <mergeCell ref="AR39:AR40"/>
    <mergeCell ref="AS39:AS40"/>
    <mergeCell ref="AM34:AM35"/>
    <mergeCell ref="AN34:AN35"/>
    <mergeCell ref="AR34:AR35"/>
    <mergeCell ref="AS41:AS42"/>
    <mergeCell ref="A43:A44"/>
    <mergeCell ref="B43:B44"/>
    <mergeCell ref="C43:C44"/>
    <mergeCell ref="D43:D44"/>
    <mergeCell ref="AK43:AK44"/>
    <mergeCell ref="AL43:AL44"/>
    <mergeCell ref="AM43:AM44"/>
    <mergeCell ref="AN43:AN44"/>
    <mergeCell ref="AO43:AO44"/>
    <mergeCell ref="AM41:AM42"/>
    <mergeCell ref="AN41:AN42"/>
    <mergeCell ref="AO41:AO42"/>
    <mergeCell ref="AP41:AP42"/>
    <mergeCell ref="AQ41:AQ42"/>
    <mergeCell ref="AR41:AR42"/>
    <mergeCell ref="A41:A42"/>
    <mergeCell ref="B41:B42"/>
    <mergeCell ref="C41:C42"/>
    <mergeCell ref="D41:D42"/>
    <mergeCell ref="AK41:AK42"/>
    <mergeCell ref="AL41:AL42"/>
    <mergeCell ref="AP43:AP44"/>
    <mergeCell ref="AQ43:AQ44"/>
    <mergeCell ref="AR43:AR44"/>
    <mergeCell ref="AS43:AS44"/>
    <mergeCell ref="A45:A46"/>
    <mergeCell ref="B45:B46"/>
    <mergeCell ref="C45:C46"/>
    <mergeCell ref="D45:D46"/>
    <mergeCell ref="AK45:AK46"/>
    <mergeCell ref="AL45:AL46"/>
    <mergeCell ref="AS45:AS46"/>
    <mergeCell ref="AM45:AM46"/>
    <mergeCell ref="AN45:AN46"/>
    <mergeCell ref="AO45:AO46"/>
    <mergeCell ref="AP45:AP46"/>
    <mergeCell ref="AQ45:AQ46"/>
    <mergeCell ref="AR45:AR46"/>
    <mergeCell ref="AP47:AP48"/>
    <mergeCell ref="AQ47:AQ48"/>
    <mergeCell ref="AR47:AR48"/>
    <mergeCell ref="AS47:AS48"/>
    <mergeCell ref="AM71:AS71"/>
    <mergeCell ref="A75:A76"/>
    <mergeCell ref="B75:B76"/>
    <mergeCell ref="C75:C76"/>
    <mergeCell ref="D75:D76"/>
    <mergeCell ref="E75:E76"/>
    <mergeCell ref="AS75:AS76"/>
    <mergeCell ref="A47:A48"/>
    <mergeCell ref="B47:B48"/>
    <mergeCell ref="C47:C48"/>
    <mergeCell ref="D47:D48"/>
    <mergeCell ref="AK47:AK48"/>
    <mergeCell ref="AL47:AL48"/>
    <mergeCell ref="AM47:AM48"/>
    <mergeCell ref="AN47:AN48"/>
    <mergeCell ref="AO47:AO48"/>
    <mergeCell ref="AT75:AT76"/>
    <mergeCell ref="A78:A79"/>
    <mergeCell ref="B78:B79"/>
    <mergeCell ref="C78:C79"/>
    <mergeCell ref="D78:D79"/>
    <mergeCell ref="AK78:AK79"/>
    <mergeCell ref="AL78:AL79"/>
    <mergeCell ref="AM78:AM79"/>
    <mergeCell ref="AN78:AN79"/>
    <mergeCell ref="AK75:AM75"/>
    <mergeCell ref="AN75:AN76"/>
    <mergeCell ref="AO75:AO76"/>
    <mergeCell ref="AP75:AP76"/>
    <mergeCell ref="AQ75:AQ76"/>
    <mergeCell ref="AR75:AR76"/>
    <mergeCell ref="AO78:AO79"/>
    <mergeCell ref="AP78:AP79"/>
    <mergeCell ref="AQ78:AQ79"/>
    <mergeCell ref="AR78:AR79"/>
    <mergeCell ref="AS78:AS79"/>
    <mergeCell ref="A80:A81"/>
    <mergeCell ref="B80:B81"/>
    <mergeCell ref="C80:C81"/>
    <mergeCell ref="D80:D81"/>
    <mergeCell ref="AK80:AK81"/>
    <mergeCell ref="AR80:AR81"/>
    <mergeCell ref="AS80:AS81"/>
    <mergeCell ref="A82:A83"/>
    <mergeCell ref="B82:B83"/>
    <mergeCell ref="C82:C83"/>
    <mergeCell ref="D82:D83"/>
    <mergeCell ref="AK82:AK83"/>
    <mergeCell ref="AL82:AL83"/>
    <mergeCell ref="AM82:AM83"/>
    <mergeCell ref="AN82:AN83"/>
    <mergeCell ref="AL80:AL81"/>
    <mergeCell ref="AM80:AM81"/>
    <mergeCell ref="AN80:AN81"/>
    <mergeCell ref="AO80:AO81"/>
    <mergeCell ref="AP80:AP81"/>
    <mergeCell ref="AQ80:AQ81"/>
    <mergeCell ref="AO82:AO83"/>
    <mergeCell ref="AP82:AP83"/>
    <mergeCell ref="AQ82:AQ83"/>
    <mergeCell ref="AM86:AM87"/>
    <mergeCell ref="AN86:AN87"/>
    <mergeCell ref="AL84:AL85"/>
    <mergeCell ref="AM84:AM85"/>
    <mergeCell ref="AN84:AN85"/>
    <mergeCell ref="AR82:AR83"/>
    <mergeCell ref="AS82:AS83"/>
    <mergeCell ref="A84:A85"/>
    <mergeCell ref="B84:B85"/>
    <mergeCell ref="C84:C85"/>
    <mergeCell ref="D84:D85"/>
    <mergeCell ref="AK84:AK85"/>
    <mergeCell ref="AR84:AR85"/>
    <mergeCell ref="AS84:AS85"/>
    <mergeCell ref="AO84:AO85"/>
    <mergeCell ref="AP84:AP85"/>
    <mergeCell ref="AQ84:AQ85"/>
    <mergeCell ref="AL88:AL89"/>
    <mergeCell ref="AM88:AM89"/>
    <mergeCell ref="AN88:AN89"/>
    <mergeCell ref="AO86:AO87"/>
    <mergeCell ref="AP86:AP87"/>
    <mergeCell ref="AQ86:AQ87"/>
    <mergeCell ref="AR86:AR87"/>
    <mergeCell ref="AS86:AS87"/>
    <mergeCell ref="A88:A89"/>
    <mergeCell ref="B88:B89"/>
    <mergeCell ref="C88:C89"/>
    <mergeCell ref="D88:D89"/>
    <mergeCell ref="AK88:AK89"/>
    <mergeCell ref="AR88:AR89"/>
    <mergeCell ref="AS88:AS89"/>
    <mergeCell ref="AO88:AO89"/>
    <mergeCell ref="AP88:AP89"/>
    <mergeCell ref="AQ88:AQ89"/>
    <mergeCell ref="A86:A87"/>
    <mergeCell ref="B86:B87"/>
    <mergeCell ref="C86:C87"/>
    <mergeCell ref="D86:D87"/>
    <mergeCell ref="AK86:AK87"/>
    <mergeCell ref="AL86:AL87"/>
    <mergeCell ref="AO90:AO91"/>
    <mergeCell ref="AP90:AP91"/>
    <mergeCell ref="AQ90:AQ91"/>
    <mergeCell ref="AR90:AR91"/>
    <mergeCell ref="AS90:AS91"/>
    <mergeCell ref="A92:A93"/>
    <mergeCell ref="B92:B93"/>
    <mergeCell ref="C92:C93"/>
    <mergeCell ref="D92:D93"/>
    <mergeCell ref="AK92:AK93"/>
    <mergeCell ref="A90:A91"/>
    <mergeCell ref="B90:B91"/>
    <mergeCell ref="C90:C91"/>
    <mergeCell ref="D90:D91"/>
    <mergeCell ref="AK90:AK91"/>
    <mergeCell ref="AL90:AL91"/>
    <mergeCell ref="AM90:AM91"/>
    <mergeCell ref="AN90:AN91"/>
    <mergeCell ref="AO94:AO95"/>
    <mergeCell ref="AP94:AP95"/>
    <mergeCell ref="AQ94:AQ95"/>
    <mergeCell ref="AR94:AR95"/>
    <mergeCell ref="AS94:AS95"/>
    <mergeCell ref="AR92:AR93"/>
    <mergeCell ref="AS92:AS93"/>
    <mergeCell ref="A94:A95"/>
    <mergeCell ref="B94:B95"/>
    <mergeCell ref="C94:C95"/>
    <mergeCell ref="D94:D95"/>
    <mergeCell ref="AK94:AK95"/>
    <mergeCell ref="AL94:AL95"/>
    <mergeCell ref="AM94:AM95"/>
    <mergeCell ref="AN94:AN95"/>
    <mergeCell ref="AL92:AL93"/>
    <mergeCell ref="AM92:AM93"/>
    <mergeCell ref="AN92:AN93"/>
    <mergeCell ref="AO92:AO93"/>
    <mergeCell ref="AP92:AP93"/>
    <mergeCell ref="AQ92:AQ93"/>
  </mergeCells>
  <conditionalFormatting sqref="F103:AJ104 F5:AJ6 F50:AJ69 F106:AJ119 F9:AJ12 F14:AJ48 AS37 F78:AJ95">
    <cfRule type="expression" dxfId="277" priority="122" stopIfTrue="1">
      <formula>IF(WEEKDAY(F$5)=1,TRUE,FALSE)</formula>
    </cfRule>
  </conditionalFormatting>
  <conditionalFormatting sqref="F5:AJ6 F75:AJ76 F9:AJ12">
    <cfRule type="expression" dxfId="276" priority="121" stopIfTrue="1">
      <formula>IF(WEEKDAY(F$5)=1,TRUE,FALSE)</formula>
    </cfRule>
  </conditionalFormatting>
  <conditionalFormatting sqref="K39:P39">
    <cfRule type="expression" dxfId="275" priority="120" stopIfTrue="1">
      <formula>IF(WEEKDAY(K$5)=1,TRUE,FALSE)</formula>
    </cfRule>
  </conditionalFormatting>
  <conditionalFormatting sqref="K41:P41">
    <cfRule type="expression" dxfId="274" priority="119" stopIfTrue="1">
      <formula>IF(WEEKDAY(K$5)=1,TRUE,FALSE)</formula>
    </cfRule>
  </conditionalFormatting>
  <conditionalFormatting sqref="K43:P43">
    <cfRule type="expression" dxfId="273" priority="118" stopIfTrue="1">
      <formula>IF(WEEKDAY(K$5)=1,TRUE,FALSE)</formula>
    </cfRule>
  </conditionalFormatting>
  <conditionalFormatting sqref="K45:P45">
    <cfRule type="expression" dxfId="272" priority="117" stopIfTrue="1">
      <formula>IF(WEEKDAY(K$5)=1,TRUE,FALSE)</formula>
    </cfRule>
  </conditionalFormatting>
  <conditionalFormatting sqref="K47:P47">
    <cfRule type="expression" dxfId="271" priority="116" stopIfTrue="1">
      <formula>IF(WEEKDAY(K$5)=1,TRUE,FALSE)</formula>
    </cfRule>
  </conditionalFormatting>
  <conditionalFormatting sqref="R47:W47">
    <cfRule type="expression" dxfId="270" priority="115" stopIfTrue="1">
      <formula>IF(WEEKDAY(R$5)=1,TRUE,FALSE)</formula>
    </cfRule>
  </conditionalFormatting>
  <conditionalFormatting sqref="R45:W45">
    <cfRule type="expression" dxfId="269" priority="114" stopIfTrue="1">
      <formula>IF(WEEKDAY(R$5)=1,TRUE,FALSE)</formula>
    </cfRule>
  </conditionalFormatting>
  <conditionalFormatting sqref="R43:W43">
    <cfRule type="expression" dxfId="268" priority="113" stopIfTrue="1">
      <formula>IF(WEEKDAY(R$5)=1,TRUE,FALSE)</formula>
    </cfRule>
  </conditionalFormatting>
  <conditionalFormatting sqref="R41:W41">
    <cfRule type="expression" dxfId="267" priority="112" stopIfTrue="1">
      <formula>IF(WEEKDAY(R$5)=1,TRUE,FALSE)</formula>
    </cfRule>
  </conditionalFormatting>
  <conditionalFormatting sqref="R39:W39">
    <cfRule type="expression" dxfId="266" priority="111" stopIfTrue="1">
      <formula>IF(WEEKDAY(R$5)=1,TRUE,FALSE)</formula>
    </cfRule>
  </conditionalFormatting>
  <conditionalFormatting sqref="Y39:AD39">
    <cfRule type="expression" dxfId="265" priority="110" stopIfTrue="1">
      <formula>IF(WEEKDAY(Y$5)=1,TRUE,FALSE)</formula>
    </cfRule>
  </conditionalFormatting>
  <conditionalFormatting sqref="Y41:AD41">
    <cfRule type="expression" dxfId="264" priority="109" stopIfTrue="1">
      <formula>IF(WEEKDAY(Y$5)=1,TRUE,FALSE)</formula>
    </cfRule>
  </conditionalFormatting>
  <conditionalFormatting sqref="Y43:AD43">
    <cfRule type="expression" dxfId="263" priority="108" stopIfTrue="1">
      <formula>IF(WEEKDAY(Y$5)=1,TRUE,FALSE)</formula>
    </cfRule>
  </conditionalFormatting>
  <conditionalFormatting sqref="Y45:AD45">
    <cfRule type="expression" dxfId="262" priority="107" stopIfTrue="1">
      <formula>IF(WEEKDAY(Y$5)=1,TRUE,FALSE)</formula>
    </cfRule>
  </conditionalFormatting>
  <conditionalFormatting sqref="Y47:AD47">
    <cfRule type="expression" dxfId="261" priority="106" stopIfTrue="1">
      <formula>IF(WEEKDAY(Y$5)=1,TRUE,FALSE)</formula>
    </cfRule>
  </conditionalFormatting>
  <conditionalFormatting sqref="F14:I14">
    <cfRule type="expression" dxfId="260" priority="105" stopIfTrue="1">
      <formula>IF(WEEKDAY(F$5)=1,TRUE,FALSE)</formula>
    </cfRule>
  </conditionalFormatting>
  <conditionalFormatting sqref="F16:I16">
    <cfRule type="expression" dxfId="259" priority="104" stopIfTrue="1">
      <formula>IF(WEEKDAY(F$5)=1,TRUE,FALSE)</formula>
    </cfRule>
  </conditionalFormatting>
  <conditionalFormatting sqref="F18:I18">
    <cfRule type="expression" dxfId="258" priority="103" stopIfTrue="1">
      <formula>IF(WEEKDAY(F$5)=1,TRUE,FALSE)</formula>
    </cfRule>
  </conditionalFormatting>
  <conditionalFormatting sqref="F20:I20">
    <cfRule type="expression" dxfId="257" priority="102" stopIfTrue="1">
      <formula>IF(WEEKDAY(F$5)=1,TRUE,FALSE)</formula>
    </cfRule>
  </conditionalFormatting>
  <conditionalFormatting sqref="F22:I22">
    <cfRule type="expression" dxfId="256" priority="101" stopIfTrue="1">
      <formula>IF(WEEKDAY(F$5)=1,TRUE,FALSE)</formula>
    </cfRule>
  </conditionalFormatting>
  <conditionalFormatting sqref="F24:I24">
    <cfRule type="expression" dxfId="255" priority="100" stopIfTrue="1">
      <formula>IF(WEEKDAY(F$5)=1,TRUE,FALSE)</formula>
    </cfRule>
  </conditionalFormatting>
  <conditionalFormatting sqref="F26:I26">
    <cfRule type="expression" dxfId="254" priority="99" stopIfTrue="1">
      <formula>IF(WEEKDAY(F$5)=1,TRUE,FALSE)</formula>
    </cfRule>
  </conditionalFormatting>
  <conditionalFormatting sqref="F28:I28">
    <cfRule type="expression" dxfId="253" priority="98" stopIfTrue="1">
      <formula>IF(WEEKDAY(F$5)=1,TRUE,FALSE)</formula>
    </cfRule>
  </conditionalFormatting>
  <conditionalFormatting sqref="F30:I30">
    <cfRule type="expression" dxfId="252" priority="97" stopIfTrue="1">
      <formula>IF(WEEKDAY(F$5)=1,TRUE,FALSE)</formula>
    </cfRule>
  </conditionalFormatting>
  <conditionalFormatting sqref="F32:I32">
    <cfRule type="expression" dxfId="251" priority="96" stopIfTrue="1">
      <formula>IF(WEEKDAY(F$5)=1,TRUE,FALSE)</formula>
    </cfRule>
  </conditionalFormatting>
  <conditionalFormatting sqref="F39:I39">
    <cfRule type="expression" dxfId="250" priority="95" stopIfTrue="1">
      <formula>IF(WEEKDAY(F$5)=1,TRUE,FALSE)</formula>
    </cfRule>
  </conditionalFormatting>
  <conditionalFormatting sqref="F41:I41">
    <cfRule type="expression" dxfId="249" priority="94" stopIfTrue="1">
      <formula>IF(WEEKDAY(F$5)=1,TRUE,FALSE)</formula>
    </cfRule>
  </conditionalFormatting>
  <conditionalFormatting sqref="F43:I43">
    <cfRule type="expression" dxfId="248" priority="93" stopIfTrue="1">
      <formula>IF(WEEKDAY(F$5)=1,TRUE,FALSE)</formula>
    </cfRule>
  </conditionalFormatting>
  <conditionalFormatting sqref="F45:I45">
    <cfRule type="expression" dxfId="247" priority="92" stopIfTrue="1">
      <formula>IF(WEEKDAY(F$5)=1,TRUE,FALSE)</formula>
    </cfRule>
  </conditionalFormatting>
  <conditionalFormatting sqref="F47:I47">
    <cfRule type="expression" dxfId="246" priority="91" stopIfTrue="1">
      <formula>IF(WEEKDAY(F$5)=1,TRUE,FALSE)</formula>
    </cfRule>
  </conditionalFormatting>
  <conditionalFormatting sqref="F78:I78">
    <cfRule type="expression" dxfId="245" priority="90" stopIfTrue="1">
      <formula>IF(WEEKDAY(F$5)=1,TRUE,FALSE)</formula>
    </cfRule>
  </conditionalFormatting>
  <conditionalFormatting sqref="F80:I80">
    <cfRule type="expression" dxfId="244" priority="89" stopIfTrue="1">
      <formula>IF(WEEKDAY(F$5)=1,TRUE,FALSE)</formula>
    </cfRule>
  </conditionalFormatting>
  <conditionalFormatting sqref="F82:I82">
    <cfRule type="expression" dxfId="243" priority="88" stopIfTrue="1">
      <formula>IF(WEEKDAY(F$5)=1,TRUE,FALSE)</formula>
    </cfRule>
  </conditionalFormatting>
  <conditionalFormatting sqref="F84:I84">
    <cfRule type="expression" dxfId="242" priority="87" stopIfTrue="1">
      <formula>IF(WEEKDAY(F$5)=1,TRUE,FALSE)</formula>
    </cfRule>
  </conditionalFormatting>
  <conditionalFormatting sqref="F86:I86">
    <cfRule type="expression" dxfId="241" priority="86" stopIfTrue="1">
      <formula>IF(WEEKDAY(F$5)=1,TRUE,FALSE)</formula>
    </cfRule>
  </conditionalFormatting>
  <conditionalFormatting sqref="F88:I88">
    <cfRule type="expression" dxfId="240" priority="85" stopIfTrue="1">
      <formula>IF(WEEKDAY(F$5)=1,TRUE,FALSE)</formula>
    </cfRule>
  </conditionalFormatting>
  <conditionalFormatting sqref="F90:I90">
    <cfRule type="expression" dxfId="239" priority="84" stopIfTrue="1">
      <formula>IF(WEEKDAY(F$5)=1,TRUE,FALSE)</formula>
    </cfRule>
  </conditionalFormatting>
  <conditionalFormatting sqref="F92:I92">
    <cfRule type="expression" dxfId="238" priority="83" stopIfTrue="1">
      <formula>IF(WEEKDAY(F$5)=1,TRUE,FALSE)</formula>
    </cfRule>
  </conditionalFormatting>
  <conditionalFormatting sqref="F94:I94">
    <cfRule type="expression" dxfId="237" priority="82" stopIfTrue="1">
      <formula>IF(WEEKDAY(F$5)=1,TRUE,FALSE)</formula>
    </cfRule>
  </conditionalFormatting>
  <conditionalFormatting sqref="AF14:AJ14">
    <cfRule type="expression" dxfId="236" priority="81" stopIfTrue="1">
      <formula>IF(WEEKDAY(AF$5)=1,TRUE,FALSE)</formula>
    </cfRule>
  </conditionalFormatting>
  <conditionalFormatting sqref="AF16:AJ16">
    <cfRule type="expression" dxfId="235" priority="80" stopIfTrue="1">
      <formula>IF(WEEKDAY(AF$5)=1,TRUE,FALSE)</formula>
    </cfRule>
  </conditionalFormatting>
  <conditionalFormatting sqref="AF18:AJ18">
    <cfRule type="expression" dxfId="234" priority="79" stopIfTrue="1">
      <formula>IF(WEEKDAY(AF$5)=1,TRUE,FALSE)</formula>
    </cfRule>
  </conditionalFormatting>
  <conditionalFormatting sqref="AF20:AJ20">
    <cfRule type="expression" dxfId="233" priority="78" stopIfTrue="1">
      <formula>IF(WEEKDAY(AF$5)=1,TRUE,FALSE)</formula>
    </cfRule>
  </conditionalFormatting>
  <conditionalFormatting sqref="AF22:AJ22">
    <cfRule type="expression" dxfId="232" priority="77" stopIfTrue="1">
      <formula>IF(WEEKDAY(AF$5)=1,TRUE,FALSE)</formula>
    </cfRule>
  </conditionalFormatting>
  <conditionalFormatting sqref="AF24:AJ24">
    <cfRule type="expression" dxfId="231" priority="76" stopIfTrue="1">
      <formula>IF(WEEKDAY(AF$5)=1,TRUE,FALSE)</formula>
    </cfRule>
  </conditionalFormatting>
  <conditionalFormatting sqref="AF26:AJ26">
    <cfRule type="expression" dxfId="230" priority="75" stopIfTrue="1">
      <formula>IF(WEEKDAY(AF$5)=1,TRUE,FALSE)</formula>
    </cfRule>
  </conditionalFormatting>
  <conditionalFormatting sqref="AF28:AJ28">
    <cfRule type="expression" dxfId="229" priority="74" stopIfTrue="1">
      <formula>IF(WEEKDAY(AF$5)=1,TRUE,FALSE)</formula>
    </cfRule>
  </conditionalFormatting>
  <conditionalFormatting sqref="AF30:AJ30">
    <cfRule type="expression" dxfId="228" priority="73" stopIfTrue="1">
      <formula>IF(WEEKDAY(AF$5)=1,TRUE,FALSE)</formula>
    </cfRule>
  </conditionalFormatting>
  <conditionalFormatting sqref="AF32:AJ32">
    <cfRule type="expression" dxfId="227" priority="72" stopIfTrue="1">
      <formula>IF(WEEKDAY(AF$5)=1,TRUE,FALSE)</formula>
    </cfRule>
  </conditionalFormatting>
  <conditionalFormatting sqref="AF39:AJ39">
    <cfRule type="expression" dxfId="226" priority="71" stopIfTrue="1">
      <formula>IF(WEEKDAY(AF$5)=1,TRUE,FALSE)</formula>
    </cfRule>
  </conditionalFormatting>
  <conditionalFormatting sqref="AF43:AJ43">
    <cfRule type="expression" dxfId="225" priority="70" stopIfTrue="1">
      <formula>IF(WEEKDAY(AF$5)=1,TRUE,FALSE)</formula>
    </cfRule>
  </conditionalFormatting>
  <conditionalFormatting sqref="AF45:AJ45">
    <cfRule type="expression" dxfId="224" priority="69" stopIfTrue="1">
      <formula>IF(WEEKDAY(AF$5)=1,TRUE,FALSE)</formula>
    </cfRule>
  </conditionalFormatting>
  <conditionalFormatting sqref="AF47:AJ47">
    <cfRule type="expression" dxfId="223" priority="68" stopIfTrue="1">
      <formula>IF(WEEKDAY(AF$5)=1,TRUE,FALSE)</formula>
    </cfRule>
  </conditionalFormatting>
  <conditionalFormatting sqref="K41:P41">
    <cfRule type="expression" dxfId="222" priority="67" stopIfTrue="1">
      <formula>IF(WEEKDAY(K$5)=1,TRUE,FALSE)</formula>
    </cfRule>
  </conditionalFormatting>
  <conditionalFormatting sqref="R41:W41">
    <cfRule type="expression" dxfId="221" priority="66" stopIfTrue="1">
      <formula>IF(WEEKDAY(R$5)=1,TRUE,FALSE)</formula>
    </cfRule>
  </conditionalFormatting>
  <conditionalFormatting sqref="Y41:AD41">
    <cfRule type="expression" dxfId="220" priority="65" stopIfTrue="1">
      <formula>IF(WEEKDAY(Y$5)=1,TRUE,FALSE)</formula>
    </cfRule>
  </conditionalFormatting>
  <conditionalFormatting sqref="F41:I41">
    <cfRule type="expression" dxfId="219" priority="64" stopIfTrue="1">
      <formula>IF(WEEKDAY(F$5)=1,TRUE,FALSE)</formula>
    </cfRule>
  </conditionalFormatting>
  <conditionalFormatting sqref="AF41:AJ41">
    <cfRule type="expression" dxfId="218" priority="63" stopIfTrue="1">
      <formula>IF(WEEKDAY(AF$5)=1,TRUE,FALSE)</formula>
    </cfRule>
  </conditionalFormatting>
  <conditionalFormatting sqref="I34">
    <cfRule type="expression" dxfId="217" priority="62" stopIfTrue="1">
      <formula>IF(WEEKDAY(I$5)=1,TRUE,FALSE)</formula>
    </cfRule>
  </conditionalFormatting>
  <conditionalFormatting sqref="AF34:AJ34">
    <cfRule type="expression" dxfId="216" priority="61" stopIfTrue="1">
      <formula>IF(WEEKDAY(AF$5)=1,TRUE,FALSE)</formula>
    </cfRule>
  </conditionalFormatting>
  <conditionalFormatting sqref="I34">
    <cfRule type="expression" dxfId="215" priority="60" stopIfTrue="1">
      <formula>IF(WEEKDAY(I$5)=1,TRUE,FALSE)</formula>
    </cfRule>
  </conditionalFormatting>
  <conditionalFormatting sqref="AF34:AJ34">
    <cfRule type="expression" dxfId="214" priority="59" stopIfTrue="1">
      <formula>IF(WEEKDAY(AF$5)=1,TRUE,FALSE)</formula>
    </cfRule>
  </conditionalFormatting>
  <conditionalFormatting sqref="I34">
    <cfRule type="expression" dxfId="213" priority="58" stopIfTrue="1">
      <formula>IF(WEEKDAY(I$5)=1,TRUE,FALSE)</formula>
    </cfRule>
  </conditionalFormatting>
  <conditionalFormatting sqref="AF34:AJ34">
    <cfRule type="expression" dxfId="212" priority="57" stopIfTrue="1">
      <formula>IF(WEEKDAY(AF$5)=1,TRUE,FALSE)</formula>
    </cfRule>
  </conditionalFormatting>
  <conditionalFormatting sqref="F34:H34">
    <cfRule type="expression" dxfId="211" priority="56" stopIfTrue="1">
      <formula>IF(WEEKDAY(F$5)=1,TRUE,FALSE)</formula>
    </cfRule>
  </conditionalFormatting>
  <conditionalFormatting sqref="F34:H34">
    <cfRule type="expression" dxfId="210" priority="55" stopIfTrue="1">
      <formula>IF(WEEKDAY(F$5)=1,TRUE,FALSE)</formula>
    </cfRule>
  </conditionalFormatting>
  <conditionalFormatting sqref="J34:L34 N34:P34 R34:T34 V34:X34 Z34:AB34 AD34:AF34 AH34:AJ34">
    <cfRule type="expression" dxfId="209" priority="54" stopIfTrue="1">
      <formula>IF(WEEKDAY(J$5)=1,TRUE,FALSE)</formula>
    </cfRule>
  </conditionalFormatting>
  <conditionalFormatting sqref="J34:L34 N34:P34 R34:T34 V34:X34 Z34:AB34 AD34:AF34 AH34:AJ34">
    <cfRule type="expression" dxfId="208" priority="53" stopIfTrue="1">
      <formula>IF(WEEKDAY(J$5)=1,TRUE,FALSE)</formula>
    </cfRule>
  </conditionalFormatting>
  <conditionalFormatting sqref="I36">
    <cfRule type="expression" dxfId="207" priority="52" stopIfTrue="1">
      <formula>IF(WEEKDAY(I$5)=1,TRUE,FALSE)</formula>
    </cfRule>
  </conditionalFormatting>
  <conditionalFormatting sqref="AF36:AJ36">
    <cfRule type="expression" dxfId="206" priority="51" stopIfTrue="1">
      <formula>IF(WEEKDAY(AF$5)=1,TRUE,FALSE)</formula>
    </cfRule>
  </conditionalFormatting>
  <conditionalFormatting sqref="I36">
    <cfRule type="expression" dxfId="205" priority="50" stopIfTrue="1">
      <formula>IF(WEEKDAY(I$5)=1,TRUE,FALSE)</formula>
    </cfRule>
  </conditionalFormatting>
  <conditionalFormatting sqref="AF36:AJ36">
    <cfRule type="expression" dxfId="204" priority="49" stopIfTrue="1">
      <formula>IF(WEEKDAY(AF$5)=1,TRUE,FALSE)</formula>
    </cfRule>
  </conditionalFormatting>
  <conditionalFormatting sqref="I36">
    <cfRule type="expression" dxfId="203" priority="48" stopIfTrue="1">
      <formula>IF(WEEKDAY(I$5)=1,TRUE,FALSE)</formula>
    </cfRule>
  </conditionalFormatting>
  <conditionalFormatting sqref="AF36:AJ36">
    <cfRule type="expression" dxfId="202" priority="47" stopIfTrue="1">
      <formula>IF(WEEKDAY(AF$5)=1,TRUE,FALSE)</formula>
    </cfRule>
  </conditionalFormatting>
  <conditionalFormatting sqref="F36:H36">
    <cfRule type="expression" dxfId="201" priority="46" stopIfTrue="1">
      <formula>IF(WEEKDAY(F$5)=1,TRUE,FALSE)</formula>
    </cfRule>
  </conditionalFormatting>
  <conditionalFormatting sqref="F36:H36">
    <cfRule type="expression" dxfId="200" priority="45" stopIfTrue="1">
      <formula>IF(WEEKDAY(F$5)=1,TRUE,FALSE)</formula>
    </cfRule>
  </conditionalFormatting>
  <conditionalFormatting sqref="J36:L36 N36:P36 R36:T36 V36:X36 Z36:AB36 AD36:AF36 AH36:AJ36">
    <cfRule type="expression" dxfId="199" priority="44" stopIfTrue="1">
      <formula>IF(WEEKDAY(J$5)=1,TRUE,FALSE)</formula>
    </cfRule>
  </conditionalFormatting>
  <conditionalFormatting sqref="J36:L36 N36:P36 R36:T36 V36:X36 Z36:AB36 AD36:AF36 AH36:AJ36">
    <cfRule type="expression" dxfId="198" priority="43" stopIfTrue="1">
      <formula>IF(WEEKDAY(J$5)=1,TRUE,FALSE)</formula>
    </cfRule>
  </conditionalFormatting>
  <conditionalFormatting sqref="F16:I16">
    <cfRule type="expression" dxfId="197" priority="42" stopIfTrue="1">
      <formula>IF(WEEKDAY(F$5)=1,TRUE,FALSE)</formula>
    </cfRule>
  </conditionalFormatting>
  <conditionalFormatting sqref="AF16:AJ16">
    <cfRule type="expression" dxfId="196" priority="41" stopIfTrue="1">
      <formula>IF(WEEKDAY(AF$5)=1,TRUE,FALSE)</formula>
    </cfRule>
  </conditionalFormatting>
  <conditionalFormatting sqref="F18:I18">
    <cfRule type="expression" dxfId="195" priority="40" stopIfTrue="1">
      <formula>IF(WEEKDAY(F$5)=1,TRUE,FALSE)</formula>
    </cfRule>
  </conditionalFormatting>
  <conditionalFormatting sqref="AF18:AJ18">
    <cfRule type="expression" dxfId="194" priority="39" stopIfTrue="1">
      <formula>IF(WEEKDAY(AF$5)=1,TRUE,FALSE)</formula>
    </cfRule>
  </conditionalFormatting>
  <conditionalFormatting sqref="F20:I20">
    <cfRule type="expression" dxfId="193" priority="38" stopIfTrue="1">
      <formula>IF(WEEKDAY(F$5)=1,TRUE,FALSE)</formula>
    </cfRule>
  </conditionalFormatting>
  <conditionalFormatting sqref="AF20:AJ20">
    <cfRule type="expression" dxfId="192" priority="37" stopIfTrue="1">
      <formula>IF(WEEKDAY(AF$5)=1,TRUE,FALSE)</formula>
    </cfRule>
  </conditionalFormatting>
  <conditionalFormatting sqref="F22:I22">
    <cfRule type="expression" dxfId="191" priority="36" stopIfTrue="1">
      <formula>IF(WEEKDAY(F$5)=1,TRUE,FALSE)</formula>
    </cfRule>
  </conditionalFormatting>
  <conditionalFormatting sqref="AF22:AJ22">
    <cfRule type="expression" dxfId="190" priority="35" stopIfTrue="1">
      <formula>IF(WEEKDAY(AF$5)=1,TRUE,FALSE)</formula>
    </cfRule>
  </conditionalFormatting>
  <conditionalFormatting sqref="F24:I24">
    <cfRule type="expression" dxfId="189" priority="34" stopIfTrue="1">
      <formula>IF(WEEKDAY(F$5)=1,TRUE,FALSE)</formula>
    </cfRule>
  </conditionalFormatting>
  <conditionalFormatting sqref="AF24:AJ24">
    <cfRule type="expression" dxfId="188" priority="33" stopIfTrue="1">
      <formula>IF(WEEKDAY(AF$5)=1,TRUE,FALSE)</formula>
    </cfRule>
  </conditionalFormatting>
  <conditionalFormatting sqref="F26:I26">
    <cfRule type="expression" dxfId="187" priority="32" stopIfTrue="1">
      <formula>IF(WEEKDAY(F$5)=1,TRUE,FALSE)</formula>
    </cfRule>
  </conditionalFormatting>
  <conditionalFormatting sqref="AF26:AJ26">
    <cfRule type="expression" dxfId="186" priority="31" stopIfTrue="1">
      <formula>IF(WEEKDAY(AF$5)=1,TRUE,FALSE)</formula>
    </cfRule>
  </conditionalFormatting>
  <conditionalFormatting sqref="F28:I28">
    <cfRule type="expression" dxfId="185" priority="30" stopIfTrue="1">
      <formula>IF(WEEKDAY(F$5)=1,TRUE,FALSE)</formula>
    </cfRule>
  </conditionalFormatting>
  <conditionalFormatting sqref="AF28:AJ28">
    <cfRule type="expression" dxfId="184" priority="29" stopIfTrue="1">
      <formula>IF(WEEKDAY(AF$5)=1,TRUE,FALSE)</formula>
    </cfRule>
  </conditionalFormatting>
  <conditionalFormatting sqref="F30:I30">
    <cfRule type="expression" dxfId="183" priority="28" stopIfTrue="1">
      <formula>IF(WEEKDAY(F$5)=1,TRUE,FALSE)</formula>
    </cfRule>
  </conditionalFormatting>
  <conditionalFormatting sqref="AF30:AJ30">
    <cfRule type="expression" dxfId="182" priority="27" stopIfTrue="1">
      <formula>IF(WEEKDAY(AF$5)=1,TRUE,FALSE)</formula>
    </cfRule>
  </conditionalFormatting>
  <conditionalFormatting sqref="F32:I32">
    <cfRule type="expression" dxfId="181" priority="26" stopIfTrue="1">
      <formula>IF(WEEKDAY(F$5)=1,TRUE,FALSE)</formula>
    </cfRule>
  </conditionalFormatting>
  <conditionalFormatting sqref="AF32:AJ32">
    <cfRule type="expression" dxfId="180" priority="25" stopIfTrue="1">
      <formula>IF(WEEKDAY(AF$5)=1,TRUE,FALSE)</formula>
    </cfRule>
  </conditionalFormatting>
  <conditionalFormatting sqref="F34:I34">
    <cfRule type="expression" dxfId="179" priority="24" stopIfTrue="1">
      <formula>IF(WEEKDAY(F$5)=1,TRUE,FALSE)</formula>
    </cfRule>
  </conditionalFormatting>
  <conditionalFormatting sqref="AF34:AJ34">
    <cfRule type="expression" dxfId="178" priority="23" stopIfTrue="1">
      <formula>IF(WEEKDAY(AF$5)=1,TRUE,FALSE)</formula>
    </cfRule>
  </conditionalFormatting>
  <conditionalFormatting sqref="F36:I36">
    <cfRule type="expression" dxfId="177" priority="22" stopIfTrue="1">
      <formula>IF(WEEKDAY(F$5)=1,TRUE,FALSE)</formula>
    </cfRule>
  </conditionalFormatting>
  <conditionalFormatting sqref="AF36:AJ36">
    <cfRule type="expression" dxfId="176" priority="21" stopIfTrue="1">
      <formula>IF(WEEKDAY(AF$5)=1,TRUE,FALSE)</formula>
    </cfRule>
  </conditionalFormatting>
  <conditionalFormatting sqref="I37">
    <cfRule type="expression" dxfId="175" priority="20" stopIfTrue="1">
      <formula>IF(WEEKDAY(I$5)=1,TRUE,FALSE)</formula>
    </cfRule>
  </conditionalFormatting>
  <conditionalFormatting sqref="AF37:AJ37">
    <cfRule type="expression" dxfId="174" priority="19" stopIfTrue="1">
      <formula>IF(WEEKDAY(AF$5)=1,TRUE,FALSE)</formula>
    </cfRule>
  </conditionalFormatting>
  <conditionalFormatting sqref="I37">
    <cfRule type="expression" dxfId="173" priority="18" stopIfTrue="1">
      <formula>IF(WEEKDAY(I$5)=1,TRUE,FALSE)</formula>
    </cfRule>
  </conditionalFormatting>
  <conditionalFormatting sqref="AF37:AJ37">
    <cfRule type="expression" dxfId="172" priority="17" stopIfTrue="1">
      <formula>IF(WEEKDAY(AF$5)=1,TRUE,FALSE)</formula>
    </cfRule>
  </conditionalFormatting>
  <conditionalFormatting sqref="I37">
    <cfRule type="expression" dxfId="171" priority="16" stopIfTrue="1">
      <formula>IF(WEEKDAY(I$5)=1,TRUE,FALSE)</formula>
    </cfRule>
  </conditionalFormatting>
  <conditionalFormatting sqref="AF37:AJ37">
    <cfRule type="expression" dxfId="170" priority="15" stopIfTrue="1">
      <formula>IF(WEEKDAY(AF$5)=1,TRUE,FALSE)</formula>
    </cfRule>
  </conditionalFormatting>
  <conditionalFormatting sqref="F37:H37 AS37">
    <cfRule type="expression" dxfId="169" priority="14" stopIfTrue="1">
      <formula>IF(WEEKDAY(F$5)=1,TRUE,FALSE)</formula>
    </cfRule>
  </conditionalFormatting>
  <conditionalFormatting sqref="F37:H37 AS37">
    <cfRule type="expression" dxfId="168" priority="13" stopIfTrue="1">
      <formula>IF(WEEKDAY(F$5)=1,TRUE,FALSE)</formula>
    </cfRule>
  </conditionalFormatting>
  <conditionalFormatting sqref="J37:L37 N37:P37 R37:T37 V37:X37 Z37:AB37 AD37:AF37 AH37:AJ37">
    <cfRule type="expression" dxfId="167" priority="12" stopIfTrue="1">
      <formula>IF(WEEKDAY(J$5)=1,TRUE,FALSE)</formula>
    </cfRule>
  </conditionalFormatting>
  <conditionalFormatting sqref="J37:L37 N37:P37 R37:T37 V37:X37 Z37:AB37 AD37:AF37 AH37:AJ37">
    <cfRule type="expression" dxfId="166" priority="11" stopIfTrue="1">
      <formula>IF(WEEKDAY(J$5)=1,TRUE,FALSE)</formula>
    </cfRule>
  </conditionalFormatting>
  <conditionalFormatting sqref="F37:I37 AS37">
    <cfRule type="expression" dxfId="165" priority="10" stopIfTrue="1">
      <formula>IF(WEEKDAY(F$5)=1,TRUE,FALSE)</formula>
    </cfRule>
  </conditionalFormatting>
  <conditionalFormatting sqref="AF37:AJ37">
    <cfRule type="expression" dxfId="164" priority="9" stopIfTrue="1">
      <formula>IF(WEEKDAY(AF$5)=1,TRUE,FALSE)</formula>
    </cfRule>
  </conditionalFormatting>
  <conditionalFormatting sqref="F80:I80">
    <cfRule type="expression" dxfId="163" priority="8" stopIfTrue="1">
      <formula>IF(WEEKDAY(F$5)=1,TRUE,FALSE)</formula>
    </cfRule>
  </conditionalFormatting>
  <conditionalFormatting sqref="F82:I82">
    <cfRule type="expression" dxfId="162" priority="7" stopIfTrue="1">
      <formula>IF(WEEKDAY(F$5)=1,TRUE,FALSE)</formula>
    </cfRule>
  </conditionalFormatting>
  <conditionalFormatting sqref="F84:I84">
    <cfRule type="expression" dxfId="161" priority="6" stopIfTrue="1">
      <formula>IF(WEEKDAY(F$5)=1,TRUE,FALSE)</formula>
    </cfRule>
  </conditionalFormatting>
  <conditionalFormatting sqref="F86:I86">
    <cfRule type="expression" dxfId="160" priority="5" stopIfTrue="1">
      <formula>IF(WEEKDAY(F$5)=1,TRUE,FALSE)</formula>
    </cfRule>
  </conditionalFormatting>
  <conditionalFormatting sqref="F88:I88">
    <cfRule type="expression" dxfId="159" priority="4" stopIfTrue="1">
      <formula>IF(WEEKDAY(F$5)=1,TRUE,FALSE)</formula>
    </cfRule>
  </conditionalFormatting>
  <conditionalFormatting sqref="F90:I90">
    <cfRule type="expression" dxfId="158" priority="3" stopIfTrue="1">
      <formula>IF(WEEKDAY(F$5)=1,TRUE,FALSE)</formula>
    </cfRule>
  </conditionalFormatting>
  <conditionalFormatting sqref="F92:I92">
    <cfRule type="expression" dxfId="157" priority="2" stopIfTrue="1">
      <formula>IF(WEEKDAY(F$5)=1,TRUE,FALSE)</formula>
    </cfRule>
  </conditionalFormatting>
  <conditionalFormatting sqref="F94:I94">
    <cfRule type="expression" dxfId="156" priority="1" stopIfTrue="1">
      <formula>IF(WEEKDAY(F$5)=1,TRUE,FALSE)</formula>
    </cfRule>
  </conditionalFormatting>
  <printOptions horizontalCentered="1"/>
  <pageMargins left="0.24" right="0.24" top="0.32" bottom="0.72" header="0.25" footer="0.62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67"/>
  <sheetViews>
    <sheetView topLeftCell="A43" zoomScaleNormal="70" workbookViewId="0">
      <selection activeCell="I41" sqref="I41"/>
    </sheetView>
  </sheetViews>
  <sheetFormatPr defaultRowHeight="11.25"/>
  <cols>
    <col min="1" max="1" width="4.140625" style="5" customWidth="1"/>
    <col min="2" max="2" width="9.140625" style="5" customWidth="1"/>
    <col min="3" max="3" width="21.140625" style="5" customWidth="1"/>
    <col min="4" max="4" width="13.5703125" style="14" customWidth="1"/>
    <col min="5" max="5" width="15.42578125" style="15" bestFit="1" customWidth="1"/>
    <col min="6" max="6" width="6.42578125" style="14" customWidth="1"/>
    <col min="7" max="7" width="10.5703125" style="15" customWidth="1"/>
    <col min="8" max="8" width="7.140625" style="15" customWidth="1"/>
    <col min="9" max="9" width="9.5703125" style="15" customWidth="1"/>
    <col min="10" max="10" width="8.5703125" style="81" customWidth="1"/>
    <col min="11" max="12" width="12" style="5" customWidth="1"/>
    <col min="13" max="13" width="11.85546875" style="5" customWidth="1"/>
    <col min="14" max="14" width="8.5703125" style="5" customWidth="1"/>
    <col min="15" max="16" width="8.7109375" style="5" customWidth="1"/>
    <col min="17" max="17" width="11" style="5" customWidth="1"/>
    <col min="18" max="18" width="6.28515625" style="5" customWidth="1"/>
    <col min="19" max="19" width="10.85546875" style="5" customWidth="1"/>
    <col min="20" max="20" width="12.28515625" style="6" customWidth="1"/>
    <col min="21" max="21" width="9.5703125" style="5" customWidth="1"/>
    <col min="22" max="22" width="15.42578125" style="6" customWidth="1"/>
    <col min="23" max="23" width="7.42578125" style="6" customWidth="1"/>
    <col min="24" max="24" width="7" style="6" customWidth="1"/>
    <col min="25" max="25" width="9.140625" style="6"/>
    <col min="26" max="26" width="11.140625" style="6" bestFit="1" customWidth="1"/>
    <col min="27" max="28" width="10.85546875" style="5" bestFit="1" customWidth="1"/>
    <col min="29" max="16384" width="9.140625" style="5"/>
  </cols>
  <sheetData>
    <row r="1" spans="1:31" s="3" customFormat="1" ht="41.25" customHeight="1">
      <c r="A1" s="124"/>
      <c r="B1" s="362"/>
      <c r="C1" s="362"/>
      <c r="D1" s="531" t="str">
        <f>"BẢNG THANH TOÁN LƯƠNG THÁNG"&amp;" "&amp;TEXT($E$4,"mm")&amp;" / "&amp;TEXT($E$4,"yyyy")</f>
        <v>BẢNG THANH TOÁN LƯƠNG THÁNG 04 / 2017</v>
      </c>
      <c r="E1" s="531"/>
      <c r="F1" s="531"/>
      <c r="G1" s="531"/>
      <c r="H1" s="531"/>
      <c r="I1" s="531"/>
      <c r="J1" s="531"/>
      <c r="K1" s="531"/>
      <c r="L1" s="531"/>
      <c r="M1" s="531"/>
      <c r="N1" s="531"/>
      <c r="O1" s="531"/>
      <c r="P1" s="531"/>
      <c r="Q1" s="532"/>
      <c r="R1" s="533" t="s">
        <v>179</v>
      </c>
      <c r="S1" s="534"/>
      <c r="T1" s="535"/>
      <c r="U1" s="115" t="s">
        <v>58</v>
      </c>
      <c r="V1" s="99" t="s">
        <v>37</v>
      </c>
      <c r="W1" s="73"/>
      <c r="X1" s="73"/>
      <c r="Y1" s="4"/>
      <c r="Z1" s="4"/>
    </row>
    <row r="2" spans="1:31" s="3" customFormat="1" ht="15" customHeight="1">
      <c r="A2" s="124" t="str">
        <f>TH!$A$1</f>
        <v>Công ty TNHH Hải sản An Lạc</v>
      </c>
      <c r="B2" s="362"/>
      <c r="C2" s="362"/>
      <c r="D2" s="362"/>
      <c r="E2" s="71"/>
      <c r="F2" s="362"/>
      <c r="G2" s="362"/>
      <c r="H2" s="362"/>
      <c r="I2" s="362"/>
      <c r="J2" s="72"/>
      <c r="K2" s="362"/>
      <c r="L2" s="362"/>
      <c r="M2" s="362"/>
      <c r="N2" s="362"/>
      <c r="O2" s="362"/>
      <c r="P2" s="362"/>
      <c r="Q2" s="362"/>
      <c r="R2" s="362"/>
      <c r="S2" s="362"/>
      <c r="T2" s="50"/>
      <c r="U2" s="70">
        <v>23</v>
      </c>
      <c r="V2" s="100">
        <v>30</v>
      </c>
      <c r="W2" s="73"/>
      <c r="X2" s="73"/>
      <c r="Y2" s="4"/>
      <c r="Z2" s="4"/>
    </row>
    <row r="3" spans="1:31" s="3" customFormat="1" ht="15" customHeight="1">
      <c r="A3" s="124" t="str">
        <f>TH!$A$2</f>
        <v>Địa chỉ: Lô A14, đường 4A, KCN Hải Sơn, Đức Hòa, Long An</v>
      </c>
      <c r="B3" s="362"/>
      <c r="C3" s="362"/>
      <c r="D3" s="362"/>
      <c r="E3" s="71"/>
      <c r="F3" s="362"/>
      <c r="G3" s="362"/>
      <c r="H3" s="362"/>
      <c r="I3" s="362"/>
      <c r="J3" s="72"/>
      <c r="K3" s="362"/>
      <c r="L3" s="362"/>
      <c r="M3" s="362"/>
      <c r="N3" s="362"/>
      <c r="O3" s="362"/>
      <c r="P3" s="362"/>
      <c r="Q3" s="362"/>
      <c r="R3" s="362"/>
      <c r="S3" s="362"/>
      <c r="T3" s="50"/>
      <c r="U3" s="116"/>
      <c r="V3" s="117"/>
      <c r="W3" s="73"/>
      <c r="X3" s="73"/>
      <c r="Y3" s="4"/>
      <c r="Z3" s="4"/>
    </row>
    <row r="4" spans="1:31" s="95" customFormat="1" ht="14.25" customHeight="1">
      <c r="A4" s="93"/>
      <c r="B4" s="94"/>
      <c r="C4" s="94"/>
      <c r="D4" s="94"/>
      <c r="E4" s="277">
        <f>'CC - 04'!$E$4</f>
        <v>42826</v>
      </c>
      <c r="F4" s="94"/>
      <c r="G4" s="94"/>
      <c r="H4" s="94"/>
      <c r="I4" s="94"/>
      <c r="J4" s="94"/>
      <c r="K4" s="94"/>
      <c r="L4" s="94"/>
      <c r="M4" s="94"/>
      <c r="N4" s="249">
        <v>0.08</v>
      </c>
      <c r="O4" s="249">
        <v>1.4999999999999999E-2</v>
      </c>
      <c r="P4" s="249">
        <v>0.01</v>
      </c>
      <c r="Q4" s="94"/>
      <c r="R4" s="94"/>
      <c r="S4" s="94"/>
      <c r="T4" s="94"/>
      <c r="U4" s="94"/>
      <c r="V4" s="96"/>
      <c r="W4" s="96"/>
      <c r="X4" s="96"/>
      <c r="Y4" s="96"/>
      <c r="Z4" s="96"/>
    </row>
    <row r="5" spans="1:31" s="26" customFormat="1" ht="24" customHeight="1">
      <c r="A5" s="536" t="s">
        <v>19</v>
      </c>
      <c r="B5" s="536" t="s">
        <v>20</v>
      </c>
      <c r="C5" s="433" t="s">
        <v>1</v>
      </c>
      <c r="D5" s="433" t="s">
        <v>2</v>
      </c>
      <c r="E5" s="436" t="s">
        <v>56</v>
      </c>
      <c r="F5" s="508" t="s">
        <v>26</v>
      </c>
      <c r="G5" s="509"/>
      <c r="H5" s="509"/>
      <c r="I5" s="509"/>
      <c r="J5" s="509"/>
      <c r="K5" s="525"/>
      <c r="L5" s="515" t="s">
        <v>57</v>
      </c>
      <c r="M5" s="515" t="s">
        <v>5</v>
      </c>
      <c r="N5" s="433" t="s">
        <v>6</v>
      </c>
      <c r="O5" s="433"/>
      <c r="P5" s="433"/>
      <c r="Q5" s="515" t="s">
        <v>7</v>
      </c>
      <c r="R5" s="515" t="s">
        <v>8</v>
      </c>
      <c r="S5" s="515" t="s">
        <v>9</v>
      </c>
      <c r="T5" s="434" t="s">
        <v>10</v>
      </c>
      <c r="U5" s="94"/>
      <c r="V5" s="27"/>
      <c r="W5" s="27"/>
      <c r="X5" s="4"/>
      <c r="Y5" s="4"/>
      <c r="Z5" s="4"/>
      <c r="AA5" s="3"/>
      <c r="AB5" s="3"/>
      <c r="AC5" s="3"/>
      <c r="AD5" s="3"/>
      <c r="AE5" s="3"/>
    </row>
    <row r="6" spans="1:31" s="26" customFormat="1" ht="33.75" customHeight="1">
      <c r="A6" s="537"/>
      <c r="B6" s="537"/>
      <c r="C6" s="433"/>
      <c r="D6" s="433"/>
      <c r="E6" s="436"/>
      <c r="F6" s="508" t="s">
        <v>59</v>
      </c>
      <c r="G6" s="525"/>
      <c r="H6" s="508" t="s">
        <v>189</v>
      </c>
      <c r="I6" s="509"/>
      <c r="J6" s="526" t="s">
        <v>27</v>
      </c>
      <c r="K6" s="515" t="s">
        <v>4</v>
      </c>
      <c r="L6" s="516"/>
      <c r="M6" s="516"/>
      <c r="N6" s="538" t="s">
        <v>12</v>
      </c>
      <c r="O6" s="515" t="s">
        <v>13</v>
      </c>
      <c r="P6" s="515" t="s">
        <v>34</v>
      </c>
      <c r="Q6" s="516"/>
      <c r="R6" s="516"/>
      <c r="S6" s="516"/>
      <c r="T6" s="435"/>
      <c r="U6" s="94"/>
      <c r="V6" s="27"/>
      <c r="W6" s="27"/>
      <c r="X6" s="4"/>
      <c r="Y6" s="4"/>
      <c r="Z6" s="4"/>
      <c r="AA6" s="3"/>
      <c r="AB6" s="3"/>
      <c r="AC6" s="3"/>
      <c r="AD6" s="3"/>
      <c r="AE6" s="3"/>
    </row>
    <row r="7" spans="1:31" s="26" customFormat="1" ht="35.25" customHeight="1">
      <c r="A7" s="537"/>
      <c r="B7" s="537"/>
      <c r="C7" s="515"/>
      <c r="D7" s="515"/>
      <c r="E7" s="436"/>
      <c r="F7" s="360" t="s">
        <v>40</v>
      </c>
      <c r="G7" s="355" t="s">
        <v>18</v>
      </c>
      <c r="H7" s="360" t="s">
        <v>40</v>
      </c>
      <c r="I7" s="359" t="s">
        <v>18</v>
      </c>
      <c r="J7" s="527"/>
      <c r="K7" s="516"/>
      <c r="L7" s="517"/>
      <c r="M7" s="517"/>
      <c r="N7" s="539"/>
      <c r="O7" s="516"/>
      <c r="P7" s="516"/>
      <c r="Q7" s="516"/>
      <c r="R7" s="516"/>
      <c r="S7" s="516"/>
      <c r="T7" s="435"/>
      <c r="U7" s="94"/>
      <c r="V7" s="27"/>
      <c r="W7" s="27"/>
      <c r="X7" s="4"/>
      <c r="Y7" s="4"/>
      <c r="Z7" s="4"/>
      <c r="AA7" s="3"/>
      <c r="AB7" s="3"/>
      <c r="AC7" s="3"/>
      <c r="AD7" s="3"/>
      <c r="AE7" s="3"/>
    </row>
    <row r="8" spans="1:31" s="75" customFormat="1" ht="12.75" customHeight="1">
      <c r="A8" s="74">
        <v>1</v>
      </c>
      <c r="B8" s="74">
        <v>2</v>
      </c>
      <c r="C8" s="74">
        <v>3</v>
      </c>
      <c r="D8" s="74">
        <v>4</v>
      </c>
      <c r="E8" s="74">
        <v>5</v>
      </c>
      <c r="F8" s="74">
        <v>7</v>
      </c>
      <c r="G8" s="74">
        <v>8</v>
      </c>
      <c r="H8" s="74">
        <v>9</v>
      </c>
      <c r="I8" s="74">
        <v>10</v>
      </c>
      <c r="J8" s="74">
        <v>13</v>
      </c>
      <c r="K8" s="74">
        <v>14</v>
      </c>
      <c r="L8" s="74">
        <v>16</v>
      </c>
      <c r="M8" s="74">
        <v>17</v>
      </c>
      <c r="N8" s="74">
        <v>18</v>
      </c>
      <c r="O8" s="74">
        <v>19</v>
      </c>
      <c r="P8" s="74">
        <v>20</v>
      </c>
      <c r="Q8" s="74">
        <v>21</v>
      </c>
      <c r="R8" s="74">
        <v>22</v>
      </c>
      <c r="S8" s="74">
        <v>23</v>
      </c>
      <c r="T8" s="74">
        <v>24</v>
      </c>
      <c r="U8" s="94"/>
      <c r="V8" s="76"/>
      <c r="W8" s="76"/>
      <c r="X8" s="77"/>
      <c r="Y8" s="77"/>
      <c r="Z8" s="77"/>
      <c r="AA8" s="78"/>
      <c r="AB8" s="78"/>
      <c r="AC8" s="78"/>
      <c r="AD8" s="78"/>
      <c r="AE8" s="78"/>
    </row>
    <row r="9" spans="1:31" s="75" customFormat="1" ht="18" customHeight="1">
      <c r="A9" s="276" t="s">
        <v>183</v>
      </c>
      <c r="B9" s="275" t="s">
        <v>184</v>
      </c>
      <c r="C9" s="274"/>
      <c r="D9" s="274"/>
      <c r="E9" s="274"/>
      <c r="F9" s="274"/>
      <c r="G9" s="274"/>
      <c r="H9" s="274"/>
      <c r="I9" s="274"/>
      <c r="J9" s="274"/>
      <c r="K9" s="274"/>
      <c r="L9" s="274"/>
      <c r="M9" s="274"/>
      <c r="N9" s="274"/>
      <c r="O9" s="274"/>
      <c r="P9" s="274"/>
      <c r="Q9" s="274"/>
      <c r="R9" s="274"/>
      <c r="S9" s="274"/>
      <c r="T9" s="274"/>
      <c r="U9" s="94"/>
      <c r="V9" s="76"/>
      <c r="W9" s="76"/>
      <c r="X9" s="77"/>
      <c r="Y9" s="77"/>
      <c r="Z9" s="77"/>
      <c r="AA9" s="78"/>
      <c r="AB9" s="78"/>
      <c r="AC9" s="78"/>
      <c r="AD9" s="78"/>
      <c r="AE9" s="78"/>
    </row>
    <row r="10" spans="1:31" s="33" customFormat="1" ht="24" customHeight="1">
      <c r="A10" s="35">
        <v>1</v>
      </c>
      <c r="B10" s="126" t="s">
        <v>61</v>
      </c>
      <c r="C10" s="79" t="str">
        <f>VLOOKUP(B10,DS,2,0)</f>
        <v>Mai Út Hiền</v>
      </c>
      <c r="D10" s="103" t="str">
        <f>VLOOKUP(B10,DS,3,0)</f>
        <v>Cơ Điện</v>
      </c>
      <c r="E10" s="80">
        <f>VLOOKUP(B10,DS,4,0)</f>
        <v>4336000</v>
      </c>
      <c r="F10" s="82">
        <f>VLOOKUP(B10,'CC - 04'!$B$8:$AS$67,36,0)</f>
        <v>23</v>
      </c>
      <c r="G10" s="198">
        <f>ROUND(E10/$U$2*F10,0)</f>
        <v>4336000</v>
      </c>
      <c r="H10" s="82">
        <f>(VLOOKUP(B10,'CC - 02'!$B$8:$AS$70,37,0)+VLOOKUP(B10,'CC - 02'!$B$8:$AS$70,38,0))</f>
        <v>0</v>
      </c>
      <c r="I10" s="198">
        <f>ROUND(E10/$U$2*H10,0)</f>
        <v>0</v>
      </c>
      <c r="J10" s="83">
        <f>F10+H10</f>
        <v>23</v>
      </c>
      <c r="K10" s="36">
        <f>G10+I10</f>
        <v>4336000</v>
      </c>
      <c r="L10" s="80">
        <f>+F10*15000</f>
        <v>345000</v>
      </c>
      <c r="M10" s="37">
        <f>K10+L10</f>
        <v>4681000</v>
      </c>
      <c r="N10" s="37">
        <f>IF(VLOOKUP(B10,DS,10,0)="x",E10*$N$4,0)</f>
        <v>346880</v>
      </c>
      <c r="O10" s="37">
        <f>IF(VLOOKUP(B10,DS,10,0)="x",E10*$O$4,0)</f>
        <v>65040</v>
      </c>
      <c r="P10" s="37">
        <f>IF(VLOOKUP(B10,DS,10,0)="x",E10*$P$4,0)</f>
        <v>43360</v>
      </c>
      <c r="Q10" s="36">
        <f>M10-SUM(N10:P10)</f>
        <v>4225720</v>
      </c>
      <c r="R10" s="36">
        <f>VLOOKUP(B10,DS,23,0)</f>
        <v>0</v>
      </c>
      <c r="S10" s="38">
        <f>Q10-R10</f>
        <v>4225720</v>
      </c>
      <c r="T10" s="36"/>
      <c r="U10" s="94"/>
      <c r="V10" s="34"/>
      <c r="W10" s="27"/>
      <c r="X10" s="4"/>
      <c r="Y10" s="4"/>
      <c r="Z10" s="4"/>
      <c r="AA10" s="3"/>
      <c r="AB10" s="3"/>
      <c r="AC10" s="3"/>
      <c r="AD10" s="3"/>
      <c r="AE10" s="3"/>
    </row>
    <row r="11" spans="1:31" s="33" customFormat="1" ht="24" customHeight="1">
      <c r="A11" s="35">
        <v>2</v>
      </c>
      <c r="B11" s="126" t="s">
        <v>62</v>
      </c>
      <c r="C11" s="79" t="str">
        <f>VLOOKUP(B11,DS,2,0)</f>
        <v>Nguyễn Thị Xuân Thảo</v>
      </c>
      <c r="D11" s="103" t="str">
        <f>VLOOKUP(B11,DS,3,0)</f>
        <v>KCS</v>
      </c>
      <c r="E11" s="80">
        <f>VLOOKUP(B11,DS,4,0)</f>
        <v>4056000</v>
      </c>
      <c r="F11" s="82">
        <f>VLOOKUP(B11,'CC - 04'!$B$8:$AS$67,36,0)</f>
        <v>23</v>
      </c>
      <c r="G11" s="198">
        <f>ROUND(E11/$U$2*F11,0)</f>
        <v>4056000</v>
      </c>
      <c r="H11" s="82">
        <f>(VLOOKUP(B11,'CC - 02'!$B$8:$AS$70,37,0)+VLOOKUP(B11,'CC - 02'!$B$8:$AS$70,38,0))</f>
        <v>0</v>
      </c>
      <c r="I11" s="198">
        <f>ROUND(E11/$U$2*H11,0)</f>
        <v>0</v>
      </c>
      <c r="J11" s="83">
        <f>F11+H11</f>
        <v>23</v>
      </c>
      <c r="K11" s="36">
        <f>G11+I11</f>
        <v>4056000</v>
      </c>
      <c r="L11" s="80">
        <f>+F11*15000</f>
        <v>345000</v>
      </c>
      <c r="M11" s="37">
        <f>K11+L11</f>
        <v>4401000</v>
      </c>
      <c r="N11" s="37">
        <f>IF(VLOOKUP(B11,DS,10,0)="x",E11*$N$4,0)</f>
        <v>324480</v>
      </c>
      <c r="O11" s="37">
        <f>IF(VLOOKUP(B11,DS,10,0)="x",E11*$O$4,0)</f>
        <v>60840</v>
      </c>
      <c r="P11" s="37">
        <f>IF(VLOOKUP(B11,DS,10,0)="x",E11*$P$4,0)</f>
        <v>40560</v>
      </c>
      <c r="Q11" s="36">
        <f>M11-SUM(N11:P11)</f>
        <v>3975120</v>
      </c>
      <c r="R11" s="36">
        <f>VLOOKUP(B11,DS,23,0)</f>
        <v>0</v>
      </c>
      <c r="S11" s="38">
        <f>Q11-R11</f>
        <v>3975120</v>
      </c>
      <c r="T11" s="36"/>
      <c r="U11" s="94"/>
      <c r="V11" s="34"/>
      <c r="W11" s="27"/>
      <c r="X11" s="4"/>
      <c r="Y11" s="4"/>
      <c r="Z11" s="4"/>
      <c r="AA11" s="3"/>
      <c r="AB11" s="3"/>
      <c r="AC11" s="3"/>
      <c r="AD11" s="3"/>
      <c r="AE11" s="3"/>
    </row>
    <row r="12" spans="1:31" s="75" customFormat="1" ht="20.25" customHeight="1">
      <c r="A12" s="276" t="s">
        <v>185</v>
      </c>
      <c r="B12" s="275" t="s">
        <v>186</v>
      </c>
      <c r="C12" s="274"/>
      <c r="D12" s="274"/>
      <c r="E12" s="274" t="s">
        <v>194</v>
      </c>
      <c r="F12" s="82">
        <f>VLOOKUP(B12,'CC - 04'!$B$8:$AS$67,36,0)</f>
        <v>0</v>
      </c>
      <c r="G12" s="274"/>
      <c r="H12" s="274"/>
      <c r="I12" s="274"/>
      <c r="J12" s="274"/>
      <c r="K12" s="274" t="s">
        <v>194</v>
      </c>
      <c r="L12" s="274"/>
      <c r="M12" s="274"/>
      <c r="N12" s="37"/>
      <c r="O12" s="37"/>
      <c r="P12" s="37"/>
      <c r="Q12" s="274"/>
      <c r="R12" s="274"/>
      <c r="S12" s="274"/>
      <c r="T12" s="274"/>
      <c r="U12" s="94"/>
      <c r="V12" s="76"/>
      <c r="W12" s="76"/>
      <c r="X12" s="77"/>
      <c r="Y12" s="77"/>
      <c r="Z12" s="77"/>
      <c r="AA12" s="78"/>
      <c r="AB12" s="78"/>
      <c r="AC12" s="78"/>
      <c r="AD12" s="78"/>
      <c r="AE12" s="78"/>
    </row>
    <row r="13" spans="1:31" s="33" customFormat="1" ht="24" customHeight="1">
      <c r="A13" s="35">
        <v>3</v>
      </c>
      <c r="B13" s="126" t="s">
        <v>85</v>
      </c>
      <c r="C13" s="79" t="str">
        <f t="shared" ref="C13:C30" si="0">VLOOKUP(B13,DS,2,0)</f>
        <v>Huỳnh Thị Hường</v>
      </c>
      <c r="D13" s="103" t="str">
        <f t="shared" ref="D13:D30" si="1">VLOOKUP(B13,DS,3,0)</f>
        <v>Công nhân</v>
      </c>
      <c r="E13" s="80">
        <f t="shared" ref="E13:E30" si="2">VLOOKUP(B13,DS,4,0)</f>
        <v>3552000</v>
      </c>
      <c r="F13" s="82">
        <f>VLOOKUP(B13,'CC - 04'!$B$8:$AS$67,36,0)</f>
        <v>23</v>
      </c>
      <c r="G13" s="198">
        <f t="shared" ref="G13:G30" si="3">ROUND(E13/$U$2*F13,0)</f>
        <v>3552000</v>
      </c>
      <c r="H13" s="82">
        <f>(VLOOKUP(B13,'CC - 02'!$B$8:$AS$70,37,0)+VLOOKUP(B13,'CC - 02'!$B$8:$AS$70,38,0))</f>
        <v>0</v>
      </c>
      <c r="I13" s="198">
        <f t="shared" ref="I13:I30" si="4">ROUND(E13/$U$2*H13,0)</f>
        <v>0</v>
      </c>
      <c r="J13" s="199">
        <f t="shared" ref="J13:K30" si="5">F13+H13</f>
        <v>23</v>
      </c>
      <c r="K13" s="36">
        <f t="shared" si="5"/>
        <v>3552000</v>
      </c>
      <c r="L13" s="80">
        <f t="shared" ref="L13:L30" si="6">+F13*15000</f>
        <v>345000</v>
      </c>
      <c r="M13" s="37">
        <f t="shared" ref="M13:M30" si="7">K13+L13</f>
        <v>3897000</v>
      </c>
      <c r="N13" s="37">
        <f t="shared" ref="N13:N23" si="8">IF(VLOOKUP(B13,DS,10,0)="x",E13*$N$4,0)</f>
        <v>284160</v>
      </c>
      <c r="O13" s="37">
        <f t="shared" ref="O13:O23" si="9">IF(VLOOKUP(B13,DS,10,0)="x",E13*$O$4,0)</f>
        <v>53280</v>
      </c>
      <c r="P13" s="37">
        <f t="shared" ref="P13:P23" si="10">IF(VLOOKUP(B13,DS,10,0)="x",E13*$P$4,0)</f>
        <v>35520</v>
      </c>
      <c r="Q13" s="36">
        <f t="shared" ref="Q13:Q27" si="11">M13-SUM(N13:P13)</f>
        <v>3524040</v>
      </c>
      <c r="R13" s="36">
        <f t="shared" ref="R13:R30" si="12">VLOOKUP(B13,DS,23,0)</f>
        <v>0</v>
      </c>
      <c r="S13" s="38">
        <f t="shared" ref="S13:S30" si="13">Q13-R13</f>
        <v>3524040</v>
      </c>
      <c r="T13" s="36"/>
      <c r="U13" s="94"/>
      <c r="V13" s="34"/>
      <c r="W13" s="27"/>
      <c r="X13" s="4"/>
      <c r="Y13" s="4"/>
      <c r="Z13" s="4"/>
      <c r="AA13" s="3"/>
      <c r="AB13" s="3"/>
      <c r="AC13" s="3"/>
      <c r="AD13" s="3"/>
      <c r="AE13" s="3"/>
    </row>
    <row r="14" spans="1:31" s="33" customFormat="1" ht="24" customHeight="1">
      <c r="A14" s="35">
        <v>4</v>
      </c>
      <c r="B14" s="126" t="s">
        <v>86</v>
      </c>
      <c r="C14" s="79" t="str">
        <f t="shared" si="0"/>
        <v>Nguyễn Thị Rong</v>
      </c>
      <c r="D14" s="103" t="str">
        <f t="shared" si="1"/>
        <v>Công nhân</v>
      </c>
      <c r="E14" s="80">
        <f t="shared" si="2"/>
        <v>3552000</v>
      </c>
      <c r="F14" s="82">
        <f>VLOOKUP(B14,'CC - 04'!$B$8:$AS$67,36,0)</f>
        <v>23</v>
      </c>
      <c r="G14" s="198">
        <f t="shared" si="3"/>
        <v>3552000</v>
      </c>
      <c r="H14" s="82">
        <f>(VLOOKUP(B14,'CC - 02'!$B$8:$AS$70,37,0)+VLOOKUP(B14,'CC - 02'!$B$8:$AS$70,38,0))</f>
        <v>0</v>
      </c>
      <c r="I14" s="198">
        <f t="shared" si="4"/>
        <v>0</v>
      </c>
      <c r="J14" s="199">
        <f t="shared" si="5"/>
        <v>23</v>
      </c>
      <c r="K14" s="36">
        <f t="shared" si="5"/>
        <v>3552000</v>
      </c>
      <c r="L14" s="80">
        <f t="shared" si="6"/>
        <v>345000</v>
      </c>
      <c r="M14" s="37">
        <f t="shared" si="7"/>
        <v>3897000</v>
      </c>
      <c r="N14" s="37">
        <f t="shared" si="8"/>
        <v>284160</v>
      </c>
      <c r="O14" s="37">
        <f t="shared" si="9"/>
        <v>53280</v>
      </c>
      <c r="P14" s="37">
        <f t="shared" si="10"/>
        <v>35520</v>
      </c>
      <c r="Q14" s="36">
        <f t="shared" si="11"/>
        <v>3524040</v>
      </c>
      <c r="R14" s="36">
        <f t="shared" si="12"/>
        <v>0</v>
      </c>
      <c r="S14" s="38">
        <f t="shared" si="13"/>
        <v>3524040</v>
      </c>
      <c r="T14" s="36"/>
      <c r="U14" s="94"/>
      <c r="V14" s="34"/>
      <c r="W14" s="27"/>
      <c r="X14" s="4"/>
      <c r="Y14" s="4"/>
      <c r="Z14" s="4"/>
      <c r="AA14" s="3"/>
      <c r="AB14" s="3"/>
      <c r="AC14" s="3"/>
      <c r="AD14" s="3"/>
      <c r="AE14" s="3"/>
    </row>
    <row r="15" spans="1:31" s="33" customFormat="1" ht="24" customHeight="1">
      <c r="A15" s="35">
        <v>5</v>
      </c>
      <c r="B15" s="126" t="s">
        <v>87</v>
      </c>
      <c r="C15" s="79" t="str">
        <f t="shared" si="0"/>
        <v>Sơn Thị Nil</v>
      </c>
      <c r="D15" s="103" t="str">
        <f t="shared" si="1"/>
        <v>Công nhân</v>
      </c>
      <c r="E15" s="80">
        <f t="shared" si="2"/>
        <v>3552000</v>
      </c>
      <c r="F15" s="82">
        <f>VLOOKUP(B15,'CC - 04'!$B$8:$AS$67,36,0)</f>
        <v>23</v>
      </c>
      <c r="G15" s="198">
        <f t="shared" si="3"/>
        <v>3552000</v>
      </c>
      <c r="H15" s="82">
        <f>(VLOOKUP(B15,'CC - 02'!$B$8:$AS$70,37,0)+VLOOKUP(B15,'CC - 02'!$B$8:$AS$70,38,0))</f>
        <v>0</v>
      </c>
      <c r="I15" s="198">
        <f t="shared" si="4"/>
        <v>0</v>
      </c>
      <c r="J15" s="199">
        <f t="shared" si="5"/>
        <v>23</v>
      </c>
      <c r="K15" s="36">
        <f t="shared" si="5"/>
        <v>3552000</v>
      </c>
      <c r="L15" s="80">
        <f t="shared" si="6"/>
        <v>345000</v>
      </c>
      <c r="M15" s="37">
        <f t="shared" si="7"/>
        <v>3897000</v>
      </c>
      <c r="N15" s="37">
        <f t="shared" si="8"/>
        <v>284160</v>
      </c>
      <c r="O15" s="37">
        <f t="shared" si="9"/>
        <v>53280</v>
      </c>
      <c r="P15" s="37">
        <f t="shared" si="10"/>
        <v>35520</v>
      </c>
      <c r="Q15" s="36">
        <f t="shared" si="11"/>
        <v>3524040</v>
      </c>
      <c r="R15" s="36">
        <f t="shared" si="12"/>
        <v>0</v>
      </c>
      <c r="S15" s="38">
        <f t="shared" si="13"/>
        <v>3524040</v>
      </c>
      <c r="T15" s="36"/>
      <c r="U15" s="94"/>
      <c r="V15" s="34"/>
      <c r="W15" s="27"/>
      <c r="X15" s="4"/>
      <c r="Y15" s="4"/>
      <c r="Z15" s="4"/>
      <c r="AA15" s="3"/>
      <c r="AB15" s="3"/>
      <c r="AC15" s="3"/>
      <c r="AD15" s="3"/>
      <c r="AE15" s="3"/>
    </row>
    <row r="16" spans="1:31" s="33" customFormat="1" ht="23.25" customHeight="1">
      <c r="A16" s="35">
        <v>6</v>
      </c>
      <c r="B16" s="126" t="s">
        <v>91</v>
      </c>
      <c r="C16" s="79" t="str">
        <f t="shared" si="0"/>
        <v>Nguyễn Thị Lựu</v>
      </c>
      <c r="D16" s="103" t="str">
        <f t="shared" si="1"/>
        <v>Công nhân</v>
      </c>
      <c r="E16" s="80">
        <f t="shared" si="2"/>
        <v>3552000</v>
      </c>
      <c r="F16" s="82">
        <f>VLOOKUP(B16,'CC - 04'!$B$8:$AS$67,36,0)</f>
        <v>23</v>
      </c>
      <c r="G16" s="198">
        <f t="shared" si="3"/>
        <v>3552000</v>
      </c>
      <c r="H16" s="82">
        <f>(VLOOKUP(B16,'CC - 02'!$B$8:$AS$70,37,0)+VLOOKUP(B16,'CC - 02'!$B$8:$AS$70,38,0))</f>
        <v>0</v>
      </c>
      <c r="I16" s="198">
        <f t="shared" si="4"/>
        <v>0</v>
      </c>
      <c r="J16" s="199">
        <f t="shared" si="5"/>
        <v>23</v>
      </c>
      <c r="K16" s="36">
        <f t="shared" si="5"/>
        <v>3552000</v>
      </c>
      <c r="L16" s="80">
        <f t="shared" si="6"/>
        <v>345000</v>
      </c>
      <c r="M16" s="37">
        <f t="shared" si="7"/>
        <v>3897000</v>
      </c>
      <c r="N16" s="37">
        <f t="shared" si="8"/>
        <v>284160</v>
      </c>
      <c r="O16" s="37">
        <f t="shared" si="9"/>
        <v>53280</v>
      </c>
      <c r="P16" s="37">
        <f t="shared" si="10"/>
        <v>35520</v>
      </c>
      <c r="Q16" s="36">
        <f t="shared" si="11"/>
        <v>3524040</v>
      </c>
      <c r="R16" s="36">
        <f t="shared" si="12"/>
        <v>0</v>
      </c>
      <c r="S16" s="38">
        <f t="shared" si="13"/>
        <v>3524040</v>
      </c>
      <c r="T16" s="36"/>
      <c r="U16" s="94"/>
      <c r="V16" s="34"/>
      <c r="W16" s="27"/>
      <c r="X16" s="4"/>
      <c r="Y16" s="4"/>
      <c r="Z16" s="4"/>
      <c r="AA16" s="3"/>
      <c r="AB16" s="3"/>
      <c r="AC16" s="3"/>
      <c r="AD16" s="3"/>
      <c r="AE16" s="3"/>
    </row>
    <row r="17" spans="1:31" s="33" customFormat="1" ht="23.25" customHeight="1">
      <c r="A17" s="35">
        <v>7</v>
      </c>
      <c r="B17" s="126" t="s">
        <v>94</v>
      </c>
      <c r="C17" s="79" t="str">
        <f t="shared" si="0"/>
        <v>Trà Thị Soi</v>
      </c>
      <c r="D17" s="103" t="str">
        <f t="shared" si="1"/>
        <v>Công nhân</v>
      </c>
      <c r="E17" s="80">
        <f t="shared" si="2"/>
        <v>3552000</v>
      </c>
      <c r="F17" s="82">
        <f>VLOOKUP(B17,'CC - 04'!$B$8:$AS$67,36,0)</f>
        <v>23</v>
      </c>
      <c r="G17" s="198">
        <f t="shared" si="3"/>
        <v>3552000</v>
      </c>
      <c r="H17" s="82">
        <f>(VLOOKUP(B17,'CC - 02'!$B$8:$AS$70,37,0)+VLOOKUP(B17,'CC - 02'!$B$8:$AS$70,38,0))</f>
        <v>0</v>
      </c>
      <c r="I17" s="198">
        <f t="shared" si="4"/>
        <v>0</v>
      </c>
      <c r="J17" s="199">
        <f t="shared" si="5"/>
        <v>23</v>
      </c>
      <c r="K17" s="36">
        <f t="shared" si="5"/>
        <v>3552000</v>
      </c>
      <c r="L17" s="80">
        <f t="shared" si="6"/>
        <v>345000</v>
      </c>
      <c r="M17" s="37">
        <f t="shared" si="7"/>
        <v>3897000</v>
      </c>
      <c r="N17" s="37">
        <f t="shared" si="8"/>
        <v>284160</v>
      </c>
      <c r="O17" s="37">
        <f t="shared" si="9"/>
        <v>53280</v>
      </c>
      <c r="P17" s="37">
        <f t="shared" si="10"/>
        <v>35520</v>
      </c>
      <c r="Q17" s="36">
        <f t="shared" si="11"/>
        <v>3524040</v>
      </c>
      <c r="R17" s="36">
        <f t="shared" si="12"/>
        <v>0</v>
      </c>
      <c r="S17" s="38">
        <f t="shared" si="13"/>
        <v>3524040</v>
      </c>
      <c r="T17" s="36"/>
      <c r="U17" s="94"/>
      <c r="V17" s="34"/>
      <c r="W17" s="27"/>
      <c r="X17" s="4"/>
      <c r="Y17" s="4"/>
      <c r="Z17" s="4"/>
      <c r="AA17" s="3"/>
      <c r="AB17" s="3"/>
      <c r="AC17" s="3"/>
      <c r="AD17" s="3"/>
      <c r="AE17" s="3"/>
    </row>
    <row r="18" spans="1:31" s="33" customFormat="1" ht="23.25" customHeight="1">
      <c r="A18" s="35">
        <v>8</v>
      </c>
      <c r="B18" s="126" t="s">
        <v>101</v>
      </c>
      <c r="C18" s="79" t="str">
        <f t="shared" si="0"/>
        <v>Trần Thị Bích Phượng</v>
      </c>
      <c r="D18" s="103" t="str">
        <f t="shared" si="1"/>
        <v>Công nhân</v>
      </c>
      <c r="E18" s="80">
        <f t="shared" si="2"/>
        <v>3552000</v>
      </c>
      <c r="F18" s="82">
        <f>VLOOKUP(B18,'CC - 04'!$B$8:$AS$67,36,0)</f>
        <v>23</v>
      </c>
      <c r="G18" s="198">
        <f t="shared" si="3"/>
        <v>3552000</v>
      </c>
      <c r="H18" s="82">
        <f>(VLOOKUP(B18,'CC - 02'!$B$8:$AS$70,37,0)+VLOOKUP(B18,'CC - 02'!$B$8:$AS$70,38,0))</f>
        <v>0</v>
      </c>
      <c r="I18" s="198">
        <f t="shared" si="4"/>
        <v>0</v>
      </c>
      <c r="J18" s="199">
        <f t="shared" si="5"/>
        <v>23</v>
      </c>
      <c r="K18" s="36">
        <f t="shared" si="5"/>
        <v>3552000</v>
      </c>
      <c r="L18" s="80">
        <f t="shared" si="6"/>
        <v>345000</v>
      </c>
      <c r="M18" s="37">
        <f t="shared" si="7"/>
        <v>3897000</v>
      </c>
      <c r="N18" s="37">
        <f t="shared" si="8"/>
        <v>284160</v>
      </c>
      <c r="O18" s="37">
        <f t="shared" si="9"/>
        <v>53280</v>
      </c>
      <c r="P18" s="37">
        <f t="shared" si="10"/>
        <v>35520</v>
      </c>
      <c r="Q18" s="36">
        <f t="shared" si="11"/>
        <v>3524040</v>
      </c>
      <c r="R18" s="36">
        <f t="shared" si="12"/>
        <v>0</v>
      </c>
      <c r="S18" s="38">
        <f t="shared" si="13"/>
        <v>3524040</v>
      </c>
      <c r="T18" s="36"/>
      <c r="U18" s="94"/>
      <c r="V18" s="34"/>
      <c r="W18" s="27"/>
      <c r="X18" s="4"/>
      <c r="Y18" s="4"/>
      <c r="Z18" s="4"/>
      <c r="AA18" s="3"/>
      <c r="AB18" s="3"/>
      <c r="AC18" s="3"/>
      <c r="AD18" s="3"/>
      <c r="AE18" s="3"/>
    </row>
    <row r="19" spans="1:31" s="317" customFormat="1" ht="23.25" customHeight="1">
      <c r="A19" s="35">
        <v>9</v>
      </c>
      <c r="B19" s="302" t="s">
        <v>102</v>
      </c>
      <c r="C19" s="303" t="str">
        <f t="shared" si="0"/>
        <v>Sơn Thị Trường Sa</v>
      </c>
      <c r="D19" s="304" t="str">
        <f t="shared" si="1"/>
        <v>Công nhân</v>
      </c>
      <c r="E19" s="305">
        <f t="shared" si="2"/>
        <v>3552000</v>
      </c>
      <c r="F19" s="82">
        <f>VLOOKUP(B19,'CC - 04'!$B$8:$AS$67,36,0)</f>
        <v>23</v>
      </c>
      <c r="G19" s="307">
        <f t="shared" si="3"/>
        <v>3552000</v>
      </c>
      <c r="H19" s="306">
        <f>(VLOOKUP(B19,'CC - 02'!$B$8:$AS$70,37,0)+VLOOKUP(B19,'CC - 02'!$B$8:$AS$70,38,0))</f>
        <v>0</v>
      </c>
      <c r="I19" s="307">
        <f t="shared" si="4"/>
        <v>0</v>
      </c>
      <c r="J19" s="308">
        <f t="shared" si="5"/>
        <v>23</v>
      </c>
      <c r="K19" s="309">
        <f t="shared" si="5"/>
        <v>3552000</v>
      </c>
      <c r="L19" s="305">
        <f t="shared" si="6"/>
        <v>345000</v>
      </c>
      <c r="M19" s="310">
        <f t="shared" si="7"/>
        <v>3897000</v>
      </c>
      <c r="N19" s="310">
        <f t="shared" si="8"/>
        <v>284160</v>
      </c>
      <c r="O19" s="310">
        <f t="shared" si="9"/>
        <v>53280</v>
      </c>
      <c r="P19" s="310">
        <f t="shared" si="10"/>
        <v>35520</v>
      </c>
      <c r="Q19" s="309">
        <f t="shared" si="11"/>
        <v>3524040</v>
      </c>
      <c r="R19" s="309">
        <f t="shared" si="12"/>
        <v>0</v>
      </c>
      <c r="S19" s="311">
        <f t="shared" si="13"/>
        <v>3524040</v>
      </c>
      <c r="T19" s="309"/>
      <c r="U19" s="312"/>
      <c r="V19" s="313"/>
      <c r="W19" s="314"/>
      <c r="X19" s="315"/>
      <c r="Y19" s="315"/>
      <c r="Z19" s="315"/>
      <c r="AA19" s="316"/>
      <c r="AB19" s="316"/>
      <c r="AC19" s="316"/>
      <c r="AD19" s="316"/>
      <c r="AE19" s="316"/>
    </row>
    <row r="20" spans="1:31" s="33" customFormat="1" ht="23.25" customHeight="1">
      <c r="A20" s="35">
        <v>10</v>
      </c>
      <c r="B20" s="302" t="s">
        <v>88</v>
      </c>
      <c r="C20" s="79" t="str">
        <f t="shared" si="0"/>
        <v>Huỳnh Thị Bé Tha</v>
      </c>
      <c r="D20" s="103" t="str">
        <f t="shared" si="1"/>
        <v>Công nhân</v>
      </c>
      <c r="E20" s="80">
        <v>3552000</v>
      </c>
      <c r="F20" s="82">
        <f>VLOOKUP(B20,'CC - 04'!$B$8:$AS$67,36,0)</f>
        <v>23</v>
      </c>
      <c r="G20" s="198">
        <f t="shared" si="3"/>
        <v>3552000</v>
      </c>
      <c r="H20" s="82">
        <f>(VLOOKUP(B20,'CC - 02'!$B$8:$AS$70,37,0)+VLOOKUP(B20,'CC - 02'!$B$8:$AS$70,38,0))</f>
        <v>0</v>
      </c>
      <c r="I20" s="198">
        <f t="shared" si="4"/>
        <v>0</v>
      </c>
      <c r="J20" s="199">
        <f t="shared" si="5"/>
        <v>23</v>
      </c>
      <c r="K20" s="36">
        <f t="shared" si="5"/>
        <v>3552000</v>
      </c>
      <c r="L20" s="80">
        <f t="shared" si="6"/>
        <v>345000</v>
      </c>
      <c r="M20" s="37">
        <f t="shared" si="7"/>
        <v>3897000</v>
      </c>
      <c r="N20" s="37">
        <f t="shared" si="8"/>
        <v>284160</v>
      </c>
      <c r="O20" s="37">
        <f t="shared" si="9"/>
        <v>53280</v>
      </c>
      <c r="P20" s="37">
        <f t="shared" si="10"/>
        <v>35520</v>
      </c>
      <c r="Q20" s="36">
        <f t="shared" si="11"/>
        <v>3524040</v>
      </c>
      <c r="R20" s="36">
        <f t="shared" si="12"/>
        <v>0</v>
      </c>
      <c r="S20" s="38">
        <f t="shared" si="13"/>
        <v>3524040</v>
      </c>
      <c r="T20" s="36"/>
      <c r="U20" s="94"/>
      <c r="V20" s="34"/>
      <c r="W20" s="27"/>
      <c r="X20" s="4"/>
      <c r="Y20" s="4"/>
      <c r="Z20" s="4"/>
      <c r="AA20" s="3"/>
      <c r="AB20" s="3"/>
      <c r="AC20" s="3"/>
      <c r="AD20" s="3"/>
      <c r="AE20" s="3"/>
    </row>
    <row r="21" spans="1:31" s="33" customFormat="1" ht="23.25" customHeight="1">
      <c r="A21" s="35">
        <v>11</v>
      </c>
      <c r="B21" s="302" t="s">
        <v>103</v>
      </c>
      <c r="C21" s="79" t="str">
        <f t="shared" si="0"/>
        <v>Lý Thị Sà Kha</v>
      </c>
      <c r="D21" s="103" t="str">
        <f t="shared" si="1"/>
        <v>Công nhân</v>
      </c>
      <c r="E21" s="80">
        <f t="shared" si="2"/>
        <v>3552000</v>
      </c>
      <c r="F21" s="82">
        <f>VLOOKUP(B21,'CC - 04'!$B$8:$AS$67,36,0)</f>
        <v>23</v>
      </c>
      <c r="G21" s="198">
        <f t="shared" si="3"/>
        <v>3552000</v>
      </c>
      <c r="H21" s="82">
        <f>(VLOOKUP(B21,'CC - 02'!$B$8:$AS$70,37,0)+VLOOKUP(B21,'CC - 02'!$B$8:$AS$70,38,0))</f>
        <v>0</v>
      </c>
      <c r="I21" s="198">
        <f t="shared" si="4"/>
        <v>0</v>
      </c>
      <c r="J21" s="199">
        <f t="shared" si="5"/>
        <v>23</v>
      </c>
      <c r="K21" s="36">
        <f t="shared" si="5"/>
        <v>3552000</v>
      </c>
      <c r="L21" s="80">
        <f t="shared" si="6"/>
        <v>345000</v>
      </c>
      <c r="M21" s="37">
        <f t="shared" si="7"/>
        <v>3897000</v>
      </c>
      <c r="N21" s="37">
        <f t="shared" si="8"/>
        <v>284160</v>
      </c>
      <c r="O21" s="37">
        <f t="shared" si="9"/>
        <v>53280</v>
      </c>
      <c r="P21" s="37">
        <f t="shared" si="10"/>
        <v>35520</v>
      </c>
      <c r="Q21" s="36">
        <f t="shared" si="11"/>
        <v>3524040</v>
      </c>
      <c r="R21" s="36">
        <f t="shared" si="12"/>
        <v>0</v>
      </c>
      <c r="S21" s="38">
        <f t="shared" si="13"/>
        <v>3524040</v>
      </c>
      <c r="T21" s="36"/>
      <c r="U21" s="94"/>
      <c r="V21" s="34"/>
      <c r="W21" s="27"/>
      <c r="X21" s="4"/>
      <c r="Y21" s="4"/>
      <c r="Z21" s="4"/>
      <c r="AA21" s="3"/>
      <c r="AB21" s="3"/>
      <c r="AC21" s="3"/>
      <c r="AD21" s="3"/>
      <c r="AE21" s="3"/>
    </row>
    <row r="22" spans="1:31" s="33" customFormat="1" ht="23.25" customHeight="1">
      <c r="A22" s="35">
        <v>12</v>
      </c>
      <c r="B22" s="16" t="s">
        <v>206</v>
      </c>
      <c r="C22" s="349" t="s">
        <v>205</v>
      </c>
      <c r="D22" s="103" t="str">
        <f t="shared" si="1"/>
        <v>Công nhân</v>
      </c>
      <c r="E22" s="80">
        <f t="shared" si="2"/>
        <v>3552000</v>
      </c>
      <c r="F22" s="82">
        <f>VLOOKUP(B22,'CC - 04'!$B$8:$AS$67,36,0)</f>
        <v>19</v>
      </c>
      <c r="G22" s="198">
        <f t="shared" si="3"/>
        <v>2934261</v>
      </c>
      <c r="H22" s="82">
        <f>(VLOOKUP(B22,'CC - 03'!$B$8:$AS$67,37,0)+VLOOKUP(B22,'CC - 03'!$B$8:$AS$67,38,0))</f>
        <v>0</v>
      </c>
      <c r="I22" s="198">
        <f t="shared" si="4"/>
        <v>0</v>
      </c>
      <c r="J22" s="199">
        <f t="shared" si="5"/>
        <v>19</v>
      </c>
      <c r="K22" s="36">
        <f t="shared" si="5"/>
        <v>2934261</v>
      </c>
      <c r="L22" s="80">
        <f t="shared" si="6"/>
        <v>285000</v>
      </c>
      <c r="M22" s="37">
        <f t="shared" si="7"/>
        <v>3219261</v>
      </c>
      <c r="N22" s="37">
        <f>E22*$N$4</f>
        <v>284160</v>
      </c>
      <c r="O22" s="37">
        <f>E22*$O$4</f>
        <v>53280</v>
      </c>
      <c r="P22" s="37">
        <f>E22*$P$4</f>
        <v>35520</v>
      </c>
      <c r="Q22" s="36">
        <f t="shared" ref="Q22" si="14">M22-SUM(N22:P22)</f>
        <v>2846301</v>
      </c>
      <c r="R22" s="36">
        <f t="shared" si="12"/>
        <v>0</v>
      </c>
      <c r="S22" s="38">
        <f t="shared" si="13"/>
        <v>2846301</v>
      </c>
      <c r="T22" s="36"/>
      <c r="U22" s="94"/>
      <c r="V22" s="34"/>
      <c r="W22" s="27"/>
      <c r="X22" s="4"/>
      <c r="Y22" s="4"/>
      <c r="Z22" s="4"/>
      <c r="AA22" s="3"/>
      <c r="AB22" s="3"/>
      <c r="AC22" s="3"/>
      <c r="AD22" s="3"/>
      <c r="AE22" s="3"/>
    </row>
    <row r="23" spans="1:31" s="33" customFormat="1" ht="23.25" customHeight="1">
      <c r="A23" s="35">
        <v>13</v>
      </c>
      <c r="B23" s="302" t="s">
        <v>104</v>
      </c>
      <c r="C23" s="79" t="str">
        <f t="shared" si="0"/>
        <v xml:space="preserve"> Lâm Thị Mộng Thường</v>
      </c>
      <c r="D23" s="103" t="str">
        <f t="shared" si="1"/>
        <v>Công nhân</v>
      </c>
      <c r="E23" s="80">
        <f t="shared" si="2"/>
        <v>3552000</v>
      </c>
      <c r="F23" s="82">
        <f>VLOOKUP(B23,'CC - 04'!$B$8:$AS$67,36,0)</f>
        <v>23</v>
      </c>
      <c r="G23" s="198">
        <f t="shared" si="3"/>
        <v>3552000</v>
      </c>
      <c r="H23" s="82">
        <f>(VLOOKUP(B23,'CC - 03'!$B$8:$AS$70,37,0)+VLOOKUP(B23,'CC - 03'!$B$8:$AS$70,38,0))</f>
        <v>0</v>
      </c>
      <c r="I23" s="198">
        <f t="shared" si="4"/>
        <v>0</v>
      </c>
      <c r="J23" s="199">
        <f t="shared" si="5"/>
        <v>23</v>
      </c>
      <c r="K23" s="36">
        <f t="shared" si="5"/>
        <v>3552000</v>
      </c>
      <c r="L23" s="80">
        <f t="shared" si="6"/>
        <v>345000</v>
      </c>
      <c r="M23" s="37">
        <f t="shared" si="7"/>
        <v>3897000</v>
      </c>
      <c r="N23" s="37">
        <f t="shared" si="8"/>
        <v>284160</v>
      </c>
      <c r="O23" s="37">
        <f t="shared" si="9"/>
        <v>53280</v>
      </c>
      <c r="P23" s="37">
        <f t="shared" si="10"/>
        <v>35520</v>
      </c>
      <c r="Q23" s="36">
        <f t="shared" si="11"/>
        <v>3524040</v>
      </c>
      <c r="R23" s="36">
        <f t="shared" si="12"/>
        <v>0</v>
      </c>
      <c r="S23" s="38">
        <f t="shared" si="13"/>
        <v>3524040</v>
      </c>
      <c r="T23" s="36"/>
      <c r="U23" s="94"/>
      <c r="V23" s="34"/>
      <c r="W23" s="27"/>
      <c r="X23" s="4"/>
      <c r="Y23" s="4"/>
      <c r="Z23" s="4"/>
      <c r="AA23" s="3"/>
      <c r="AB23" s="3"/>
      <c r="AC23" s="3"/>
      <c r="AD23" s="3"/>
      <c r="AE23" s="3"/>
    </row>
    <row r="24" spans="1:31" s="33" customFormat="1" ht="23.25" customHeight="1">
      <c r="A24" s="35">
        <v>14</v>
      </c>
      <c r="B24" s="302" t="s">
        <v>211</v>
      </c>
      <c r="C24" s="79" t="str">
        <f t="shared" ref="C24" si="15">VLOOKUP(B24,DS,2,0)</f>
        <v>Võ Văn Hữu Phước</v>
      </c>
      <c r="D24" s="103" t="str">
        <f t="shared" ref="D24" si="16">VLOOKUP(B24,DS,3,0)</f>
        <v>Công nhân</v>
      </c>
      <c r="E24" s="80">
        <f t="shared" ref="E24" si="17">VLOOKUP(B24,DS,4,0)</f>
        <v>3552000</v>
      </c>
      <c r="F24" s="82">
        <f>VLOOKUP(B24,'CC - 04'!$B$8:$AS$67,36,0)</f>
        <v>23</v>
      </c>
      <c r="G24" s="198">
        <f t="shared" ref="G24" si="18">ROUND(E24/$U$2*F24,0)</f>
        <v>3552000</v>
      </c>
      <c r="H24" s="82">
        <f>(VLOOKUP(B24,'CC - 04'!$B$8:$AS$70,37,0)+VLOOKUP(B24,'CC - 04'!$B$8:$AS$70,38,0))</f>
        <v>0</v>
      </c>
      <c r="I24" s="198">
        <f t="shared" ref="I24" si="19">ROUND(E24/$U$2*H24,0)</f>
        <v>0</v>
      </c>
      <c r="J24" s="199">
        <f t="shared" ref="J24" si="20">F24+H24</f>
        <v>23</v>
      </c>
      <c r="K24" s="36">
        <f t="shared" ref="K24" si="21">G24+I24</f>
        <v>3552000</v>
      </c>
      <c r="L24" s="80">
        <f t="shared" ref="L24" si="22">+F24*15000</f>
        <v>345000</v>
      </c>
      <c r="M24" s="37">
        <f t="shared" ref="M24" si="23">K24+L24</f>
        <v>3897000</v>
      </c>
      <c r="N24" s="37">
        <v>284160</v>
      </c>
      <c r="O24" s="37">
        <v>53280</v>
      </c>
      <c r="P24" s="37">
        <v>35520</v>
      </c>
      <c r="Q24" s="36">
        <f t="shared" ref="Q24:Q25" si="24">M24-SUM(N24:P24)</f>
        <v>3524040</v>
      </c>
      <c r="R24" s="36">
        <f t="shared" ref="R24" si="25">VLOOKUP(B24,DS,23,0)</f>
        <v>0</v>
      </c>
      <c r="S24" s="38">
        <f t="shared" ref="S24" si="26">Q24-R24</f>
        <v>3524040</v>
      </c>
      <c r="T24" s="378"/>
      <c r="U24" s="94"/>
      <c r="V24" s="34"/>
      <c r="W24" s="27"/>
      <c r="X24" s="4"/>
      <c r="Y24" s="4"/>
      <c r="Z24" s="4"/>
      <c r="AA24" s="3"/>
      <c r="AB24" s="3"/>
      <c r="AC24" s="3"/>
      <c r="AD24" s="3"/>
      <c r="AE24" s="3"/>
    </row>
    <row r="25" spans="1:31" s="33" customFormat="1" ht="23.25" customHeight="1">
      <c r="A25" s="35">
        <v>15</v>
      </c>
      <c r="B25" s="302" t="s">
        <v>210</v>
      </c>
      <c r="C25" s="79" t="str">
        <f t="shared" si="0"/>
        <v>Nguyễn Thị Diễm</v>
      </c>
      <c r="D25" s="103" t="str">
        <f t="shared" si="1"/>
        <v>Công nhân</v>
      </c>
      <c r="E25" s="80">
        <f t="shared" si="2"/>
        <v>3552000</v>
      </c>
      <c r="F25" s="82">
        <f>VLOOKUP(B25,'CC - 04'!$B$8:$AS$67,36,0)</f>
        <v>23</v>
      </c>
      <c r="G25" s="198">
        <f t="shared" si="3"/>
        <v>3552000</v>
      </c>
      <c r="H25" s="82">
        <f>(VLOOKUP(B25,'CC - 04'!$B$8:$AS$70,37,0)+VLOOKUP(B25,'CC - 04'!$B$8:$AS$70,38,0))</f>
        <v>0</v>
      </c>
      <c r="I25" s="198">
        <f t="shared" si="4"/>
        <v>0</v>
      </c>
      <c r="J25" s="199">
        <f t="shared" si="5"/>
        <v>23</v>
      </c>
      <c r="K25" s="36">
        <f t="shared" si="5"/>
        <v>3552000</v>
      </c>
      <c r="L25" s="80">
        <f t="shared" si="6"/>
        <v>345000</v>
      </c>
      <c r="M25" s="37">
        <f t="shared" si="7"/>
        <v>3897000</v>
      </c>
      <c r="N25" s="37">
        <v>284160</v>
      </c>
      <c r="O25" s="37">
        <v>53280</v>
      </c>
      <c r="P25" s="37">
        <v>35520</v>
      </c>
      <c r="Q25" s="36">
        <f t="shared" si="24"/>
        <v>3524040</v>
      </c>
      <c r="R25" s="36">
        <f t="shared" si="12"/>
        <v>0</v>
      </c>
      <c r="S25" s="38">
        <f t="shared" si="13"/>
        <v>3524040</v>
      </c>
      <c r="T25" s="378"/>
      <c r="U25" s="94"/>
      <c r="V25" s="34"/>
      <c r="W25" s="27"/>
      <c r="X25" s="4"/>
      <c r="Y25" s="4"/>
      <c r="Z25" s="4"/>
      <c r="AA25" s="3"/>
      <c r="AB25" s="3"/>
      <c r="AC25" s="3"/>
      <c r="AD25" s="3"/>
      <c r="AE25" s="3"/>
    </row>
    <row r="26" spans="1:31" s="75" customFormat="1" ht="19.5" customHeight="1">
      <c r="A26" s="35"/>
      <c r="B26" s="570" t="s">
        <v>188</v>
      </c>
      <c r="C26" s="571"/>
      <c r="D26" s="274"/>
      <c r="E26" s="274"/>
      <c r="F26" s="82">
        <f>VLOOKUP(B26,'CC - 04'!$B$8:$AS$67,36,0)</f>
        <v>0</v>
      </c>
      <c r="G26" s="274"/>
      <c r="H26" s="274"/>
      <c r="I26" s="274"/>
      <c r="J26" s="274"/>
      <c r="K26" s="274"/>
      <c r="L26" s="274"/>
      <c r="M26" s="274"/>
      <c r="N26" s="37"/>
      <c r="O26" s="37"/>
      <c r="P26" s="37"/>
      <c r="Q26" s="274"/>
      <c r="R26" s="274"/>
      <c r="S26" s="274"/>
      <c r="T26" s="274"/>
      <c r="U26" s="94"/>
      <c r="V26" s="76"/>
      <c r="W26" s="76"/>
      <c r="X26" s="77"/>
      <c r="Y26" s="77"/>
      <c r="Z26" s="77"/>
      <c r="AA26" s="78"/>
      <c r="AB26" s="78"/>
      <c r="AC26" s="78"/>
      <c r="AD26" s="78"/>
      <c r="AE26" s="78"/>
    </row>
    <row r="27" spans="1:31" s="33" customFormat="1" ht="23.25" customHeight="1">
      <c r="A27" s="35">
        <f>A25+1</f>
        <v>16</v>
      </c>
      <c r="B27" s="302" t="s">
        <v>113</v>
      </c>
      <c r="C27" s="79" t="str">
        <f t="shared" si="0"/>
        <v>Nguyễn Văn Bé Hai</v>
      </c>
      <c r="D27" s="103" t="str">
        <f t="shared" si="1"/>
        <v>Công nhân</v>
      </c>
      <c r="E27" s="80">
        <f t="shared" si="2"/>
        <v>3776000</v>
      </c>
      <c r="F27" s="82">
        <f>VLOOKUP(B27,'CC - 04'!$B$8:$AS$67,36,0)</f>
        <v>19</v>
      </c>
      <c r="G27" s="198">
        <f t="shared" si="3"/>
        <v>3119304</v>
      </c>
      <c r="H27" s="82">
        <f>(VLOOKUP(B27,'CC - 02'!$B$8:$AS$70,37,0)+VLOOKUP(B27,'CC - 02'!$B$8:$AS$70,38,0))</f>
        <v>0</v>
      </c>
      <c r="I27" s="198">
        <f t="shared" si="4"/>
        <v>0</v>
      </c>
      <c r="J27" s="199">
        <f t="shared" si="5"/>
        <v>19</v>
      </c>
      <c r="K27" s="36">
        <f t="shared" si="5"/>
        <v>3119304</v>
      </c>
      <c r="L27" s="80">
        <f t="shared" si="6"/>
        <v>285000</v>
      </c>
      <c r="M27" s="37">
        <f t="shared" si="7"/>
        <v>3404304</v>
      </c>
      <c r="N27" s="37">
        <f t="shared" ref="N27:N30" si="27">IF(VLOOKUP(B27,DS,10,0)="x",E27*$N$4,0)</f>
        <v>302080</v>
      </c>
      <c r="O27" s="37">
        <f t="shared" ref="O27:O30" si="28">IF(VLOOKUP(B27,DS,10,0)="x",E27*$O$4,0)</f>
        <v>56640</v>
      </c>
      <c r="P27" s="37">
        <f t="shared" ref="P27:P30" si="29">IF(VLOOKUP(B27,DS,10,0)="x",E27*$P$4,0)</f>
        <v>37760</v>
      </c>
      <c r="Q27" s="36">
        <f t="shared" si="11"/>
        <v>3007824</v>
      </c>
      <c r="R27" s="36">
        <f t="shared" si="12"/>
        <v>0</v>
      </c>
      <c r="S27" s="38">
        <f t="shared" si="13"/>
        <v>3007824</v>
      </c>
      <c r="T27" s="36"/>
      <c r="U27" s="94"/>
      <c r="V27" s="34"/>
      <c r="W27" s="27"/>
      <c r="X27" s="4"/>
      <c r="Y27" s="4"/>
      <c r="Z27" s="4"/>
      <c r="AA27" s="3"/>
      <c r="AB27" s="3"/>
      <c r="AC27" s="3"/>
      <c r="AD27" s="3"/>
      <c r="AE27" s="3"/>
    </row>
    <row r="28" spans="1:31" s="33" customFormat="1" ht="23.25" customHeight="1">
      <c r="A28" s="35">
        <f>A27+1</f>
        <v>17</v>
      </c>
      <c r="B28" s="302" t="s">
        <v>118</v>
      </c>
      <c r="C28" s="79" t="str">
        <f t="shared" si="0"/>
        <v>Trần Nhiên</v>
      </c>
      <c r="D28" s="103" t="str">
        <f t="shared" si="1"/>
        <v>Công nhân</v>
      </c>
      <c r="E28" s="80">
        <f t="shared" si="2"/>
        <v>3552000</v>
      </c>
      <c r="F28" s="82">
        <f>VLOOKUP(B28,'CC - 04'!$B$8:$AS$67,36,0)</f>
        <v>19</v>
      </c>
      <c r="G28" s="198">
        <f t="shared" si="3"/>
        <v>2934261</v>
      </c>
      <c r="H28" s="82">
        <f>(VLOOKUP(B28,'CC - 02'!$B$8:$AS$70,37,0)+VLOOKUP(B28,'CC - 02'!$B$8:$AS$70,38,0))</f>
        <v>0</v>
      </c>
      <c r="I28" s="198">
        <f t="shared" si="4"/>
        <v>0</v>
      </c>
      <c r="J28" s="199">
        <f t="shared" si="5"/>
        <v>19</v>
      </c>
      <c r="K28" s="36">
        <f t="shared" si="5"/>
        <v>2934261</v>
      </c>
      <c r="L28" s="80">
        <f t="shared" si="6"/>
        <v>285000</v>
      </c>
      <c r="M28" s="37">
        <f t="shared" si="7"/>
        <v>3219261</v>
      </c>
      <c r="N28" s="37">
        <f t="shared" si="27"/>
        <v>284160</v>
      </c>
      <c r="O28" s="37">
        <f t="shared" si="28"/>
        <v>53280</v>
      </c>
      <c r="P28" s="37">
        <f t="shared" si="29"/>
        <v>35520</v>
      </c>
      <c r="Q28" s="36">
        <f t="shared" ref="Q28:Q30" si="30">M28-SUM(N28:P28)</f>
        <v>2846301</v>
      </c>
      <c r="R28" s="36">
        <f t="shared" si="12"/>
        <v>0</v>
      </c>
      <c r="S28" s="38">
        <f t="shared" si="13"/>
        <v>2846301</v>
      </c>
      <c r="T28" s="36"/>
      <c r="U28" s="94"/>
      <c r="V28" s="34"/>
      <c r="W28" s="27"/>
      <c r="X28" s="4"/>
      <c r="Y28" s="4"/>
      <c r="Z28" s="4"/>
      <c r="AA28" s="3"/>
      <c r="AB28" s="3"/>
      <c r="AC28" s="3"/>
      <c r="AD28" s="3"/>
      <c r="AE28" s="3"/>
    </row>
    <row r="29" spans="1:31" s="33" customFormat="1" ht="23.25" customHeight="1">
      <c r="A29" s="35">
        <f>A28+1</f>
        <v>18</v>
      </c>
      <c r="B29" s="302" t="s">
        <v>119</v>
      </c>
      <c r="C29" s="79" t="str">
        <f t="shared" si="0"/>
        <v>Thạch Giang</v>
      </c>
      <c r="D29" s="103" t="str">
        <f t="shared" si="1"/>
        <v>Công nhân</v>
      </c>
      <c r="E29" s="80">
        <f t="shared" si="2"/>
        <v>3552000</v>
      </c>
      <c r="F29" s="82">
        <f>VLOOKUP(B29,'CC - 04'!$B$8:$AS$67,36,0)</f>
        <v>19</v>
      </c>
      <c r="G29" s="198">
        <f t="shared" si="3"/>
        <v>2934261</v>
      </c>
      <c r="H29" s="82">
        <f>(VLOOKUP(B29,'CC - 02'!$B$8:$AS$70,37,0)+VLOOKUP(B29,'CC - 02'!$B$8:$AS$70,38,0))</f>
        <v>0</v>
      </c>
      <c r="I29" s="198">
        <f t="shared" si="4"/>
        <v>0</v>
      </c>
      <c r="J29" s="199">
        <f t="shared" si="5"/>
        <v>19</v>
      </c>
      <c r="K29" s="36">
        <f t="shared" si="5"/>
        <v>2934261</v>
      </c>
      <c r="L29" s="80">
        <f t="shared" si="6"/>
        <v>285000</v>
      </c>
      <c r="M29" s="37">
        <f t="shared" si="7"/>
        <v>3219261</v>
      </c>
      <c r="N29" s="37">
        <f t="shared" si="27"/>
        <v>284160</v>
      </c>
      <c r="O29" s="37">
        <f t="shared" si="28"/>
        <v>53280</v>
      </c>
      <c r="P29" s="37">
        <f t="shared" si="29"/>
        <v>35520</v>
      </c>
      <c r="Q29" s="36">
        <f t="shared" si="30"/>
        <v>2846301</v>
      </c>
      <c r="R29" s="36">
        <f t="shared" si="12"/>
        <v>0</v>
      </c>
      <c r="S29" s="38">
        <f t="shared" si="13"/>
        <v>2846301</v>
      </c>
      <c r="T29" s="36"/>
      <c r="U29" s="94"/>
      <c r="V29" s="34"/>
      <c r="W29" s="27"/>
      <c r="X29" s="4"/>
      <c r="Y29" s="4"/>
      <c r="Z29" s="4"/>
      <c r="AA29" s="3"/>
      <c r="AB29" s="3"/>
      <c r="AC29" s="3"/>
      <c r="AD29" s="3"/>
      <c r="AE29" s="3"/>
    </row>
    <row r="30" spans="1:31" s="33" customFormat="1" ht="23.25" customHeight="1">
      <c r="A30" s="337">
        <f>A29+1</f>
        <v>19</v>
      </c>
      <c r="B30" s="302" t="s">
        <v>122</v>
      </c>
      <c r="C30" s="79" t="str">
        <f t="shared" si="0"/>
        <v>Lâm Chanh Đa Ra</v>
      </c>
      <c r="D30" s="103" t="str">
        <f t="shared" si="1"/>
        <v>Công nhân</v>
      </c>
      <c r="E30" s="80">
        <f t="shared" si="2"/>
        <v>3552000</v>
      </c>
      <c r="F30" s="82">
        <f>VLOOKUP(B30,'CC - 04'!$B$8:$AS$67,36,0)</f>
        <v>19</v>
      </c>
      <c r="G30" s="198">
        <f t="shared" si="3"/>
        <v>2934261</v>
      </c>
      <c r="H30" s="82">
        <f>(VLOOKUP(B30,'CC - 02'!$B$8:$AS$70,37,0)+VLOOKUP(B30,'CC - 02'!$B$8:$AS$70,38,0))</f>
        <v>0</v>
      </c>
      <c r="I30" s="198">
        <f t="shared" si="4"/>
        <v>0</v>
      </c>
      <c r="J30" s="199">
        <f t="shared" si="5"/>
        <v>19</v>
      </c>
      <c r="K30" s="36">
        <f t="shared" si="5"/>
        <v>2934261</v>
      </c>
      <c r="L30" s="80">
        <f t="shared" si="6"/>
        <v>285000</v>
      </c>
      <c r="M30" s="37">
        <f t="shared" si="7"/>
        <v>3219261</v>
      </c>
      <c r="N30" s="37">
        <f t="shared" si="27"/>
        <v>284160</v>
      </c>
      <c r="O30" s="37">
        <f t="shared" si="28"/>
        <v>53280</v>
      </c>
      <c r="P30" s="37">
        <f t="shared" si="29"/>
        <v>35520</v>
      </c>
      <c r="Q30" s="36">
        <f t="shared" si="30"/>
        <v>2846301</v>
      </c>
      <c r="R30" s="36">
        <f t="shared" si="12"/>
        <v>0</v>
      </c>
      <c r="S30" s="38">
        <f t="shared" si="13"/>
        <v>2846301</v>
      </c>
      <c r="T30" s="36"/>
      <c r="U30" s="94"/>
      <c r="V30" s="34"/>
      <c r="W30" s="27"/>
      <c r="X30" s="4"/>
      <c r="Y30" s="4"/>
      <c r="Z30" s="4"/>
      <c r="AA30" s="3"/>
      <c r="AB30" s="3"/>
      <c r="AC30" s="3"/>
      <c r="AD30" s="3"/>
      <c r="AE30" s="3"/>
    </row>
    <row r="31" spans="1:31" s="31" customFormat="1" ht="21" customHeight="1">
      <c r="A31" s="519" t="s">
        <v>25</v>
      </c>
      <c r="B31" s="519"/>
      <c r="C31" s="519"/>
      <c r="D31" s="519"/>
      <c r="E31" s="125">
        <f>SUM(E10:E30)</f>
        <v>69000000</v>
      </c>
      <c r="F31" s="125"/>
      <c r="G31" s="125">
        <f>SUM(G10:G30)</f>
        <v>65872348</v>
      </c>
      <c r="H31" s="125"/>
      <c r="I31" s="125">
        <f>SUM(I10:I30)</f>
        <v>0</v>
      </c>
      <c r="J31" s="25"/>
      <c r="K31" s="25">
        <f>SUM(K10:K30)</f>
        <v>65872348</v>
      </c>
      <c r="L31" s="25">
        <f t="shared" ref="L31:S31" si="31">SUM(L10:L30)</f>
        <v>6255000</v>
      </c>
      <c r="M31" s="25">
        <f t="shared" si="31"/>
        <v>72127348</v>
      </c>
      <c r="N31" s="25">
        <f t="shared" si="31"/>
        <v>5520000</v>
      </c>
      <c r="O31" s="25">
        <f t="shared" si="31"/>
        <v>1035000</v>
      </c>
      <c r="P31" s="25">
        <f t="shared" si="31"/>
        <v>690000</v>
      </c>
      <c r="Q31" s="25">
        <f t="shared" si="31"/>
        <v>64882348</v>
      </c>
      <c r="R31" s="25">
        <f t="shared" si="31"/>
        <v>0</v>
      </c>
      <c r="S31" s="25">
        <f t="shared" si="31"/>
        <v>64882348</v>
      </c>
      <c r="T31" s="25"/>
      <c r="U31" s="94"/>
      <c r="V31" s="32"/>
      <c r="W31" s="32"/>
      <c r="X31" s="32"/>
      <c r="Y31" s="32"/>
      <c r="Z31" s="32"/>
    </row>
    <row r="32" spans="1:31" ht="11.25" customHeight="1">
      <c r="A32" s="7"/>
      <c r="B32" s="7"/>
      <c r="C32" s="8"/>
      <c r="D32" s="104"/>
      <c r="E32" s="84"/>
      <c r="F32" s="8"/>
      <c r="G32" s="8"/>
      <c r="H32" s="8"/>
      <c r="I32" s="8"/>
      <c r="K32" s="8"/>
      <c r="L32" s="8"/>
      <c r="M32" s="92"/>
      <c r="N32" s="8"/>
      <c r="O32" s="8"/>
      <c r="P32" s="8"/>
      <c r="Q32" s="8"/>
      <c r="R32" s="8"/>
      <c r="S32" s="8"/>
      <c r="T32" s="8"/>
      <c r="U32" s="94"/>
    </row>
    <row r="33" spans="1:31" s="33" customFormat="1" ht="11.25" customHeight="1">
      <c r="A33" s="68"/>
      <c r="B33" s="68"/>
      <c r="C33" s="68"/>
      <c r="D33" s="118"/>
      <c r="E33" s="119"/>
      <c r="F33" s="68"/>
      <c r="G33" s="68"/>
      <c r="H33" s="68"/>
      <c r="I33" s="68"/>
      <c r="J33" s="120"/>
      <c r="K33" s="119"/>
      <c r="L33" s="68"/>
      <c r="M33" s="68"/>
      <c r="N33" s="68"/>
      <c r="O33" s="68"/>
      <c r="P33" s="68"/>
      <c r="Q33" s="68"/>
      <c r="R33" s="68"/>
      <c r="S33" s="97" t="str">
        <f>"Long An, ngày  "&amp;$V$2&amp;"   tháng   "&amp;TEXT(E4,"mm")&amp;"   năm "&amp;TEXT(E4,"yyyy")</f>
        <v>Long An, ngày  30   tháng   04   năm 2017</v>
      </c>
      <c r="T33" s="68"/>
      <c r="U33" s="121"/>
      <c r="V33" s="34"/>
      <c r="W33" s="34"/>
      <c r="X33" s="34"/>
      <c r="Y33" s="34"/>
      <c r="Z33" s="34"/>
    </row>
    <row r="34" spans="1:31" s="33" customFormat="1" ht="12.75">
      <c r="A34" s="28"/>
      <c r="B34" s="28"/>
      <c r="C34" s="28" t="s">
        <v>60</v>
      </c>
      <c r="D34" s="122"/>
      <c r="E34" s="69"/>
      <c r="F34" s="121"/>
      <c r="G34" s="69"/>
      <c r="H34" s="69"/>
      <c r="I34" s="69"/>
      <c r="J34" s="123"/>
      <c r="K34" s="34"/>
      <c r="L34" s="28"/>
      <c r="M34" s="232"/>
      <c r="N34" s="19"/>
      <c r="O34" s="19"/>
      <c r="P34" s="19"/>
      <c r="Q34" s="19"/>
      <c r="S34" s="121" t="s">
        <v>22</v>
      </c>
      <c r="T34" s="121"/>
      <c r="U34" s="121"/>
      <c r="V34" s="34"/>
      <c r="W34" s="34"/>
      <c r="X34" s="34"/>
      <c r="Y34" s="34"/>
      <c r="Z34" s="34"/>
    </row>
    <row r="35" spans="1:31" ht="12">
      <c r="A35" s="7"/>
      <c r="B35" s="7"/>
      <c r="C35" s="14"/>
      <c r="E35" s="12"/>
      <c r="F35" s="11"/>
      <c r="G35" s="12"/>
      <c r="H35" s="12"/>
      <c r="I35" s="12"/>
      <c r="K35" s="6"/>
      <c r="L35" s="14"/>
      <c r="N35" s="10"/>
      <c r="O35" s="10"/>
      <c r="P35" s="10"/>
      <c r="Q35" s="10"/>
      <c r="S35" s="10"/>
      <c r="T35" s="11"/>
      <c r="U35" s="94"/>
    </row>
    <row r="36" spans="1:31" ht="12">
      <c r="C36" s="14"/>
      <c r="L36" s="14"/>
      <c r="T36" s="14"/>
      <c r="U36" s="94"/>
    </row>
    <row r="37" spans="1:31" ht="12">
      <c r="U37" s="94"/>
    </row>
    <row r="38" spans="1:31" ht="12">
      <c r="U38" s="94"/>
    </row>
    <row r="39" spans="1:31" ht="12">
      <c r="F39" s="280"/>
      <c r="U39" s="94"/>
    </row>
    <row r="40" spans="1:31" ht="12">
      <c r="U40" s="94"/>
    </row>
    <row r="41" spans="1:31" s="379" customFormat="1" ht="12">
      <c r="D41" s="380"/>
      <c r="E41" s="381"/>
      <c r="F41" s="380"/>
      <c r="G41" s="381"/>
      <c r="H41" s="381"/>
      <c r="I41" s="381"/>
      <c r="J41" s="382"/>
      <c r="T41" s="383"/>
      <c r="U41" s="384"/>
      <c r="V41" s="383"/>
      <c r="W41" s="383"/>
      <c r="X41" s="383"/>
      <c r="Y41" s="383"/>
      <c r="Z41" s="383"/>
    </row>
    <row r="42" spans="1:31" ht="12">
      <c r="U42" s="94"/>
    </row>
    <row r="43" spans="1:31" ht="12">
      <c r="U43" s="94"/>
    </row>
    <row r="44" spans="1:31" s="157" customFormat="1" ht="29.25" customHeight="1">
      <c r="A44" s="124"/>
      <c r="B44" s="361"/>
      <c r="C44" s="361"/>
      <c r="D44" s="520" t="str">
        <f>D1</f>
        <v>BẢNG THANH TOÁN LƯƠNG THÁNG 04 / 2017</v>
      </c>
      <c r="E44" s="520"/>
      <c r="F44" s="520"/>
      <c r="G44" s="520"/>
      <c r="H44" s="520"/>
      <c r="I44" s="520"/>
      <c r="J44" s="520"/>
      <c r="K44" s="520"/>
      <c r="L44" s="520"/>
      <c r="M44" s="520"/>
      <c r="N44" s="520"/>
      <c r="O44" s="520"/>
      <c r="P44" s="520"/>
      <c r="Q44" s="521"/>
      <c r="R44" s="522" t="s">
        <v>112</v>
      </c>
      <c r="S44" s="523"/>
      <c r="T44" s="524"/>
      <c r="U44" s="94"/>
      <c r="V44" s="6"/>
      <c r="W44" s="179"/>
      <c r="X44" s="179"/>
      <c r="Y44" s="180"/>
      <c r="Z44" s="180"/>
    </row>
    <row r="45" spans="1:31" s="157" customFormat="1" ht="15" customHeight="1">
      <c r="A45" s="124" t="str">
        <f>TH!$A$1</f>
        <v>Công ty TNHH Hải sản An Lạc</v>
      </c>
      <c r="B45" s="361"/>
      <c r="C45" s="361"/>
      <c r="D45" s="361"/>
      <c r="E45" s="181"/>
      <c r="F45" s="361"/>
      <c r="G45" s="361"/>
      <c r="H45" s="361"/>
      <c r="I45" s="361"/>
      <c r="J45" s="182"/>
      <c r="K45" s="361"/>
      <c r="L45" s="361"/>
      <c r="M45" s="361"/>
      <c r="N45" s="361"/>
      <c r="O45" s="361"/>
      <c r="P45" s="361"/>
      <c r="Q45" s="361"/>
      <c r="R45" s="361"/>
      <c r="S45" s="361"/>
      <c r="T45" s="135"/>
      <c r="U45" s="94"/>
      <c r="V45" s="6"/>
      <c r="W45" s="179"/>
      <c r="X45" s="179"/>
      <c r="Y45" s="180"/>
      <c r="Z45" s="180"/>
    </row>
    <row r="46" spans="1:31" s="157" customFormat="1" ht="15" customHeight="1">
      <c r="A46" s="124" t="str">
        <f>TH!$A$2</f>
        <v>Địa chỉ: Lô A14, đường 4A, KCN Hải Sơn, Đức Hòa, Long An</v>
      </c>
      <c r="B46" s="361"/>
      <c r="C46" s="361"/>
      <c r="D46" s="361"/>
      <c r="E46" s="181"/>
      <c r="F46" s="361"/>
      <c r="G46" s="361"/>
      <c r="H46" s="361"/>
      <c r="I46" s="361"/>
      <c r="J46" s="182"/>
      <c r="K46" s="361"/>
      <c r="L46" s="361"/>
      <c r="M46" s="361"/>
      <c r="N46" s="361"/>
      <c r="O46" s="361"/>
      <c r="P46" s="361"/>
      <c r="Q46" s="361"/>
      <c r="R46" s="361"/>
      <c r="S46" s="361"/>
      <c r="T46" s="135"/>
      <c r="U46" s="94"/>
      <c r="V46" s="6"/>
      <c r="W46" s="179"/>
      <c r="X46" s="179"/>
      <c r="Y46" s="180"/>
      <c r="Z46" s="180"/>
    </row>
    <row r="47" spans="1:31" s="186" customFormat="1" ht="14.25" customHeight="1">
      <c r="A47" s="184"/>
      <c r="B47" s="164"/>
      <c r="C47" s="164"/>
      <c r="D47" s="164"/>
      <c r="E47" s="164"/>
      <c r="F47" s="164"/>
      <c r="G47" s="164"/>
      <c r="H47" s="164"/>
      <c r="I47" s="164"/>
      <c r="J47" s="164"/>
      <c r="K47" s="164"/>
      <c r="L47" s="164"/>
      <c r="M47" s="164"/>
      <c r="N47" s="164"/>
      <c r="O47" s="164"/>
      <c r="P47" s="164"/>
      <c r="Q47" s="164"/>
      <c r="R47" s="164"/>
      <c r="S47" s="164"/>
      <c r="T47" s="164"/>
      <c r="U47" s="94"/>
      <c r="V47" s="6"/>
      <c r="W47" s="185"/>
      <c r="X47" s="185"/>
      <c r="Y47" s="185"/>
      <c r="Z47" s="185"/>
    </row>
    <row r="48" spans="1:31" s="188" customFormat="1" ht="24" customHeight="1">
      <c r="A48" s="528" t="s">
        <v>19</v>
      </c>
      <c r="B48" s="528" t="s">
        <v>20</v>
      </c>
      <c r="C48" s="518" t="s">
        <v>1</v>
      </c>
      <c r="D48" s="518" t="s">
        <v>2</v>
      </c>
      <c r="E48" s="530" t="s">
        <v>56</v>
      </c>
      <c r="F48" s="506" t="s">
        <v>26</v>
      </c>
      <c r="G48" s="514"/>
      <c r="H48" s="514"/>
      <c r="I48" s="514"/>
      <c r="J48" s="514"/>
      <c r="K48" s="507"/>
      <c r="L48" s="515" t="s">
        <v>57</v>
      </c>
      <c r="M48" s="515" t="s">
        <v>5</v>
      </c>
      <c r="N48" s="518" t="s">
        <v>6</v>
      </c>
      <c r="O48" s="518"/>
      <c r="P48" s="518"/>
      <c r="Q48" s="502" t="s">
        <v>7</v>
      </c>
      <c r="R48" s="502" t="s">
        <v>8</v>
      </c>
      <c r="S48" s="502" t="s">
        <v>9</v>
      </c>
      <c r="T48" s="504" t="s">
        <v>10</v>
      </c>
      <c r="U48" s="164"/>
      <c r="V48" s="187"/>
      <c r="W48" s="187"/>
      <c r="X48" s="180"/>
      <c r="Y48" s="180"/>
      <c r="Z48" s="180"/>
      <c r="AA48" s="157"/>
      <c r="AB48" s="157"/>
      <c r="AC48" s="157"/>
      <c r="AD48" s="157"/>
      <c r="AE48" s="157"/>
    </row>
    <row r="49" spans="1:31" s="188" customFormat="1" ht="33.75" customHeight="1">
      <c r="A49" s="529"/>
      <c r="B49" s="529"/>
      <c r="C49" s="518"/>
      <c r="D49" s="518"/>
      <c r="E49" s="530"/>
      <c r="F49" s="506" t="s">
        <v>59</v>
      </c>
      <c r="G49" s="507"/>
      <c r="H49" s="508" t="s">
        <v>189</v>
      </c>
      <c r="I49" s="509"/>
      <c r="J49" s="510" t="s">
        <v>27</v>
      </c>
      <c r="K49" s="502" t="s">
        <v>4</v>
      </c>
      <c r="L49" s="516"/>
      <c r="M49" s="516"/>
      <c r="N49" s="512" t="s">
        <v>12</v>
      </c>
      <c r="O49" s="502" t="s">
        <v>13</v>
      </c>
      <c r="P49" s="502" t="s">
        <v>34</v>
      </c>
      <c r="Q49" s="503"/>
      <c r="R49" s="503"/>
      <c r="S49" s="503"/>
      <c r="T49" s="505"/>
      <c r="U49" s="164"/>
      <c r="V49" s="187"/>
      <c r="W49" s="187"/>
      <c r="X49" s="180"/>
      <c r="Y49" s="180"/>
      <c r="Z49" s="180"/>
      <c r="AA49" s="157"/>
      <c r="AB49" s="157"/>
      <c r="AC49" s="157"/>
      <c r="AD49" s="157"/>
      <c r="AE49" s="157"/>
    </row>
    <row r="50" spans="1:31" s="188" customFormat="1" ht="35.25" customHeight="1">
      <c r="A50" s="529"/>
      <c r="B50" s="529"/>
      <c r="C50" s="502"/>
      <c r="D50" s="502"/>
      <c r="E50" s="530"/>
      <c r="F50" s="358" t="s">
        <v>40</v>
      </c>
      <c r="G50" s="359" t="s">
        <v>18</v>
      </c>
      <c r="H50" s="360" t="s">
        <v>40</v>
      </c>
      <c r="I50" s="359" t="s">
        <v>18</v>
      </c>
      <c r="J50" s="511"/>
      <c r="K50" s="503"/>
      <c r="L50" s="517"/>
      <c r="M50" s="517"/>
      <c r="N50" s="513"/>
      <c r="O50" s="503"/>
      <c r="P50" s="503"/>
      <c r="Q50" s="503"/>
      <c r="R50" s="503"/>
      <c r="S50" s="503"/>
      <c r="T50" s="505"/>
      <c r="U50" s="164"/>
      <c r="V50" s="187"/>
      <c r="W50" s="187"/>
      <c r="X50" s="180"/>
      <c r="Y50" s="180"/>
      <c r="Z50" s="180"/>
      <c r="AA50" s="157"/>
      <c r="AB50" s="157"/>
      <c r="AC50" s="157"/>
      <c r="AD50" s="157"/>
      <c r="AE50" s="157"/>
    </row>
    <row r="51" spans="1:31" s="193" customFormat="1" ht="12.75" customHeight="1">
      <c r="A51" s="189">
        <v>1</v>
      </c>
      <c r="B51" s="189">
        <v>2</v>
      </c>
      <c r="C51" s="189">
        <v>3</v>
      </c>
      <c r="D51" s="189">
        <v>4</v>
      </c>
      <c r="E51" s="189">
        <v>5</v>
      </c>
      <c r="F51" s="189">
        <v>7</v>
      </c>
      <c r="G51" s="189">
        <v>8</v>
      </c>
      <c r="H51" s="189">
        <v>9</v>
      </c>
      <c r="I51" s="189">
        <v>10</v>
      </c>
      <c r="J51" s="189">
        <v>13</v>
      </c>
      <c r="K51" s="189">
        <v>14</v>
      </c>
      <c r="L51" s="189">
        <v>16</v>
      </c>
      <c r="M51" s="74">
        <v>17</v>
      </c>
      <c r="N51" s="189">
        <v>24</v>
      </c>
      <c r="O51" s="189">
        <v>25</v>
      </c>
      <c r="P51" s="189">
        <v>26</v>
      </c>
      <c r="Q51" s="189">
        <v>29</v>
      </c>
      <c r="R51" s="189">
        <v>30</v>
      </c>
      <c r="S51" s="189">
        <v>31</v>
      </c>
      <c r="T51" s="189">
        <v>32</v>
      </c>
      <c r="U51" s="164"/>
      <c r="V51" s="190"/>
      <c r="W51" s="190"/>
      <c r="X51" s="191"/>
      <c r="Y51" s="191"/>
      <c r="Z51" s="191"/>
      <c r="AA51" s="192"/>
      <c r="AB51" s="192"/>
      <c r="AC51" s="192"/>
      <c r="AD51" s="192"/>
      <c r="AE51" s="192"/>
    </row>
    <row r="52" spans="1:31" s="203" customFormat="1" ht="23.25" customHeight="1">
      <c r="A52" s="194">
        <v>1</v>
      </c>
      <c r="B52" s="194" t="s">
        <v>68</v>
      </c>
      <c r="C52" s="195" t="str">
        <f t="shared" ref="C52:C58" si="32">VLOOKUP(B52,DS,2,0)</f>
        <v>Nguyễn Thiện Duy</v>
      </c>
      <c r="D52" s="196" t="str">
        <f t="shared" ref="D52:D60" si="33">VLOOKUP(B52,DS,3,0)</f>
        <v>Giám đốc</v>
      </c>
      <c r="E52" s="197">
        <f>VLOOKUP(B52,TH!$B$11:$E$56,4,0)</f>
        <v>10851000</v>
      </c>
      <c r="F52" s="82">
        <f>VLOOKUP($B52,'CC - 04'!$B$9:$AR$95,36,0)</f>
        <v>19</v>
      </c>
      <c r="G52" s="198">
        <f t="shared" ref="G52:G60" si="34">ROUND(E52/$U$2*F52,0)</f>
        <v>8963870</v>
      </c>
      <c r="H52" s="82">
        <f>(VLOOKUP($B52,'CC - 02'!$B$9:$AN$97,37,0)+(VLOOKUP($B52,'CC - 02'!$B$9:$AN$97,38,0)))</f>
        <v>0</v>
      </c>
      <c r="I52" s="198">
        <f t="shared" ref="I52:I60" si="35">ROUND(E52/$U$2*H52,0)</f>
        <v>0</v>
      </c>
      <c r="J52" s="199">
        <f t="shared" ref="J52:K60" si="36">F52+H52</f>
        <v>19</v>
      </c>
      <c r="K52" s="36">
        <f t="shared" si="36"/>
        <v>8963870</v>
      </c>
      <c r="L52" s="80">
        <f>+F52*15000</f>
        <v>285000</v>
      </c>
      <c r="M52" s="200">
        <f t="shared" ref="M52:M60" si="37">K52+SUM(L52:L52)</f>
        <v>9248870</v>
      </c>
      <c r="N52" s="37">
        <f t="shared" ref="N52:N58" si="38">IF(VLOOKUP(B52,DS,10,0)="x",E52*$N$4,0)</f>
        <v>868080</v>
      </c>
      <c r="O52" s="37">
        <f t="shared" ref="O52:O58" si="39">IF(VLOOKUP(B52,DS,10,0)="x",E52*$O$4,0)</f>
        <v>162765</v>
      </c>
      <c r="P52" s="37">
        <f t="shared" ref="P52:P58" si="40">IF(VLOOKUP(B52,DS,10,0)="x",E52*$P$4,0)</f>
        <v>108510</v>
      </c>
      <c r="Q52" s="198">
        <f t="shared" ref="Q52:Q58" si="41">M52-SUM(N52:P52)</f>
        <v>8109515</v>
      </c>
      <c r="R52" s="198">
        <f t="shared" ref="R52:R60" si="42">VLOOKUP(B52,DS,23,0)</f>
        <v>0</v>
      </c>
      <c r="S52" s="201">
        <f>Q52-R52</f>
        <v>8109515</v>
      </c>
      <c r="T52" s="198"/>
      <c r="U52" s="164"/>
      <c r="V52" s="202"/>
      <c r="W52" s="187"/>
      <c r="X52" s="180"/>
      <c r="Y52" s="180"/>
      <c r="Z52" s="180"/>
      <c r="AA52" s="157"/>
      <c r="AB52" s="157"/>
      <c r="AC52" s="157"/>
      <c r="AD52" s="157"/>
      <c r="AE52" s="157"/>
    </row>
    <row r="53" spans="1:31" s="203" customFormat="1" ht="23.25" customHeight="1">
      <c r="A53" s="194">
        <v>2</v>
      </c>
      <c r="B53" s="194" t="s">
        <v>70</v>
      </c>
      <c r="C53" s="195" t="str">
        <f t="shared" si="32"/>
        <v>Nguyễn Văn Sẽ</v>
      </c>
      <c r="D53" s="196" t="str">
        <f t="shared" si="33"/>
        <v>Kỹ Thuật</v>
      </c>
      <c r="E53" s="197">
        <f>VLOOKUP(B53,TH!$B$11:$E$56,4,0)</f>
        <v>4895000</v>
      </c>
      <c r="F53" s="82">
        <f>VLOOKUP($B53,'CC - 04'!$B$9:$AR$95,36,0)</f>
        <v>23</v>
      </c>
      <c r="G53" s="198">
        <f t="shared" si="34"/>
        <v>4895000</v>
      </c>
      <c r="H53" s="82">
        <f>(VLOOKUP($B53,'CC - 02'!$B$9:$AN$97,37,0)+(VLOOKUP($B53,'CC - 02'!$B$9:$AN$97,38,0)))</f>
        <v>0</v>
      </c>
      <c r="I53" s="198">
        <f t="shared" si="35"/>
        <v>0</v>
      </c>
      <c r="J53" s="199">
        <f t="shared" si="36"/>
        <v>23</v>
      </c>
      <c r="K53" s="36">
        <f t="shared" si="36"/>
        <v>4895000</v>
      </c>
      <c r="L53" s="80">
        <f t="shared" ref="L53:L60" si="43">+F53*15000</f>
        <v>345000</v>
      </c>
      <c r="M53" s="200">
        <f t="shared" si="37"/>
        <v>5240000</v>
      </c>
      <c r="N53" s="37">
        <f t="shared" si="38"/>
        <v>391600</v>
      </c>
      <c r="O53" s="37">
        <f t="shared" si="39"/>
        <v>73425</v>
      </c>
      <c r="P53" s="37">
        <f t="shared" si="40"/>
        <v>48950</v>
      </c>
      <c r="Q53" s="198">
        <f t="shared" si="41"/>
        <v>4726025</v>
      </c>
      <c r="R53" s="198">
        <f t="shared" si="42"/>
        <v>0</v>
      </c>
      <c r="S53" s="201">
        <f t="shared" ref="S53:S60" si="44">Q53-R53</f>
        <v>4726025</v>
      </c>
      <c r="T53" s="198"/>
      <c r="U53" s="164"/>
      <c r="V53" s="202"/>
      <c r="W53" s="187"/>
      <c r="X53" s="180"/>
      <c r="Y53" s="180"/>
      <c r="Z53" s="180"/>
      <c r="AA53" s="157"/>
      <c r="AB53" s="157"/>
      <c r="AC53" s="157"/>
      <c r="AD53" s="157"/>
      <c r="AE53" s="157"/>
    </row>
    <row r="54" spans="1:31" s="203" customFormat="1" ht="23.25" customHeight="1">
      <c r="A54" s="194">
        <v>3</v>
      </c>
      <c r="B54" s="194" t="s">
        <v>72</v>
      </c>
      <c r="C54" s="195" t="str">
        <f t="shared" si="32"/>
        <v>Võ Uyên Phương</v>
      </c>
      <c r="D54" s="196" t="str">
        <f t="shared" si="33"/>
        <v>Kế toán</v>
      </c>
      <c r="E54" s="197">
        <f>VLOOKUP(B54,TH!$B$11:$E$56,4,0)</f>
        <v>4895000</v>
      </c>
      <c r="F54" s="82">
        <f>VLOOKUP($B54,'CC - 04'!$B$9:$AR$95,36,0)</f>
        <v>23</v>
      </c>
      <c r="G54" s="198">
        <f t="shared" si="34"/>
        <v>4895000</v>
      </c>
      <c r="H54" s="82">
        <f>(VLOOKUP($B54,'CC - 02'!$B$9:$AN$97,37,0)+(VLOOKUP($B54,'CC - 02'!$B$9:$AN$97,38,0)))</f>
        <v>0</v>
      </c>
      <c r="I54" s="198">
        <f t="shared" si="35"/>
        <v>0</v>
      </c>
      <c r="J54" s="199">
        <f t="shared" si="36"/>
        <v>23</v>
      </c>
      <c r="K54" s="36">
        <f t="shared" si="36"/>
        <v>4895000</v>
      </c>
      <c r="L54" s="80">
        <f t="shared" si="43"/>
        <v>345000</v>
      </c>
      <c r="M54" s="200">
        <f t="shared" si="37"/>
        <v>5240000</v>
      </c>
      <c r="N54" s="37">
        <f t="shared" si="38"/>
        <v>391600</v>
      </c>
      <c r="O54" s="37">
        <f t="shared" si="39"/>
        <v>73425</v>
      </c>
      <c r="P54" s="37">
        <f t="shared" si="40"/>
        <v>48950</v>
      </c>
      <c r="Q54" s="198">
        <f t="shared" si="41"/>
        <v>4726025</v>
      </c>
      <c r="R54" s="198">
        <f t="shared" si="42"/>
        <v>0</v>
      </c>
      <c r="S54" s="201">
        <f t="shared" si="44"/>
        <v>4726025</v>
      </c>
      <c r="T54" s="198"/>
      <c r="U54" s="164"/>
      <c r="V54" s="202"/>
      <c r="W54" s="187"/>
      <c r="X54" s="180"/>
      <c r="Y54" s="180"/>
      <c r="Z54" s="180"/>
      <c r="AA54" s="157"/>
      <c r="AB54" s="157"/>
      <c r="AC54" s="157"/>
      <c r="AD54" s="157"/>
      <c r="AE54" s="157"/>
    </row>
    <row r="55" spans="1:31" s="203" customFormat="1" ht="23.25" customHeight="1">
      <c r="A55" s="194">
        <v>4</v>
      </c>
      <c r="B55" s="194" t="s">
        <v>75</v>
      </c>
      <c r="C55" s="195" t="str">
        <f t="shared" si="32"/>
        <v>Lê Nguyễn Huy Cường</v>
      </c>
      <c r="D55" s="196" t="str">
        <f t="shared" si="33"/>
        <v>XNK</v>
      </c>
      <c r="E55" s="197">
        <f>VLOOKUP(B55,TH!$B$11:$E$56,4,0)</f>
        <v>4336000</v>
      </c>
      <c r="F55" s="82">
        <f>VLOOKUP($B55,'CC - 04'!$B$9:$AR$95,36,0)</f>
        <v>23</v>
      </c>
      <c r="G55" s="198">
        <f t="shared" si="34"/>
        <v>4336000</v>
      </c>
      <c r="H55" s="82">
        <f>(VLOOKUP($B55,'CC - 02'!$B$9:$AN$97,37,0)+(VLOOKUP($B55,'CC - 02'!$B$9:$AN$97,38,0)))</f>
        <v>0</v>
      </c>
      <c r="I55" s="198">
        <f t="shared" si="35"/>
        <v>0</v>
      </c>
      <c r="J55" s="199">
        <f t="shared" si="36"/>
        <v>23</v>
      </c>
      <c r="K55" s="36">
        <f t="shared" si="36"/>
        <v>4336000</v>
      </c>
      <c r="L55" s="80">
        <f t="shared" si="43"/>
        <v>345000</v>
      </c>
      <c r="M55" s="200">
        <f t="shared" si="37"/>
        <v>4681000</v>
      </c>
      <c r="N55" s="37">
        <f t="shared" si="38"/>
        <v>346880</v>
      </c>
      <c r="O55" s="37">
        <f t="shared" si="39"/>
        <v>65040</v>
      </c>
      <c r="P55" s="37">
        <f t="shared" si="40"/>
        <v>43360</v>
      </c>
      <c r="Q55" s="198">
        <f t="shared" si="41"/>
        <v>4225720</v>
      </c>
      <c r="R55" s="198">
        <f t="shared" si="42"/>
        <v>0</v>
      </c>
      <c r="S55" s="201">
        <f t="shared" si="44"/>
        <v>4225720</v>
      </c>
      <c r="T55" s="198"/>
      <c r="U55" s="164"/>
      <c r="V55" s="202"/>
      <c r="W55" s="187"/>
      <c r="X55" s="180"/>
      <c r="Y55" s="180"/>
      <c r="Z55" s="180"/>
      <c r="AA55" s="157"/>
      <c r="AB55" s="157"/>
      <c r="AC55" s="157"/>
      <c r="AD55" s="157"/>
      <c r="AE55" s="157"/>
    </row>
    <row r="56" spans="1:31" s="203" customFormat="1" ht="23.25" customHeight="1">
      <c r="A56" s="194">
        <v>5</v>
      </c>
      <c r="B56" s="194" t="s">
        <v>77</v>
      </c>
      <c r="C56" s="195" t="str">
        <f t="shared" si="32"/>
        <v>Nguyễn Văn Bé Tư</v>
      </c>
      <c r="D56" s="196" t="str">
        <f t="shared" si="33"/>
        <v>Tài xế</v>
      </c>
      <c r="E56" s="197">
        <f>VLOOKUP(B56,TH!$B$11:$E$56,4,0)</f>
        <v>3776000</v>
      </c>
      <c r="F56" s="82">
        <f>VLOOKUP($B56,'CC - 04'!$B$9:$AR$95,36,0)</f>
        <v>23</v>
      </c>
      <c r="G56" s="198">
        <f t="shared" si="34"/>
        <v>3776000</v>
      </c>
      <c r="H56" s="82">
        <f>(VLOOKUP($B56,'CC - 02'!$B$9:$AN$97,37,0)+(VLOOKUP($B56,'CC - 02'!$B$9:$AN$97,38,0)))</f>
        <v>0</v>
      </c>
      <c r="I56" s="198">
        <f t="shared" si="35"/>
        <v>0</v>
      </c>
      <c r="J56" s="199">
        <f t="shared" si="36"/>
        <v>23</v>
      </c>
      <c r="K56" s="36">
        <f t="shared" si="36"/>
        <v>3776000</v>
      </c>
      <c r="L56" s="80">
        <f t="shared" si="43"/>
        <v>345000</v>
      </c>
      <c r="M56" s="200">
        <f t="shared" si="37"/>
        <v>4121000</v>
      </c>
      <c r="N56" s="37">
        <f t="shared" si="38"/>
        <v>302080</v>
      </c>
      <c r="O56" s="37">
        <f t="shared" si="39"/>
        <v>56640</v>
      </c>
      <c r="P56" s="37">
        <f t="shared" si="40"/>
        <v>37760</v>
      </c>
      <c r="Q56" s="198">
        <f t="shared" si="41"/>
        <v>3724520</v>
      </c>
      <c r="R56" s="198">
        <f t="shared" si="42"/>
        <v>0</v>
      </c>
      <c r="S56" s="201">
        <f t="shared" si="44"/>
        <v>3724520</v>
      </c>
      <c r="T56" s="198"/>
      <c r="U56" s="164"/>
      <c r="V56" s="202"/>
      <c r="W56" s="187"/>
      <c r="X56" s="180"/>
      <c r="Y56" s="180"/>
      <c r="Z56" s="180"/>
      <c r="AA56" s="157"/>
      <c r="AB56" s="157"/>
      <c r="AC56" s="157"/>
      <c r="AD56" s="157"/>
      <c r="AE56" s="157"/>
    </row>
    <row r="57" spans="1:31" s="203" customFormat="1" ht="23.25" customHeight="1">
      <c r="A57" s="194">
        <v>6</v>
      </c>
      <c r="B57" s="194" t="s">
        <v>78</v>
      </c>
      <c r="C57" s="195" t="str">
        <f t="shared" si="32"/>
        <v>Dương Thanh Tuấn</v>
      </c>
      <c r="D57" s="196" t="str">
        <f t="shared" si="33"/>
        <v>Nhân sự</v>
      </c>
      <c r="E57" s="197">
        <f>VLOOKUP(B57,TH!$B$11:$E$56,4,0)</f>
        <v>4056000</v>
      </c>
      <c r="F57" s="82">
        <f>VLOOKUP($B57,'CC - 04'!$B$9:$AR$95,36,0)</f>
        <v>23</v>
      </c>
      <c r="G57" s="198">
        <f t="shared" si="34"/>
        <v>4056000</v>
      </c>
      <c r="H57" s="82">
        <f>(VLOOKUP($B57,'CC - 02'!$B$9:$AN$97,37,0)+(VLOOKUP($B57,'CC - 02'!$B$9:$AN$97,38,0)))</f>
        <v>0</v>
      </c>
      <c r="I57" s="198">
        <f t="shared" si="35"/>
        <v>0</v>
      </c>
      <c r="J57" s="199">
        <f t="shared" si="36"/>
        <v>23</v>
      </c>
      <c r="K57" s="36">
        <f t="shared" si="36"/>
        <v>4056000</v>
      </c>
      <c r="L57" s="80">
        <f t="shared" si="43"/>
        <v>345000</v>
      </c>
      <c r="M57" s="200">
        <f t="shared" si="37"/>
        <v>4401000</v>
      </c>
      <c r="N57" s="37">
        <f t="shared" si="38"/>
        <v>324480</v>
      </c>
      <c r="O57" s="37">
        <f t="shared" si="39"/>
        <v>60840</v>
      </c>
      <c r="P57" s="37">
        <f t="shared" si="40"/>
        <v>40560</v>
      </c>
      <c r="Q57" s="198">
        <f t="shared" si="41"/>
        <v>3975120</v>
      </c>
      <c r="R57" s="198">
        <f t="shared" si="42"/>
        <v>0</v>
      </c>
      <c r="S57" s="201">
        <f t="shared" si="44"/>
        <v>3975120</v>
      </c>
      <c r="T57" s="198"/>
      <c r="U57" s="164"/>
      <c r="V57" s="202"/>
      <c r="W57" s="187"/>
      <c r="X57" s="180"/>
      <c r="Y57" s="180"/>
      <c r="Z57" s="180"/>
      <c r="AA57" s="157"/>
      <c r="AB57" s="157"/>
      <c r="AC57" s="157"/>
      <c r="AD57" s="157"/>
      <c r="AE57" s="157"/>
    </row>
    <row r="58" spans="1:31" s="203" customFormat="1" ht="23.25" customHeight="1">
      <c r="A58" s="194">
        <v>7</v>
      </c>
      <c r="B58" s="194" t="s">
        <v>81</v>
      </c>
      <c r="C58" s="195" t="str">
        <f t="shared" si="32"/>
        <v>Nguyễn Thiện Duyệt</v>
      </c>
      <c r="D58" s="196" t="str">
        <f t="shared" si="33"/>
        <v>XNK</v>
      </c>
      <c r="E58" s="197">
        <f>VLOOKUP(B58,TH!$B$11:$E$56,4,0)</f>
        <v>4840000</v>
      </c>
      <c r="F58" s="82">
        <f>VLOOKUP($B58,'CC - 04'!$B$9:$AR$95,36,0)</f>
        <v>23</v>
      </c>
      <c r="G58" s="198">
        <f t="shared" si="34"/>
        <v>4840000</v>
      </c>
      <c r="H58" s="82">
        <f>(VLOOKUP($B58,'CC - 02'!$B$9:$AN$97,37,0)+(VLOOKUP($B58,'CC - 02'!$B$9:$AN$97,38,0)))</f>
        <v>0</v>
      </c>
      <c r="I58" s="198">
        <f t="shared" si="35"/>
        <v>0</v>
      </c>
      <c r="J58" s="199">
        <f t="shared" si="36"/>
        <v>23</v>
      </c>
      <c r="K58" s="36">
        <f t="shared" si="36"/>
        <v>4840000</v>
      </c>
      <c r="L58" s="80">
        <f t="shared" si="43"/>
        <v>345000</v>
      </c>
      <c r="M58" s="200">
        <f t="shared" si="37"/>
        <v>5185000</v>
      </c>
      <c r="N58" s="37">
        <f t="shared" si="38"/>
        <v>387200</v>
      </c>
      <c r="O58" s="37">
        <f t="shared" si="39"/>
        <v>72600</v>
      </c>
      <c r="P58" s="37">
        <f t="shared" si="40"/>
        <v>48400</v>
      </c>
      <c r="Q58" s="198">
        <f t="shared" si="41"/>
        <v>4676800</v>
      </c>
      <c r="R58" s="198">
        <f t="shared" si="42"/>
        <v>0</v>
      </c>
      <c r="S58" s="201">
        <f t="shared" si="44"/>
        <v>4676800</v>
      </c>
      <c r="T58" s="198"/>
      <c r="U58" s="164"/>
      <c r="V58" s="202"/>
      <c r="W58" s="187"/>
      <c r="X58" s="180"/>
      <c r="Y58" s="180"/>
      <c r="Z58" s="180"/>
      <c r="AA58" s="157"/>
      <c r="AB58" s="157"/>
      <c r="AC58" s="157"/>
      <c r="AD58" s="157"/>
      <c r="AE58" s="157"/>
    </row>
    <row r="59" spans="1:31" s="203" customFormat="1" ht="23.25" customHeight="1">
      <c r="A59" s="194">
        <v>8</v>
      </c>
      <c r="B59" s="194" t="s">
        <v>208</v>
      </c>
      <c r="C59" s="195" t="s">
        <v>203</v>
      </c>
      <c r="D59" s="196" t="str">
        <f t="shared" si="33"/>
        <v>Kế toán</v>
      </c>
      <c r="E59" s="197">
        <f>VLOOKUP(B59,TH!$B$11:$E$56,4,0)</f>
        <v>4362000</v>
      </c>
      <c r="F59" s="82">
        <f>VLOOKUP($B59,'CC - 04'!$B$9:$AR$95,36,0)</f>
        <v>23</v>
      </c>
      <c r="G59" s="198">
        <f t="shared" si="34"/>
        <v>4362000</v>
      </c>
      <c r="H59" s="82">
        <f>(VLOOKUP($B59,'CC - 03'!$B$9:$AN$94,37,0)+(VLOOKUP($B59,'CC - 03'!$B$9:$AN$94,38,0)))</f>
        <v>0</v>
      </c>
      <c r="I59" s="198">
        <f t="shared" si="35"/>
        <v>0</v>
      </c>
      <c r="J59" s="199">
        <f t="shared" si="36"/>
        <v>23</v>
      </c>
      <c r="K59" s="36">
        <f t="shared" si="36"/>
        <v>4362000</v>
      </c>
      <c r="L59" s="80">
        <f t="shared" si="43"/>
        <v>345000</v>
      </c>
      <c r="M59" s="200">
        <f t="shared" si="37"/>
        <v>4707000</v>
      </c>
      <c r="N59" s="37">
        <f>E59*$N$4</f>
        <v>348960</v>
      </c>
      <c r="O59" s="37">
        <f>E59*$O$4</f>
        <v>65430</v>
      </c>
      <c r="P59" s="37">
        <f>E59*$P$4</f>
        <v>43620</v>
      </c>
      <c r="Q59" s="198">
        <f t="shared" ref="Q59" si="45">M59-SUM(N59:P59)</f>
        <v>4248990</v>
      </c>
      <c r="R59" s="198">
        <f t="shared" si="42"/>
        <v>0</v>
      </c>
      <c r="S59" s="201">
        <f t="shared" si="44"/>
        <v>4248990</v>
      </c>
      <c r="T59" s="198"/>
      <c r="U59" s="164"/>
      <c r="V59" s="202"/>
      <c r="W59" s="187"/>
      <c r="X59" s="180"/>
      <c r="Y59" s="180"/>
      <c r="Z59" s="180"/>
      <c r="AA59" s="157"/>
      <c r="AB59" s="157"/>
      <c r="AC59" s="157"/>
      <c r="AD59" s="157"/>
      <c r="AE59" s="157"/>
    </row>
    <row r="60" spans="1:31" s="203" customFormat="1" ht="23.25" customHeight="1">
      <c r="A60" s="194">
        <v>9</v>
      </c>
      <c r="B60" s="194" t="s">
        <v>207</v>
      </c>
      <c r="C60" s="195" t="s">
        <v>204</v>
      </c>
      <c r="D60" s="196" t="str">
        <f t="shared" si="33"/>
        <v>Kế toán</v>
      </c>
      <c r="E60" s="197">
        <f>VLOOKUP(B60,TH!$B$11:$E$56,4,0)</f>
        <v>4362000</v>
      </c>
      <c r="F60" s="82">
        <f>VLOOKUP($B60,'CC - 04'!$B$9:$AR$95,36,0)</f>
        <v>23</v>
      </c>
      <c r="G60" s="198">
        <f t="shared" si="34"/>
        <v>4362000</v>
      </c>
      <c r="H60" s="82">
        <f>(VLOOKUP($B60,'CC - 03'!$B$9:$AN$94,37,0)+(VLOOKUP($B60,'CC - 03'!$B$9:$AN$94,38,0)))</f>
        <v>0</v>
      </c>
      <c r="I60" s="198">
        <f t="shared" si="35"/>
        <v>0</v>
      </c>
      <c r="J60" s="199">
        <f t="shared" si="36"/>
        <v>23</v>
      </c>
      <c r="K60" s="36">
        <f t="shared" si="36"/>
        <v>4362000</v>
      </c>
      <c r="L60" s="80">
        <f t="shared" si="43"/>
        <v>345000</v>
      </c>
      <c r="M60" s="200">
        <f t="shared" si="37"/>
        <v>4707000</v>
      </c>
      <c r="N60" s="37">
        <f>E60*$N$4</f>
        <v>348960</v>
      </c>
      <c r="O60" s="37">
        <f>E60*$O$4</f>
        <v>65430</v>
      </c>
      <c r="P60" s="37">
        <f>E60*$P$4</f>
        <v>43620</v>
      </c>
      <c r="Q60" s="198">
        <f t="shared" ref="Q60" si="46">M60-SUM(N60:P60)</f>
        <v>4248990</v>
      </c>
      <c r="R60" s="198">
        <f t="shared" si="42"/>
        <v>0</v>
      </c>
      <c r="S60" s="201">
        <f t="shared" si="44"/>
        <v>4248990</v>
      </c>
      <c r="T60" s="198"/>
      <c r="U60" s="164"/>
      <c r="V60" s="202"/>
      <c r="W60" s="187"/>
      <c r="X60" s="180"/>
      <c r="Y60" s="180"/>
      <c r="Z60" s="180"/>
      <c r="AA60" s="157"/>
      <c r="AB60" s="157"/>
      <c r="AC60" s="157"/>
      <c r="AD60" s="157"/>
      <c r="AE60" s="157"/>
    </row>
    <row r="61" spans="1:31" s="208" customFormat="1" ht="21" customHeight="1">
      <c r="A61" s="500" t="s">
        <v>25</v>
      </c>
      <c r="B61" s="501"/>
      <c r="C61" s="501"/>
      <c r="D61" s="501"/>
      <c r="E61" s="205">
        <f>SUM(E52:E60)</f>
        <v>46373000</v>
      </c>
      <c r="F61" s="205"/>
      <c r="G61" s="205">
        <f t="shared" ref="G61:S61" si="47">SUM(G52:G60)</f>
        <v>44485870</v>
      </c>
      <c r="H61" s="205">
        <f t="shared" si="47"/>
        <v>0</v>
      </c>
      <c r="I61" s="205">
        <f t="shared" si="47"/>
        <v>0</v>
      </c>
      <c r="J61" s="205">
        <f t="shared" si="47"/>
        <v>203</v>
      </c>
      <c r="K61" s="206">
        <f t="shared" si="47"/>
        <v>44485870</v>
      </c>
      <c r="L61" s="206">
        <f t="shared" si="47"/>
        <v>3045000</v>
      </c>
      <c r="M61" s="206">
        <f t="shared" si="47"/>
        <v>47530870</v>
      </c>
      <c r="N61" s="206">
        <f t="shared" si="47"/>
        <v>3709840</v>
      </c>
      <c r="O61" s="206">
        <f t="shared" si="47"/>
        <v>695595</v>
      </c>
      <c r="P61" s="206">
        <f t="shared" si="47"/>
        <v>463730</v>
      </c>
      <c r="Q61" s="206">
        <f t="shared" si="47"/>
        <v>42661705</v>
      </c>
      <c r="R61" s="206">
        <f t="shared" si="47"/>
        <v>0</v>
      </c>
      <c r="S61" s="206">
        <f t="shared" si="47"/>
        <v>42661705</v>
      </c>
      <c r="T61" s="206"/>
      <c r="U61" s="164"/>
      <c r="V61" s="207"/>
      <c r="W61" s="207"/>
      <c r="X61" s="207"/>
      <c r="Y61" s="207"/>
      <c r="Z61" s="207"/>
    </row>
    <row r="62" spans="1:31" s="216" customFormat="1" ht="13.5" customHeight="1">
      <c r="A62" s="209"/>
      <c r="B62" s="209"/>
      <c r="C62" s="210"/>
      <c r="D62" s="211"/>
      <c r="E62" s="212"/>
      <c r="F62" s="210"/>
      <c r="G62" s="210"/>
      <c r="H62" s="210"/>
      <c r="I62" s="210"/>
      <c r="J62" s="213"/>
      <c r="K62" s="210"/>
      <c r="L62" s="210"/>
      <c r="M62" s="214"/>
      <c r="N62" s="210"/>
      <c r="O62" s="210"/>
      <c r="P62" s="210"/>
      <c r="Q62" s="210"/>
      <c r="R62" s="210"/>
      <c r="S62" s="210"/>
      <c r="T62" s="210"/>
      <c r="U62" s="164"/>
      <c r="V62" s="215"/>
      <c r="W62" s="215"/>
      <c r="X62" s="215"/>
      <c r="Y62" s="215"/>
      <c r="Z62" s="215"/>
    </row>
    <row r="63" spans="1:31" s="203" customFormat="1" ht="17.25" customHeight="1">
      <c r="A63" s="217"/>
      <c r="B63" s="217"/>
      <c r="C63" s="217"/>
      <c r="D63" s="218"/>
      <c r="E63" s="219"/>
      <c r="F63" s="217"/>
      <c r="G63" s="217"/>
      <c r="H63" s="217"/>
      <c r="I63" s="217"/>
      <c r="J63" s="220"/>
      <c r="K63" s="219"/>
      <c r="L63" s="217"/>
      <c r="M63" s="217"/>
      <c r="N63" s="217"/>
      <c r="O63" s="217"/>
      <c r="P63" s="217"/>
      <c r="Q63" s="217"/>
      <c r="R63" s="217"/>
      <c r="S63" s="221" t="str">
        <f>$S$33</f>
        <v>Long An, ngày  30   tháng   04   năm 2017</v>
      </c>
      <c r="T63" s="217"/>
      <c r="U63" s="222"/>
      <c r="V63" s="202"/>
      <c r="W63" s="202"/>
      <c r="X63" s="202"/>
      <c r="Y63" s="202"/>
      <c r="Z63" s="202"/>
    </row>
    <row r="64" spans="1:31" s="203" customFormat="1" ht="12.75">
      <c r="A64" s="223"/>
      <c r="B64" s="223"/>
      <c r="C64" s="222" t="s">
        <v>60</v>
      </c>
      <c r="D64" s="224"/>
      <c r="E64" s="183"/>
      <c r="F64" s="222"/>
      <c r="G64" s="183"/>
      <c r="H64" s="183"/>
      <c r="I64" s="183"/>
      <c r="J64" s="225"/>
      <c r="K64" s="202"/>
      <c r="L64" s="226"/>
      <c r="M64" s="233"/>
      <c r="N64" s="227"/>
      <c r="O64" s="227"/>
      <c r="P64" s="227"/>
      <c r="Q64" s="227"/>
      <c r="S64" s="227" t="s">
        <v>22</v>
      </c>
      <c r="T64" s="222"/>
      <c r="U64" s="222"/>
      <c r="V64" s="202"/>
      <c r="W64" s="202"/>
      <c r="X64" s="202"/>
      <c r="Y64" s="202"/>
      <c r="Z64" s="202"/>
    </row>
    <row r="65" spans="1:26" s="216" customFormat="1" ht="12">
      <c r="A65" s="209"/>
      <c r="B65" s="209"/>
      <c r="C65" s="228"/>
      <c r="D65" s="228"/>
      <c r="E65" s="229"/>
      <c r="F65" s="167"/>
      <c r="G65" s="229"/>
      <c r="H65" s="229"/>
      <c r="I65" s="229"/>
      <c r="J65" s="213"/>
      <c r="K65" s="215"/>
      <c r="L65" s="230"/>
      <c r="N65" s="231"/>
      <c r="O65" s="231"/>
      <c r="P65" s="231"/>
      <c r="Q65" s="231"/>
      <c r="S65" s="231"/>
      <c r="T65" s="167"/>
      <c r="U65" s="164"/>
      <c r="V65" s="215"/>
      <c r="W65" s="215"/>
      <c r="X65" s="215"/>
      <c r="Y65" s="215"/>
      <c r="Z65" s="215"/>
    </row>
    <row r="67" spans="1:26">
      <c r="F67" s="280"/>
    </row>
  </sheetData>
  <protectedRanges>
    <protectedRange password="CC78" sqref="V31:IK31 A10:B11 C5:D7 B34:C34 V5:W9 A31:A35 B31:B33 B35 A66:A96 V12:W12 Q5:T7 AF5:IK12 V26:W26 E5:I6 N5:P6 L5 Q10:S11 L50 L34 J6:K7 L7 L48 AF26:IK26 A37:A43 W37:IK43 W10:W11 C66:IK96 D31:T31 A97:IK65364 C37:T43 B37:B51 V37:V47 H49:I49 B54:B96" name="Range1"/>
    <protectedRange password="CC78" sqref="F7:H7 H50" name="Range1_4"/>
    <protectedRange password="CC78" sqref="V34:IK35 S34:T35 N34:Q35 E34:I35" name="Range1_1_1"/>
    <protectedRange password="CC78" sqref="U1 W1:IK3 V4:IK4 B4:T4 U4:U12 X5:AE12 U26 X26:AE26 B1:Q3 R2:S3 U31:U47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61:IK61 C48:D50 B64:C64 V48:W51 B65 N48:P49 Q48:T50 E48:I48 AF48:IK60 D61:T61 J49:K50 L64 W52:W60 E49:G49 B54:B63 Q52:S60 A52:A65" name="Range1_3"/>
    <protectedRange password="CC78" sqref="F50:G50" name="Range1_4_2"/>
    <protectedRange password="CC78" sqref="V64:IK65 N64:Q65 S64:T65 E64:I65" name="Range1_1_1_1"/>
    <protectedRange password="CC78" sqref="W44:IK47 X48:AE60 B47:T47 B44:Q46 R45:S46 U48:U65" name="Range1_2_2"/>
    <protectedRange password="CC78" sqref="V52:V60" name="Range1_1_2"/>
    <protectedRange password="CC78" sqref="A44" name="Range1_2_1_1_1"/>
    <protectedRange password="CC78" sqref="I50" name="Range1_4_1_1"/>
    <protectedRange password="CC78" sqref="AF27:IK30 W27:W30 B27:B30 B21 Q27:S30 A13:B14 W13:W25 AF13:IK25 B23:B24 B15:B19 Q13:S25 A15:A30" name="Range1_5"/>
    <protectedRange password="CC78" sqref="X27:AE30 U27:U30 U13:U25 X13:AE25" name="Range1_2_3"/>
    <protectedRange password="CC78" sqref="V27:V30 V13:V25" name="Range1_1_3"/>
    <protectedRange password="CC78" sqref="K10:K11 K27:K30 K52:K60 K13:K25" name="Range1_6"/>
    <protectedRange password="CC78" sqref="A2:A3 A45:A46" name="Range1_2_1_3"/>
    <protectedRange password="CC78" sqref="B20" name="Range1_7"/>
    <protectedRange password="CC78" sqref="B22" name="Range1_1_4"/>
    <protectedRange password="CC78" sqref="B25" name="Range1_1_5"/>
  </protectedRanges>
  <autoFilter ref="A7:AE30"/>
  <mergeCells count="47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R44:T44"/>
    <mergeCell ref="N5:P5"/>
    <mergeCell ref="Q5:Q7"/>
    <mergeCell ref="R5:R7"/>
    <mergeCell ref="S5:S7"/>
    <mergeCell ref="T5:T7"/>
    <mergeCell ref="N6:N7"/>
    <mergeCell ref="O6:O7"/>
    <mergeCell ref="P6:P7"/>
    <mergeCell ref="B26:C26"/>
    <mergeCell ref="A31:D31"/>
    <mergeCell ref="D44:Q44"/>
    <mergeCell ref="F6:G6"/>
    <mergeCell ref="H6:I6"/>
    <mergeCell ref="J6:J7"/>
    <mergeCell ref="K6:K7"/>
    <mergeCell ref="B48:B50"/>
    <mergeCell ref="C48:C50"/>
    <mergeCell ref="D48:D50"/>
    <mergeCell ref="E48:E50"/>
    <mergeCell ref="F48:K48"/>
    <mergeCell ref="A61:D61"/>
    <mergeCell ref="T48:T50"/>
    <mergeCell ref="F49:G49"/>
    <mergeCell ref="H49:I49"/>
    <mergeCell ref="J49:J50"/>
    <mergeCell ref="K49:K50"/>
    <mergeCell ref="N49:N50"/>
    <mergeCell ref="O49:O50"/>
    <mergeCell ref="P49:P50"/>
    <mergeCell ref="L48:L50"/>
    <mergeCell ref="M48:M50"/>
    <mergeCell ref="N48:P48"/>
    <mergeCell ref="Q48:Q50"/>
    <mergeCell ref="R48:R50"/>
    <mergeCell ref="S48:S50"/>
    <mergeCell ref="A48:A50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28"/>
  <sheetViews>
    <sheetView zoomScaleNormal="115" workbookViewId="0">
      <pane xSplit="3" ySplit="6" topLeftCell="D76" activePane="bottomRight" state="frozen"/>
      <selection activeCell="AI1" sqref="AI1:AJ1048576"/>
      <selection pane="topRight" activeCell="AI1" sqref="AI1:AJ1048576"/>
      <selection pane="bottomLeft" activeCell="AI1" sqref="AI1:AJ1048576"/>
      <selection pane="bottomRight" activeCell="AB83" sqref="AB83"/>
    </sheetView>
  </sheetViews>
  <sheetFormatPr defaultColWidth="3.7109375" defaultRowHeight="15" customHeight="1"/>
  <cols>
    <col min="1" max="1" width="3" style="2" customWidth="1"/>
    <col min="2" max="2" width="9.140625" style="2" customWidth="1"/>
    <col min="3" max="3" width="17.28515625" style="2" customWidth="1"/>
    <col min="4" max="4" width="6.85546875" style="412" customWidth="1"/>
    <col min="5" max="5" width="11.28515625" style="2" bestFit="1" customWidth="1"/>
    <col min="6" max="33" width="3.42578125" style="110" customWidth="1"/>
    <col min="34" max="34" width="3.42578125" style="111" customWidth="1"/>
    <col min="35" max="35" width="3.5703125" style="111" bestFit="1" customWidth="1"/>
    <col min="36" max="36" width="3.42578125" style="111" customWidth="1"/>
    <col min="37" max="38" width="4.42578125" style="2" customWidth="1"/>
    <col min="39" max="39" width="5.5703125" style="9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4"/>
      <c r="B1" s="45"/>
      <c r="C1" s="45"/>
      <c r="D1" s="49"/>
      <c r="E1" s="45"/>
      <c r="F1" s="49"/>
      <c r="G1" s="49"/>
      <c r="H1" s="49"/>
      <c r="I1" s="49"/>
      <c r="J1" s="49"/>
      <c r="K1" s="106"/>
      <c r="L1" s="106"/>
      <c r="M1" s="106"/>
      <c r="N1" s="106"/>
      <c r="O1" s="106"/>
      <c r="P1" s="106"/>
      <c r="Q1" s="106"/>
      <c r="R1" s="106"/>
      <c r="S1" s="47" t="str">
        <f>CONCATENATE("BẢNG CHẤM CÔNG THÁNG ",TEXT($E$4,"mm")," NĂM ",TEXT($E$4,"yyyy"))</f>
        <v>BẢNG CHẤM CÔNG THÁNG 05 NĂM 2017</v>
      </c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46"/>
      <c r="AL1" s="46"/>
      <c r="AM1" s="487" t="s">
        <v>180</v>
      </c>
      <c r="AN1" s="488"/>
      <c r="AO1" s="488"/>
      <c r="AP1" s="488"/>
      <c r="AQ1" s="488"/>
      <c r="AR1" s="488"/>
      <c r="AS1" s="489"/>
      <c r="AT1" s="48"/>
    </row>
    <row r="2" spans="1:91" ht="20.25">
      <c r="A2" s="124" t="str">
        <f>TH!$A$1</f>
        <v>Công ty TNHH Hải sản An Lạc</v>
      </c>
      <c r="B2" s="49"/>
      <c r="C2" s="49"/>
      <c r="D2" s="49"/>
      <c r="E2" s="49"/>
      <c r="F2" s="49"/>
      <c r="G2" s="49"/>
      <c r="H2" s="49"/>
      <c r="I2" s="49"/>
      <c r="J2" s="49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46"/>
      <c r="AL2" s="46"/>
      <c r="AM2" s="86"/>
      <c r="AN2" s="50"/>
      <c r="AO2" s="50"/>
      <c r="AP2" s="50"/>
      <c r="AQ2" s="50"/>
      <c r="AR2" s="50"/>
      <c r="AS2" s="85"/>
      <c r="AT2" s="85"/>
    </row>
    <row r="3" spans="1:91" ht="21" customHeight="1">
      <c r="A3" s="124" t="str">
        <f>TH!$A$2</f>
        <v>Địa chỉ: Lô A14, đường 4A, KCN Hải Sơn, Đức Hòa, Long An</v>
      </c>
      <c r="B3" s="51"/>
      <c r="C3" s="51"/>
      <c r="D3" s="52"/>
      <c r="E3" s="52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46"/>
      <c r="AL3" s="46"/>
      <c r="AM3" s="86"/>
      <c r="AN3" s="48"/>
      <c r="AO3" s="48"/>
      <c r="AP3" s="48"/>
      <c r="AQ3" s="48"/>
      <c r="AR3" s="48"/>
      <c r="AS3" s="53"/>
      <c r="AT3" s="53"/>
    </row>
    <row r="4" spans="1:91" ht="14.25" customHeight="1">
      <c r="A4" s="54"/>
      <c r="B4" s="54"/>
      <c r="C4" s="240"/>
      <c r="D4" s="239"/>
      <c r="E4" s="281">
        <v>42856</v>
      </c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6"/>
      <c r="AI4" s="56"/>
      <c r="AJ4" s="56"/>
      <c r="AK4" s="54"/>
      <c r="AL4" s="54"/>
      <c r="AM4" s="87"/>
      <c r="AN4" s="54"/>
      <c r="AO4" s="54"/>
      <c r="AP4" s="54"/>
      <c r="AQ4" s="54"/>
      <c r="AR4" s="54"/>
      <c r="AS4" s="54"/>
      <c r="AT4" s="91"/>
    </row>
    <row r="5" spans="1:91" s="57" customFormat="1" ht="18.75" customHeight="1">
      <c r="A5" s="490" t="s">
        <v>28</v>
      </c>
      <c r="B5" s="490" t="s">
        <v>3</v>
      </c>
      <c r="C5" s="490" t="s">
        <v>1</v>
      </c>
      <c r="D5" s="492" t="s">
        <v>29</v>
      </c>
      <c r="E5" s="490" t="s">
        <v>30</v>
      </c>
      <c r="F5" s="105">
        <f>+E4</f>
        <v>42856</v>
      </c>
      <c r="G5" s="105">
        <f t="shared" ref="G5:AG5" si="0">F5+1</f>
        <v>42857</v>
      </c>
      <c r="H5" s="105">
        <f t="shared" si="0"/>
        <v>42858</v>
      </c>
      <c r="I5" s="105">
        <f t="shared" si="0"/>
        <v>42859</v>
      </c>
      <c r="J5" s="105">
        <f t="shared" si="0"/>
        <v>42860</v>
      </c>
      <c r="K5" s="105">
        <f t="shared" si="0"/>
        <v>42861</v>
      </c>
      <c r="L5" s="105">
        <f t="shared" si="0"/>
        <v>42862</v>
      </c>
      <c r="M5" s="105">
        <f t="shared" si="0"/>
        <v>42863</v>
      </c>
      <c r="N5" s="105">
        <f t="shared" si="0"/>
        <v>42864</v>
      </c>
      <c r="O5" s="105">
        <f t="shared" si="0"/>
        <v>42865</v>
      </c>
      <c r="P5" s="105">
        <f t="shared" si="0"/>
        <v>42866</v>
      </c>
      <c r="Q5" s="105">
        <f t="shared" si="0"/>
        <v>42867</v>
      </c>
      <c r="R5" s="105">
        <f t="shared" si="0"/>
        <v>42868</v>
      </c>
      <c r="S5" s="105">
        <f t="shared" si="0"/>
        <v>42869</v>
      </c>
      <c r="T5" s="105">
        <f t="shared" si="0"/>
        <v>42870</v>
      </c>
      <c r="U5" s="105">
        <f t="shared" si="0"/>
        <v>42871</v>
      </c>
      <c r="V5" s="105">
        <f t="shared" si="0"/>
        <v>42872</v>
      </c>
      <c r="W5" s="105">
        <f t="shared" si="0"/>
        <v>42873</v>
      </c>
      <c r="X5" s="105">
        <f t="shared" si="0"/>
        <v>42874</v>
      </c>
      <c r="Y5" s="105">
        <f t="shared" si="0"/>
        <v>42875</v>
      </c>
      <c r="Z5" s="105">
        <f t="shared" si="0"/>
        <v>42876</v>
      </c>
      <c r="AA5" s="105">
        <f t="shared" si="0"/>
        <v>42877</v>
      </c>
      <c r="AB5" s="105">
        <f t="shared" si="0"/>
        <v>42878</v>
      </c>
      <c r="AC5" s="105">
        <f t="shared" si="0"/>
        <v>42879</v>
      </c>
      <c r="AD5" s="105">
        <f t="shared" si="0"/>
        <v>42880</v>
      </c>
      <c r="AE5" s="105">
        <f t="shared" si="0"/>
        <v>42881</v>
      </c>
      <c r="AF5" s="105">
        <f t="shared" si="0"/>
        <v>42882</v>
      </c>
      <c r="AG5" s="105">
        <f t="shared" si="0"/>
        <v>42883</v>
      </c>
      <c r="AH5" s="105">
        <f>AG5+1</f>
        <v>42884</v>
      </c>
      <c r="AI5" s="105">
        <f>AH5+1</f>
        <v>42885</v>
      </c>
      <c r="AJ5" s="105">
        <v>31</v>
      </c>
      <c r="AK5" s="493" t="s">
        <v>15</v>
      </c>
      <c r="AL5" s="494"/>
      <c r="AM5" s="495"/>
      <c r="AN5" s="496" t="s">
        <v>45</v>
      </c>
      <c r="AO5" s="496" t="s">
        <v>41</v>
      </c>
      <c r="AP5" s="496" t="s">
        <v>42</v>
      </c>
      <c r="AQ5" s="496" t="s">
        <v>43</v>
      </c>
      <c r="AR5" s="496" t="s">
        <v>44</v>
      </c>
      <c r="AS5" s="492" t="s">
        <v>0</v>
      </c>
      <c r="AT5" s="486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7" customFormat="1" ht="39.75" customHeight="1">
      <c r="A6" s="491"/>
      <c r="B6" s="491"/>
      <c r="C6" s="491"/>
      <c r="D6" s="491"/>
      <c r="E6" s="491"/>
      <c r="F6" s="263" t="str">
        <f>CHOOSE(WEEKDAY(F5),"C.Nhật","T.Hai","T.Ba","T.Tư","T.Năm","T.Sáu","T.Bảy")</f>
        <v>T.Hai</v>
      </c>
      <c r="G6" s="263" t="str">
        <f t="shared" ref="G6:AI6" si="1">CHOOSE(WEEKDAY(G5),"C.Nhật","T.Hai","T.Ba","T.Tư","T.Năm","T.Sáu","T.Bảy")</f>
        <v>T.Ba</v>
      </c>
      <c r="H6" s="263" t="str">
        <f t="shared" si="1"/>
        <v>T.Tư</v>
      </c>
      <c r="I6" s="263" t="str">
        <f t="shared" si="1"/>
        <v>T.Năm</v>
      </c>
      <c r="J6" s="263" t="str">
        <f t="shared" si="1"/>
        <v>T.Sáu</v>
      </c>
      <c r="K6" s="263" t="str">
        <f t="shared" si="1"/>
        <v>T.Bảy</v>
      </c>
      <c r="L6" s="263" t="str">
        <f t="shared" si="1"/>
        <v>C.Nhật</v>
      </c>
      <c r="M6" s="263" t="str">
        <f t="shared" si="1"/>
        <v>T.Hai</v>
      </c>
      <c r="N6" s="263" t="str">
        <f t="shared" si="1"/>
        <v>T.Ba</v>
      </c>
      <c r="O6" s="263" t="str">
        <f t="shared" si="1"/>
        <v>T.Tư</v>
      </c>
      <c r="P6" s="263" t="str">
        <f t="shared" si="1"/>
        <v>T.Năm</v>
      </c>
      <c r="Q6" s="263" t="str">
        <f t="shared" si="1"/>
        <v>T.Sáu</v>
      </c>
      <c r="R6" s="263" t="str">
        <f t="shared" si="1"/>
        <v>T.Bảy</v>
      </c>
      <c r="S6" s="263" t="str">
        <f t="shared" si="1"/>
        <v>C.Nhật</v>
      </c>
      <c r="T6" s="263" t="str">
        <f t="shared" si="1"/>
        <v>T.Hai</v>
      </c>
      <c r="U6" s="263" t="str">
        <f t="shared" si="1"/>
        <v>T.Ba</v>
      </c>
      <c r="V6" s="263" t="str">
        <f t="shared" si="1"/>
        <v>T.Tư</v>
      </c>
      <c r="W6" s="263" t="str">
        <f t="shared" si="1"/>
        <v>T.Năm</v>
      </c>
      <c r="X6" s="263" t="str">
        <f t="shared" si="1"/>
        <v>T.Sáu</v>
      </c>
      <c r="Y6" s="263" t="str">
        <f t="shared" si="1"/>
        <v>T.Bảy</v>
      </c>
      <c r="Z6" s="263" t="str">
        <f t="shared" si="1"/>
        <v>C.Nhật</v>
      </c>
      <c r="AA6" s="263" t="str">
        <f t="shared" si="1"/>
        <v>T.Hai</v>
      </c>
      <c r="AB6" s="263" t="str">
        <f t="shared" si="1"/>
        <v>T.Ba</v>
      </c>
      <c r="AC6" s="263" t="str">
        <f t="shared" si="1"/>
        <v>T.Tư</v>
      </c>
      <c r="AD6" s="263" t="str">
        <f t="shared" si="1"/>
        <v>T.Năm</v>
      </c>
      <c r="AE6" s="263" t="str">
        <f t="shared" si="1"/>
        <v>T.Sáu</v>
      </c>
      <c r="AF6" s="263" t="str">
        <f t="shared" si="1"/>
        <v>T.Bảy</v>
      </c>
      <c r="AG6" s="263" t="str">
        <f t="shared" si="1"/>
        <v>C.Nhật</v>
      </c>
      <c r="AH6" s="263" t="str">
        <f t="shared" si="1"/>
        <v>T.Hai</v>
      </c>
      <c r="AI6" s="263" t="str">
        <f t="shared" si="1"/>
        <v>T.Ba</v>
      </c>
      <c r="AJ6" s="263" t="s">
        <v>195</v>
      </c>
      <c r="AK6" s="264" t="s">
        <v>16</v>
      </c>
      <c r="AL6" s="264" t="s">
        <v>31</v>
      </c>
      <c r="AM6" s="265" t="s">
        <v>17</v>
      </c>
      <c r="AN6" s="497"/>
      <c r="AO6" s="497"/>
      <c r="AP6" s="497"/>
      <c r="AQ6" s="497"/>
      <c r="AR6" s="497"/>
      <c r="AS6" s="491"/>
      <c r="AT6" s="486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7" customFormat="1" ht="12.75" customHeight="1">
      <c r="A7" s="266">
        <v>1</v>
      </c>
      <c r="B7" s="266">
        <v>1</v>
      </c>
      <c r="C7" s="266">
        <v>2</v>
      </c>
      <c r="D7" s="266">
        <v>3</v>
      </c>
      <c r="E7" s="266">
        <v>4</v>
      </c>
      <c r="F7" s="266">
        <v>5</v>
      </c>
      <c r="G7" s="266">
        <v>6</v>
      </c>
      <c r="H7" s="266">
        <v>7</v>
      </c>
      <c r="I7" s="266">
        <v>8</v>
      </c>
      <c r="J7" s="266">
        <v>9</v>
      </c>
      <c r="K7" s="266">
        <v>10</v>
      </c>
      <c r="L7" s="266">
        <v>11</v>
      </c>
      <c r="M7" s="266">
        <v>12</v>
      </c>
      <c r="N7" s="266">
        <v>13</v>
      </c>
      <c r="O7" s="266">
        <v>14</v>
      </c>
      <c r="P7" s="266">
        <v>15</v>
      </c>
      <c r="Q7" s="266">
        <v>16</v>
      </c>
      <c r="R7" s="266">
        <v>17</v>
      </c>
      <c r="S7" s="266">
        <v>18</v>
      </c>
      <c r="T7" s="266">
        <v>19</v>
      </c>
      <c r="U7" s="266">
        <v>20</v>
      </c>
      <c r="V7" s="266">
        <v>21</v>
      </c>
      <c r="W7" s="266">
        <v>22</v>
      </c>
      <c r="X7" s="266">
        <v>23</v>
      </c>
      <c r="Y7" s="266">
        <v>24</v>
      </c>
      <c r="Z7" s="266">
        <v>25</v>
      </c>
      <c r="AA7" s="266">
        <v>26</v>
      </c>
      <c r="AB7" s="266">
        <v>27</v>
      </c>
      <c r="AC7" s="266">
        <v>28</v>
      </c>
      <c r="AD7" s="266">
        <v>29</v>
      </c>
      <c r="AE7" s="266">
        <v>30</v>
      </c>
      <c r="AF7" s="266">
        <v>31</v>
      </c>
      <c r="AG7" s="266">
        <v>32</v>
      </c>
      <c r="AH7" s="266">
        <v>33</v>
      </c>
      <c r="AI7" s="266">
        <v>34</v>
      </c>
      <c r="AJ7" s="266">
        <v>35</v>
      </c>
      <c r="AK7" s="266">
        <v>36</v>
      </c>
      <c r="AL7" s="266">
        <v>37</v>
      </c>
      <c r="AM7" s="266">
        <v>38</v>
      </c>
      <c r="AN7" s="266">
        <v>39</v>
      </c>
      <c r="AO7" s="266">
        <v>40</v>
      </c>
      <c r="AP7" s="266">
        <v>41</v>
      </c>
      <c r="AQ7" s="266">
        <v>42</v>
      </c>
      <c r="AR7" s="266">
        <v>43</v>
      </c>
      <c r="AS7" s="266">
        <v>44</v>
      </c>
      <c r="AT7" s="415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269" customFormat="1" ht="19.5" customHeight="1">
      <c r="A8" s="267" t="s">
        <v>183</v>
      </c>
      <c r="B8" s="270" t="s">
        <v>184</v>
      </c>
      <c r="C8" s="271"/>
      <c r="D8" s="271"/>
      <c r="E8" s="271"/>
      <c r="F8" s="271"/>
      <c r="G8" s="271"/>
      <c r="H8" s="271"/>
      <c r="I8" s="271"/>
      <c r="J8" s="271"/>
      <c r="K8" s="271"/>
      <c r="L8" s="271"/>
      <c r="M8" s="271"/>
      <c r="N8" s="271"/>
      <c r="O8" s="271"/>
      <c r="P8" s="271"/>
      <c r="Q8" s="271"/>
      <c r="R8" s="271"/>
      <c r="S8" s="271"/>
      <c r="T8" s="271"/>
      <c r="U8" s="271"/>
      <c r="V8" s="271"/>
      <c r="W8" s="271"/>
      <c r="X8" s="271"/>
      <c r="Y8" s="271"/>
      <c r="Z8" s="271"/>
      <c r="AA8" s="271"/>
      <c r="AB8" s="271"/>
      <c r="AC8" s="271"/>
      <c r="AD8" s="271"/>
      <c r="AE8" s="271"/>
      <c r="AF8" s="271"/>
      <c r="AG8" s="271"/>
      <c r="AH8" s="271"/>
      <c r="AI8" s="271"/>
      <c r="AJ8" s="271"/>
      <c r="AK8" s="271"/>
      <c r="AL8" s="271"/>
      <c r="AM8" s="271"/>
      <c r="AN8" s="271"/>
      <c r="AO8" s="271"/>
      <c r="AP8" s="271"/>
      <c r="AQ8" s="271"/>
      <c r="AR8" s="271"/>
      <c r="AS8" s="272"/>
      <c r="AT8" s="268"/>
    </row>
    <row r="9" spans="1:91" s="57" customFormat="1" ht="18" customHeight="1">
      <c r="A9" s="556">
        <v>1</v>
      </c>
      <c r="B9" s="556" t="s">
        <v>61</v>
      </c>
      <c r="C9" s="449" t="str">
        <f>VLOOKUP(B9,DS,2,0)</f>
        <v>Mai Út Hiền</v>
      </c>
      <c r="D9" s="451" t="str">
        <f>VLOOKUP(B9,DS,3,0)</f>
        <v>Cơ Điện</v>
      </c>
      <c r="E9" s="58" t="s">
        <v>32</v>
      </c>
      <c r="F9" s="153">
        <v>8</v>
      </c>
      <c r="G9" s="153">
        <v>8</v>
      </c>
      <c r="H9" s="153">
        <v>8</v>
      </c>
      <c r="I9" s="153">
        <v>8</v>
      </c>
      <c r="J9" s="153">
        <v>8</v>
      </c>
      <c r="K9" s="153">
        <v>8</v>
      </c>
      <c r="L9" s="153"/>
      <c r="M9" s="153">
        <v>8</v>
      </c>
      <c r="N9" s="153">
        <v>8</v>
      </c>
      <c r="O9" s="153">
        <v>8</v>
      </c>
      <c r="P9" s="153">
        <v>8</v>
      </c>
      <c r="Q9" s="153">
        <v>8</v>
      </c>
      <c r="R9" s="153">
        <v>8</v>
      </c>
      <c r="S9" s="153"/>
      <c r="T9" s="153">
        <v>8</v>
      </c>
      <c r="U9" s="153">
        <v>8</v>
      </c>
      <c r="V9" s="153">
        <v>8</v>
      </c>
      <c r="W9" s="153">
        <v>8</v>
      </c>
      <c r="X9" s="153">
        <v>8</v>
      </c>
      <c r="Y9" s="153">
        <v>8</v>
      </c>
      <c r="Z9" s="153"/>
      <c r="AA9" s="153">
        <v>8</v>
      </c>
      <c r="AB9" s="153">
        <v>8</v>
      </c>
      <c r="AC9" s="153">
        <v>8</v>
      </c>
      <c r="AD9" s="153">
        <v>8</v>
      </c>
      <c r="AE9" s="153">
        <v>8</v>
      </c>
      <c r="AF9" s="153">
        <v>8</v>
      </c>
      <c r="AG9" s="153"/>
      <c r="AH9" s="153">
        <v>8</v>
      </c>
      <c r="AI9" s="153">
        <v>8</v>
      </c>
      <c r="AJ9" s="153">
        <v>8</v>
      </c>
      <c r="AK9" s="453">
        <f>((SUM(F9:AJ9))/8)-(SUMIF($F$6:$AJ$6,"C.Nhật",F9:AJ9)/8)</f>
        <v>27</v>
      </c>
      <c r="AL9" s="453">
        <f>SUM(F10:AI10)/8*1.5</f>
        <v>0</v>
      </c>
      <c r="AM9" s="462">
        <f>SUMIF($F$6:$AI$6,"C.Nhật",$F9:$AI10)/8*2</f>
        <v>0</v>
      </c>
      <c r="AN9" s="442">
        <f>SUM(AK9:AM10)</f>
        <v>27</v>
      </c>
      <c r="AO9" s="484">
        <v>0</v>
      </c>
      <c r="AP9" s="442"/>
      <c r="AQ9" s="442"/>
      <c r="AR9" s="442"/>
      <c r="AS9" s="472"/>
      <c r="AT9" s="415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7" customFormat="1" ht="17.25" customHeight="1">
      <c r="A10" s="557"/>
      <c r="B10" s="557"/>
      <c r="C10" s="450"/>
      <c r="D10" s="452"/>
      <c r="E10" s="59" t="s">
        <v>31</v>
      </c>
      <c r="F10" s="154"/>
      <c r="G10" s="154"/>
      <c r="H10" s="154"/>
      <c r="I10" s="154"/>
      <c r="J10" s="154"/>
      <c r="K10" s="154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4"/>
      <c r="AA10" s="154"/>
      <c r="AB10" s="154"/>
      <c r="AC10" s="154"/>
      <c r="AD10" s="154"/>
      <c r="AE10" s="154"/>
      <c r="AF10" s="154"/>
      <c r="AG10" s="154"/>
      <c r="AH10" s="154"/>
      <c r="AI10" s="154"/>
      <c r="AJ10" s="154"/>
      <c r="AK10" s="454"/>
      <c r="AL10" s="454"/>
      <c r="AM10" s="463"/>
      <c r="AN10" s="443"/>
      <c r="AO10" s="485"/>
      <c r="AP10" s="443"/>
      <c r="AQ10" s="443"/>
      <c r="AR10" s="443"/>
      <c r="AS10" s="473"/>
      <c r="AT10" s="415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7" customFormat="1" ht="19.5" customHeight="1">
      <c r="A11" s="556">
        <f>A9+1</f>
        <v>2</v>
      </c>
      <c r="B11" s="556" t="s">
        <v>62</v>
      </c>
      <c r="C11" s="449" t="str">
        <f>VLOOKUP(B11,DS,2,0)</f>
        <v>Nguyễn Thị Xuân Thảo</v>
      </c>
      <c r="D11" s="451" t="str">
        <f>VLOOKUP(B11,DS,3,0)</f>
        <v>KCS</v>
      </c>
      <c r="E11" s="58" t="s">
        <v>32</v>
      </c>
      <c r="F11" s="153">
        <v>8</v>
      </c>
      <c r="G11" s="153">
        <v>8</v>
      </c>
      <c r="H11" s="153">
        <v>8</v>
      </c>
      <c r="I11" s="153">
        <v>8</v>
      </c>
      <c r="J11" s="153">
        <v>8</v>
      </c>
      <c r="K11" s="153">
        <v>8</v>
      </c>
      <c r="L11" s="153"/>
      <c r="M11" s="153">
        <v>8</v>
      </c>
      <c r="N11" s="153">
        <v>8</v>
      </c>
      <c r="O11" s="153">
        <v>8</v>
      </c>
      <c r="P11" s="153">
        <v>8</v>
      </c>
      <c r="Q11" s="153">
        <v>8</v>
      </c>
      <c r="R11" s="153">
        <v>8</v>
      </c>
      <c r="S11" s="153"/>
      <c r="T11" s="153">
        <v>8</v>
      </c>
      <c r="U11" s="153">
        <v>8</v>
      </c>
      <c r="V11" s="153">
        <v>8</v>
      </c>
      <c r="W11" s="153">
        <v>8</v>
      </c>
      <c r="X11" s="153">
        <v>8</v>
      </c>
      <c r="Y11" s="153">
        <v>8</v>
      </c>
      <c r="Z11" s="153"/>
      <c r="AA11" s="153">
        <v>8</v>
      </c>
      <c r="AB11" s="153">
        <v>8</v>
      </c>
      <c r="AC11" s="153">
        <v>8</v>
      </c>
      <c r="AD11" s="153">
        <v>8</v>
      </c>
      <c r="AE11" s="153">
        <v>8</v>
      </c>
      <c r="AF11" s="153">
        <v>8</v>
      </c>
      <c r="AG11" s="153"/>
      <c r="AH11" s="153">
        <v>8</v>
      </c>
      <c r="AI11" s="153">
        <v>8</v>
      </c>
      <c r="AJ11" s="153">
        <v>8</v>
      </c>
      <c r="AK11" s="453">
        <f>((SUM(F11:AJ11))/8)-(SUMIF($F$6:$AJ$6,"C.Nhật",F11:AJ11)/8)</f>
        <v>27</v>
      </c>
      <c r="AL11" s="453">
        <f>SUM(F12:AI12)/8*1.5</f>
        <v>0</v>
      </c>
      <c r="AM11" s="462">
        <f>SUMIF($F$6:$AI$6,"C.Nhật",$F11:$AI12)/8*2</f>
        <v>0</v>
      </c>
      <c r="AN11" s="442">
        <f>SUM(AK11:AM12)</f>
        <v>27</v>
      </c>
      <c r="AO11" s="484">
        <v>0</v>
      </c>
      <c r="AP11" s="442"/>
      <c r="AQ11" s="442"/>
      <c r="AR11" s="442"/>
      <c r="AS11" s="472"/>
      <c r="AT11" s="415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57" customFormat="1" ht="15" customHeight="1">
      <c r="A12" s="557"/>
      <c r="B12" s="557"/>
      <c r="C12" s="450"/>
      <c r="D12" s="452"/>
      <c r="E12" s="59" t="s">
        <v>31</v>
      </c>
      <c r="F12" s="154"/>
      <c r="G12" s="154"/>
      <c r="H12" s="154"/>
      <c r="I12" s="154"/>
      <c r="J12" s="154"/>
      <c r="K12" s="154"/>
      <c r="L12" s="154"/>
      <c r="M12" s="154"/>
      <c r="N12" s="154"/>
      <c r="O12" s="154"/>
      <c r="P12" s="154"/>
      <c r="Q12" s="154"/>
      <c r="R12" s="154"/>
      <c r="S12" s="154"/>
      <c r="T12" s="154"/>
      <c r="U12" s="154"/>
      <c r="V12" s="154"/>
      <c r="W12" s="154"/>
      <c r="X12" s="154"/>
      <c r="Y12" s="154"/>
      <c r="Z12" s="154"/>
      <c r="AA12" s="154"/>
      <c r="AB12" s="154"/>
      <c r="AC12" s="154"/>
      <c r="AD12" s="154"/>
      <c r="AE12" s="154"/>
      <c r="AF12" s="154"/>
      <c r="AG12" s="154"/>
      <c r="AH12" s="154"/>
      <c r="AI12" s="154"/>
      <c r="AJ12" s="154"/>
      <c r="AK12" s="454"/>
      <c r="AL12" s="454"/>
      <c r="AM12" s="463"/>
      <c r="AN12" s="443"/>
      <c r="AO12" s="485"/>
      <c r="AP12" s="443"/>
      <c r="AQ12" s="443"/>
      <c r="AR12" s="443"/>
      <c r="AS12" s="473"/>
      <c r="AT12" s="415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269" customFormat="1" ht="24.75" customHeight="1">
      <c r="A13" s="267" t="s">
        <v>185</v>
      </c>
      <c r="B13" s="270" t="s">
        <v>186</v>
      </c>
      <c r="C13" s="271"/>
      <c r="D13" s="271"/>
      <c r="E13" s="271"/>
      <c r="F13" s="271"/>
      <c r="G13" s="271"/>
      <c r="H13" s="271"/>
      <c r="I13" s="271"/>
      <c r="J13" s="271"/>
      <c r="K13" s="271"/>
      <c r="L13" s="271"/>
      <c r="M13" s="271"/>
      <c r="N13" s="271"/>
      <c r="O13" s="271"/>
      <c r="P13" s="271"/>
      <c r="Q13" s="271"/>
      <c r="R13" s="271"/>
      <c r="S13" s="271"/>
      <c r="T13" s="271"/>
      <c r="U13" s="271"/>
      <c r="V13" s="271"/>
      <c r="W13" s="271"/>
      <c r="X13" s="271"/>
      <c r="Y13" s="271"/>
      <c r="Z13" s="271"/>
      <c r="AA13" s="271"/>
      <c r="AB13" s="271"/>
      <c r="AC13" s="271"/>
      <c r="AD13" s="271"/>
      <c r="AE13" s="271"/>
      <c r="AF13" s="271"/>
      <c r="AG13" s="271"/>
      <c r="AH13" s="271"/>
      <c r="AI13" s="271"/>
      <c r="AJ13" s="271"/>
      <c r="AK13" s="271"/>
      <c r="AL13" s="271"/>
      <c r="AM13" s="271"/>
      <c r="AN13" s="271"/>
      <c r="AO13" s="271"/>
      <c r="AP13" s="271"/>
      <c r="AQ13" s="271"/>
      <c r="AR13" s="271"/>
      <c r="AS13" s="272"/>
      <c r="AT13" s="268"/>
    </row>
    <row r="14" spans="1:91" s="57" customFormat="1" ht="18" customHeight="1">
      <c r="A14" s="556">
        <v>3</v>
      </c>
      <c r="B14" s="556" t="s">
        <v>85</v>
      </c>
      <c r="C14" s="449" t="str">
        <f>VLOOKUP(B14,DS,2,0)</f>
        <v>Huỳnh Thị Hường</v>
      </c>
      <c r="D14" s="451" t="str">
        <f>VLOOKUP(B14,DS,3,0)</f>
        <v>Công nhân</v>
      </c>
      <c r="E14" s="58" t="s">
        <v>32</v>
      </c>
      <c r="F14" s="153">
        <v>8</v>
      </c>
      <c r="G14" s="153">
        <v>8</v>
      </c>
      <c r="H14" s="153">
        <v>8</v>
      </c>
      <c r="I14" s="153">
        <v>8</v>
      </c>
      <c r="J14" s="153">
        <v>8</v>
      </c>
      <c r="K14" s="153">
        <v>8</v>
      </c>
      <c r="L14" s="153"/>
      <c r="M14" s="153">
        <v>8</v>
      </c>
      <c r="N14" s="153">
        <v>8</v>
      </c>
      <c r="O14" s="153">
        <v>8</v>
      </c>
      <c r="P14" s="153">
        <v>8</v>
      </c>
      <c r="Q14" s="153">
        <v>8</v>
      </c>
      <c r="R14" s="153">
        <v>8</v>
      </c>
      <c r="S14" s="153"/>
      <c r="T14" s="153">
        <v>8</v>
      </c>
      <c r="U14" s="153">
        <v>8</v>
      </c>
      <c r="V14" s="153">
        <v>8</v>
      </c>
      <c r="W14" s="153">
        <v>8</v>
      </c>
      <c r="X14" s="153">
        <v>8</v>
      </c>
      <c r="Y14" s="153">
        <v>8</v>
      </c>
      <c r="Z14" s="153"/>
      <c r="AA14" s="153">
        <v>8</v>
      </c>
      <c r="AB14" s="153">
        <v>8</v>
      </c>
      <c r="AC14" s="153">
        <v>8</v>
      </c>
      <c r="AD14" s="153">
        <v>8</v>
      </c>
      <c r="AE14" s="153">
        <v>8</v>
      </c>
      <c r="AF14" s="153">
        <v>8</v>
      </c>
      <c r="AG14" s="153"/>
      <c r="AH14" s="153">
        <v>8</v>
      </c>
      <c r="AI14" s="153">
        <v>8</v>
      </c>
      <c r="AJ14" s="153">
        <v>8</v>
      </c>
      <c r="AK14" s="453">
        <f>((SUM(F14:AJ14))/8)-(SUMIF($F$6:$AJ$6,"C.Nhật",F14:AJ14)/8)</f>
        <v>27</v>
      </c>
      <c r="AL14" s="453">
        <f>SUM(F15:AI15)/8*1.5</f>
        <v>0</v>
      </c>
      <c r="AM14" s="462">
        <f>SUMIF($F$6:$AI$6,"C.Nhật",$F14:$AI15)/8*2</f>
        <v>0</v>
      </c>
      <c r="AN14" s="442">
        <f>SUM(AK14:AM15)</f>
        <v>27</v>
      </c>
      <c r="AO14" s="484">
        <v>0</v>
      </c>
      <c r="AP14" s="442"/>
      <c r="AQ14" s="442"/>
      <c r="AR14" s="442"/>
      <c r="AS14" s="472"/>
      <c r="AT14" s="415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7" customFormat="1" ht="18" customHeight="1">
      <c r="A15" s="557"/>
      <c r="B15" s="557"/>
      <c r="C15" s="450"/>
      <c r="D15" s="452"/>
      <c r="E15" s="59" t="s">
        <v>31</v>
      </c>
      <c r="F15" s="154"/>
      <c r="G15" s="154"/>
      <c r="H15" s="154"/>
      <c r="I15" s="154"/>
      <c r="J15" s="154"/>
      <c r="K15" s="154"/>
      <c r="L15" s="154"/>
      <c r="M15" s="154"/>
      <c r="N15" s="154"/>
      <c r="O15" s="154"/>
      <c r="P15" s="154"/>
      <c r="Q15" s="154"/>
      <c r="R15" s="154"/>
      <c r="S15" s="154"/>
      <c r="T15" s="154"/>
      <c r="U15" s="154"/>
      <c r="V15" s="154"/>
      <c r="W15" s="154"/>
      <c r="X15" s="154"/>
      <c r="Y15" s="154"/>
      <c r="Z15" s="154"/>
      <c r="AA15" s="154"/>
      <c r="AB15" s="154"/>
      <c r="AC15" s="154"/>
      <c r="AD15" s="154"/>
      <c r="AE15" s="154"/>
      <c r="AF15" s="154"/>
      <c r="AG15" s="154"/>
      <c r="AH15" s="154"/>
      <c r="AI15" s="154"/>
      <c r="AJ15" s="154"/>
      <c r="AK15" s="454"/>
      <c r="AL15" s="454"/>
      <c r="AM15" s="463"/>
      <c r="AN15" s="443"/>
      <c r="AO15" s="485"/>
      <c r="AP15" s="443"/>
      <c r="AQ15" s="443"/>
      <c r="AR15" s="443"/>
      <c r="AS15" s="473"/>
      <c r="AT15" s="415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7" customFormat="1" ht="24" customHeight="1">
      <c r="A16" s="556">
        <f>A14+1</f>
        <v>4</v>
      </c>
      <c r="B16" s="556" t="s">
        <v>86</v>
      </c>
      <c r="C16" s="449" t="str">
        <f>VLOOKUP(B16,DS,2,0)</f>
        <v>Nguyễn Thị Rong</v>
      </c>
      <c r="D16" s="451" t="str">
        <f>VLOOKUP(B16,DS,3,0)</f>
        <v>Công nhân</v>
      </c>
      <c r="E16" s="58" t="s">
        <v>32</v>
      </c>
      <c r="F16" s="153">
        <v>8</v>
      </c>
      <c r="G16" s="153">
        <v>8</v>
      </c>
      <c r="H16" s="153">
        <v>8</v>
      </c>
      <c r="I16" s="153">
        <v>8</v>
      </c>
      <c r="J16" s="153">
        <v>8</v>
      </c>
      <c r="K16" s="153">
        <v>8</v>
      </c>
      <c r="L16" s="153"/>
      <c r="M16" s="153">
        <v>8</v>
      </c>
      <c r="N16" s="153">
        <v>8</v>
      </c>
      <c r="O16" s="153">
        <v>8</v>
      </c>
      <c r="P16" s="153">
        <v>8</v>
      </c>
      <c r="Q16" s="153">
        <v>8</v>
      </c>
      <c r="R16" s="153">
        <v>8</v>
      </c>
      <c r="S16" s="153"/>
      <c r="T16" s="153">
        <v>8</v>
      </c>
      <c r="U16" s="153">
        <v>8</v>
      </c>
      <c r="V16" s="153">
        <v>8</v>
      </c>
      <c r="W16" s="153">
        <v>8</v>
      </c>
      <c r="X16" s="153">
        <v>8</v>
      </c>
      <c r="Y16" s="153">
        <v>8</v>
      </c>
      <c r="Z16" s="153"/>
      <c r="AA16" s="153">
        <v>8</v>
      </c>
      <c r="AB16" s="153">
        <v>8</v>
      </c>
      <c r="AC16" s="153">
        <v>8</v>
      </c>
      <c r="AD16" s="153">
        <v>8</v>
      </c>
      <c r="AE16" s="153">
        <v>8</v>
      </c>
      <c r="AF16" s="153">
        <v>8</v>
      </c>
      <c r="AG16" s="153"/>
      <c r="AH16" s="153">
        <v>8</v>
      </c>
      <c r="AI16" s="153">
        <v>8</v>
      </c>
      <c r="AJ16" s="153">
        <v>8</v>
      </c>
      <c r="AK16" s="453">
        <f>((SUM(F16:AJ16))/8)-(SUMIF($F$6:$AJ$6,"C.Nhật",F16:AJ16)/8)</f>
        <v>27</v>
      </c>
      <c r="AL16" s="453">
        <f>SUM(F17:AI17)/8*1.5</f>
        <v>0</v>
      </c>
      <c r="AM16" s="462">
        <f>SUMIF($F$6:$AI$6,"C.Nhật",$F16:$AI17)/8*2</f>
        <v>0</v>
      </c>
      <c r="AN16" s="442">
        <f>SUM(AK16:AM17)</f>
        <v>27</v>
      </c>
      <c r="AO16" s="484">
        <v>0</v>
      </c>
      <c r="AP16" s="442"/>
      <c r="AQ16" s="442"/>
      <c r="AR16" s="442"/>
      <c r="AS16" s="472"/>
      <c r="AT16" s="415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7" customFormat="1" ht="18" customHeight="1">
      <c r="A17" s="557"/>
      <c r="B17" s="557"/>
      <c r="C17" s="450"/>
      <c r="D17" s="452"/>
      <c r="E17" s="59" t="s">
        <v>31</v>
      </c>
      <c r="F17" s="154"/>
      <c r="G17" s="154"/>
      <c r="H17" s="154"/>
      <c r="I17" s="154"/>
      <c r="J17" s="154"/>
      <c r="K17" s="154"/>
      <c r="L17" s="154"/>
      <c r="M17" s="154"/>
      <c r="N17" s="154"/>
      <c r="O17" s="154"/>
      <c r="P17" s="154"/>
      <c r="Q17" s="154"/>
      <c r="R17" s="154"/>
      <c r="S17" s="154"/>
      <c r="T17" s="154"/>
      <c r="U17" s="154"/>
      <c r="V17" s="154"/>
      <c r="W17" s="154"/>
      <c r="X17" s="154"/>
      <c r="Y17" s="154"/>
      <c r="Z17" s="154"/>
      <c r="AA17" s="154"/>
      <c r="AB17" s="154"/>
      <c r="AC17" s="154"/>
      <c r="AD17" s="154"/>
      <c r="AE17" s="154"/>
      <c r="AF17" s="154"/>
      <c r="AG17" s="154"/>
      <c r="AH17" s="154"/>
      <c r="AI17" s="154"/>
      <c r="AJ17" s="154"/>
      <c r="AK17" s="454"/>
      <c r="AL17" s="454"/>
      <c r="AM17" s="463"/>
      <c r="AN17" s="443"/>
      <c r="AO17" s="485"/>
      <c r="AP17" s="443"/>
      <c r="AQ17" s="443"/>
      <c r="AR17" s="443"/>
      <c r="AS17" s="473"/>
      <c r="AT17" s="415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7" customFormat="1" ht="18" customHeight="1">
      <c r="A18" s="556">
        <f t="shared" ref="A18" si="2">A16+1</f>
        <v>5</v>
      </c>
      <c r="B18" s="556" t="s">
        <v>87</v>
      </c>
      <c r="C18" s="449" t="str">
        <f>VLOOKUP(B18,DS,2,0)</f>
        <v>Sơn Thị Nil</v>
      </c>
      <c r="D18" s="451" t="str">
        <f>VLOOKUP(B18,DS,3,0)</f>
        <v>Công nhân</v>
      </c>
      <c r="E18" s="58" t="s">
        <v>32</v>
      </c>
      <c r="F18" s="153">
        <v>8</v>
      </c>
      <c r="G18" s="153">
        <v>8</v>
      </c>
      <c r="H18" s="153">
        <v>8</v>
      </c>
      <c r="I18" s="153">
        <v>8</v>
      </c>
      <c r="J18" s="153">
        <v>8</v>
      </c>
      <c r="K18" s="153">
        <v>8</v>
      </c>
      <c r="L18" s="153"/>
      <c r="M18" s="153">
        <v>8</v>
      </c>
      <c r="N18" s="153">
        <v>8</v>
      </c>
      <c r="O18" s="153">
        <v>8</v>
      </c>
      <c r="P18" s="153">
        <v>8</v>
      </c>
      <c r="Q18" s="153">
        <v>8</v>
      </c>
      <c r="R18" s="153">
        <v>8</v>
      </c>
      <c r="S18" s="153"/>
      <c r="T18" s="153">
        <v>8</v>
      </c>
      <c r="U18" s="153">
        <v>8</v>
      </c>
      <c r="V18" s="153">
        <v>8</v>
      </c>
      <c r="W18" s="153">
        <v>8</v>
      </c>
      <c r="X18" s="153">
        <v>8</v>
      </c>
      <c r="Y18" s="153">
        <v>8</v>
      </c>
      <c r="Z18" s="153"/>
      <c r="AA18" s="153">
        <v>8</v>
      </c>
      <c r="AB18" s="153">
        <v>8</v>
      </c>
      <c r="AC18" s="153">
        <v>8</v>
      </c>
      <c r="AD18" s="153">
        <v>8</v>
      </c>
      <c r="AE18" s="153">
        <v>8</v>
      </c>
      <c r="AF18" s="153">
        <v>8</v>
      </c>
      <c r="AG18" s="153"/>
      <c r="AH18" s="153">
        <v>8</v>
      </c>
      <c r="AI18" s="153">
        <v>8</v>
      </c>
      <c r="AJ18" s="153">
        <v>8</v>
      </c>
      <c r="AK18" s="453">
        <f>((SUM(F18:AJ18))/8)-(SUMIF($F$6:$AJ$6,"C.Nhật",F18:AJ18)/8)</f>
        <v>27</v>
      </c>
      <c r="AL18" s="453">
        <f>SUM(F19:AI19)/8*1.5</f>
        <v>0</v>
      </c>
      <c r="AM18" s="462">
        <f>SUMIF($F$6:$AI$6,"C.Nhật",$F18:$AI19)/8*2</f>
        <v>0</v>
      </c>
      <c r="AN18" s="442">
        <f>SUM(AK18:AM19)</f>
        <v>27</v>
      </c>
      <c r="AO18" s="484">
        <v>0</v>
      </c>
      <c r="AP18" s="442"/>
      <c r="AQ18" s="442"/>
      <c r="AR18" s="442"/>
      <c r="AS18" s="472"/>
      <c r="AT18" s="415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57" customFormat="1" ht="18" customHeight="1">
      <c r="A19" s="557"/>
      <c r="B19" s="557"/>
      <c r="C19" s="450"/>
      <c r="D19" s="452"/>
      <c r="E19" s="59" t="s">
        <v>31</v>
      </c>
      <c r="F19" s="154"/>
      <c r="G19" s="154"/>
      <c r="H19" s="154"/>
      <c r="I19" s="154"/>
      <c r="J19" s="154"/>
      <c r="K19" s="154"/>
      <c r="L19" s="154"/>
      <c r="M19" s="154"/>
      <c r="N19" s="154"/>
      <c r="O19" s="154"/>
      <c r="P19" s="154"/>
      <c r="Q19" s="154"/>
      <c r="R19" s="154"/>
      <c r="S19" s="154"/>
      <c r="T19" s="154"/>
      <c r="U19" s="154"/>
      <c r="V19" s="154"/>
      <c r="W19" s="154"/>
      <c r="X19" s="154"/>
      <c r="Y19" s="154"/>
      <c r="Z19" s="154"/>
      <c r="AA19" s="154"/>
      <c r="AB19" s="154"/>
      <c r="AC19" s="154"/>
      <c r="AD19" s="154"/>
      <c r="AE19" s="154"/>
      <c r="AF19" s="154"/>
      <c r="AG19" s="154"/>
      <c r="AH19" s="154"/>
      <c r="AI19" s="154"/>
      <c r="AJ19" s="154"/>
      <c r="AK19" s="454"/>
      <c r="AL19" s="454"/>
      <c r="AM19" s="463"/>
      <c r="AN19" s="443"/>
      <c r="AO19" s="485"/>
      <c r="AP19" s="443"/>
      <c r="AQ19" s="443"/>
      <c r="AR19" s="443"/>
      <c r="AS19" s="473"/>
      <c r="AT19" s="415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57" customFormat="1" ht="18" customHeight="1">
      <c r="A20" s="556">
        <f t="shared" ref="A20" si="3">A18+1</f>
        <v>6</v>
      </c>
      <c r="B20" s="556" t="s">
        <v>91</v>
      </c>
      <c r="C20" s="449" t="str">
        <f>VLOOKUP(B20,DS,2,0)</f>
        <v>Nguyễn Thị Lựu</v>
      </c>
      <c r="D20" s="451" t="str">
        <f>VLOOKUP(B20,DS,3,0)</f>
        <v>Công nhân</v>
      </c>
      <c r="E20" s="58" t="s">
        <v>32</v>
      </c>
      <c r="F20" s="153">
        <v>8</v>
      </c>
      <c r="G20" s="153">
        <v>8</v>
      </c>
      <c r="H20" s="153">
        <v>8</v>
      </c>
      <c r="I20" s="153">
        <v>8</v>
      </c>
      <c r="J20" s="153">
        <v>8</v>
      </c>
      <c r="K20" s="153">
        <v>8</v>
      </c>
      <c r="L20" s="153"/>
      <c r="M20" s="153">
        <v>8</v>
      </c>
      <c r="N20" s="153">
        <v>8</v>
      </c>
      <c r="O20" s="153">
        <v>8</v>
      </c>
      <c r="P20" s="153">
        <v>8</v>
      </c>
      <c r="Q20" s="153">
        <v>8</v>
      </c>
      <c r="R20" s="153">
        <v>8</v>
      </c>
      <c r="S20" s="153"/>
      <c r="T20" s="153">
        <v>8</v>
      </c>
      <c r="U20" s="153">
        <v>8</v>
      </c>
      <c r="V20" s="153">
        <v>8</v>
      </c>
      <c r="W20" s="153">
        <v>8</v>
      </c>
      <c r="X20" s="153">
        <v>8</v>
      </c>
      <c r="Y20" s="153">
        <v>8</v>
      </c>
      <c r="Z20" s="153"/>
      <c r="AA20" s="153">
        <v>8</v>
      </c>
      <c r="AB20" s="153">
        <v>8</v>
      </c>
      <c r="AC20" s="153">
        <v>8</v>
      </c>
      <c r="AD20" s="153">
        <v>8</v>
      </c>
      <c r="AE20" s="153">
        <v>8</v>
      </c>
      <c r="AF20" s="153">
        <v>8</v>
      </c>
      <c r="AG20" s="153"/>
      <c r="AH20" s="153">
        <v>8</v>
      </c>
      <c r="AI20" s="153">
        <v>8</v>
      </c>
      <c r="AJ20" s="153">
        <v>8</v>
      </c>
      <c r="AK20" s="453">
        <f>((SUM(F20:AJ20))/8)-(SUMIF($F$6:$AJ$6,"C.Nhật",F20:AJ20)/8)</f>
        <v>27</v>
      </c>
      <c r="AL20" s="453">
        <f>SUM(F21:AI21)/8*1.5</f>
        <v>0</v>
      </c>
      <c r="AM20" s="462">
        <f>SUMIF($F$6:$AI$6,"C.Nhật",$F20:$AI21)/8*2</f>
        <v>0</v>
      </c>
      <c r="AN20" s="442">
        <f>SUM(AK20:AM21)</f>
        <v>27</v>
      </c>
      <c r="AO20" s="484">
        <v>0</v>
      </c>
      <c r="AP20" s="442"/>
      <c r="AQ20" s="442"/>
      <c r="AR20" s="442"/>
      <c r="AS20" s="472"/>
      <c r="AT20" s="415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57" customFormat="1" ht="21" customHeight="1">
      <c r="A21" s="557"/>
      <c r="B21" s="557"/>
      <c r="C21" s="450"/>
      <c r="D21" s="452"/>
      <c r="E21" s="59" t="s">
        <v>31</v>
      </c>
      <c r="F21" s="154"/>
      <c r="G21" s="154"/>
      <c r="H21" s="154"/>
      <c r="I21" s="154"/>
      <c r="J21" s="154"/>
      <c r="K21" s="154"/>
      <c r="L21" s="154"/>
      <c r="M21" s="154"/>
      <c r="N21" s="154"/>
      <c r="O21" s="154"/>
      <c r="P21" s="154"/>
      <c r="Q21" s="154"/>
      <c r="R21" s="154"/>
      <c r="S21" s="154"/>
      <c r="T21" s="154"/>
      <c r="U21" s="154"/>
      <c r="V21" s="154"/>
      <c r="W21" s="154"/>
      <c r="X21" s="154"/>
      <c r="Y21" s="154"/>
      <c r="Z21" s="154"/>
      <c r="AA21" s="154"/>
      <c r="AB21" s="154"/>
      <c r="AC21" s="154"/>
      <c r="AD21" s="154"/>
      <c r="AE21" s="154"/>
      <c r="AF21" s="154"/>
      <c r="AG21" s="154"/>
      <c r="AH21" s="154"/>
      <c r="AI21" s="154"/>
      <c r="AJ21" s="154"/>
      <c r="AK21" s="454"/>
      <c r="AL21" s="454"/>
      <c r="AM21" s="463"/>
      <c r="AN21" s="443"/>
      <c r="AO21" s="485"/>
      <c r="AP21" s="443"/>
      <c r="AQ21" s="443"/>
      <c r="AR21" s="443"/>
      <c r="AS21" s="473"/>
      <c r="AT21" s="415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57" customFormat="1" ht="18" customHeight="1">
      <c r="A22" s="556">
        <f t="shared" ref="A22" si="4">A20+1</f>
        <v>7</v>
      </c>
      <c r="B22" s="556" t="s">
        <v>94</v>
      </c>
      <c r="C22" s="449" t="str">
        <f>VLOOKUP(B22,DS,2,0)</f>
        <v>Trà Thị Soi</v>
      </c>
      <c r="D22" s="451" t="str">
        <f>VLOOKUP(B22,DS,3,0)</f>
        <v>Công nhân</v>
      </c>
      <c r="E22" s="58" t="s">
        <v>32</v>
      </c>
      <c r="F22" s="153">
        <v>8</v>
      </c>
      <c r="G22" s="153">
        <v>8</v>
      </c>
      <c r="H22" s="153">
        <v>8</v>
      </c>
      <c r="I22" s="153">
        <v>8</v>
      </c>
      <c r="J22" s="153">
        <v>8</v>
      </c>
      <c r="K22" s="153">
        <v>8</v>
      </c>
      <c r="L22" s="153"/>
      <c r="M22" s="153">
        <v>8</v>
      </c>
      <c r="N22" s="153">
        <v>8</v>
      </c>
      <c r="O22" s="153">
        <v>8</v>
      </c>
      <c r="P22" s="153">
        <v>8</v>
      </c>
      <c r="Q22" s="153">
        <v>8</v>
      </c>
      <c r="R22" s="153">
        <v>8</v>
      </c>
      <c r="S22" s="153"/>
      <c r="T22" s="153">
        <v>8</v>
      </c>
      <c r="U22" s="153">
        <v>8</v>
      </c>
      <c r="V22" s="153">
        <v>8</v>
      </c>
      <c r="W22" s="153">
        <v>8</v>
      </c>
      <c r="X22" s="153">
        <v>8</v>
      </c>
      <c r="Y22" s="153">
        <v>8</v>
      </c>
      <c r="Z22" s="153"/>
      <c r="AA22" s="153">
        <v>8</v>
      </c>
      <c r="AB22" s="153">
        <v>8</v>
      </c>
      <c r="AC22" s="153">
        <v>8</v>
      </c>
      <c r="AD22" s="153">
        <v>8</v>
      </c>
      <c r="AE22" s="153">
        <v>8</v>
      </c>
      <c r="AF22" s="153">
        <v>8</v>
      </c>
      <c r="AG22" s="153"/>
      <c r="AH22" s="153">
        <v>8</v>
      </c>
      <c r="AI22" s="153">
        <v>8</v>
      </c>
      <c r="AJ22" s="153">
        <v>8</v>
      </c>
      <c r="AK22" s="453">
        <f>((SUM(F22:AJ22))/8)-(SUMIF($F$6:$AJ$6,"C.Nhật",F22:AJ22)/8)</f>
        <v>27</v>
      </c>
      <c r="AL22" s="453">
        <f>SUM(F23:AI23)/8*1.5</f>
        <v>0</v>
      </c>
      <c r="AM22" s="462">
        <f>SUMIF($F$6:$AI$6,"C.Nhật",$F22:$AI23)/8*2</f>
        <v>0</v>
      </c>
      <c r="AN22" s="442">
        <f>SUM(AK22:AM23)</f>
        <v>27</v>
      </c>
      <c r="AO22" s="484">
        <v>0</v>
      </c>
      <c r="AP22" s="442"/>
      <c r="AQ22" s="442"/>
      <c r="AR22" s="442"/>
      <c r="AS22" s="472"/>
      <c r="AT22" s="415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57" customFormat="1" ht="21" customHeight="1">
      <c r="A23" s="557"/>
      <c r="B23" s="557"/>
      <c r="C23" s="450"/>
      <c r="D23" s="452"/>
      <c r="E23" s="59" t="s">
        <v>31</v>
      </c>
      <c r="F23" s="154"/>
      <c r="G23" s="154"/>
      <c r="H23" s="154"/>
      <c r="I23" s="154"/>
      <c r="J23" s="154"/>
      <c r="K23" s="154"/>
      <c r="L23" s="154"/>
      <c r="M23" s="154"/>
      <c r="N23" s="154"/>
      <c r="O23" s="154"/>
      <c r="P23" s="154"/>
      <c r="Q23" s="154"/>
      <c r="R23" s="154"/>
      <c r="S23" s="154"/>
      <c r="T23" s="154"/>
      <c r="U23" s="154"/>
      <c r="V23" s="154"/>
      <c r="W23" s="154"/>
      <c r="X23" s="154"/>
      <c r="Y23" s="154"/>
      <c r="Z23" s="154"/>
      <c r="AA23" s="154"/>
      <c r="AB23" s="154"/>
      <c r="AC23" s="154"/>
      <c r="AD23" s="154"/>
      <c r="AE23" s="154"/>
      <c r="AF23" s="154"/>
      <c r="AG23" s="154"/>
      <c r="AH23" s="154"/>
      <c r="AI23" s="154"/>
      <c r="AJ23" s="154"/>
      <c r="AK23" s="454"/>
      <c r="AL23" s="454"/>
      <c r="AM23" s="463"/>
      <c r="AN23" s="443"/>
      <c r="AO23" s="485"/>
      <c r="AP23" s="443"/>
      <c r="AQ23" s="443"/>
      <c r="AR23" s="443"/>
      <c r="AS23" s="473"/>
      <c r="AT23" s="415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57" customFormat="1" ht="18" customHeight="1">
      <c r="A24" s="556">
        <f t="shared" ref="A24" si="5">A22+1</f>
        <v>8</v>
      </c>
      <c r="B24" s="556" t="s">
        <v>101</v>
      </c>
      <c r="C24" s="449" t="str">
        <f>VLOOKUP(B24,DS,2,0)</f>
        <v>Trần Thị Bích Phượng</v>
      </c>
      <c r="D24" s="451" t="str">
        <f>VLOOKUP(B24,DS,3,0)</f>
        <v>Công nhân</v>
      </c>
      <c r="E24" s="58" t="s">
        <v>32</v>
      </c>
      <c r="F24" s="153">
        <v>8</v>
      </c>
      <c r="G24" s="153">
        <v>8</v>
      </c>
      <c r="H24" s="153">
        <v>8</v>
      </c>
      <c r="I24" s="153">
        <v>8</v>
      </c>
      <c r="J24" s="153">
        <v>8</v>
      </c>
      <c r="K24" s="153">
        <v>8</v>
      </c>
      <c r="L24" s="153"/>
      <c r="M24" s="153">
        <v>8</v>
      </c>
      <c r="N24" s="153">
        <v>8</v>
      </c>
      <c r="O24" s="153">
        <v>8</v>
      </c>
      <c r="P24" s="153">
        <v>8</v>
      </c>
      <c r="Q24" s="153">
        <v>8</v>
      </c>
      <c r="R24" s="153">
        <v>8</v>
      </c>
      <c r="S24" s="153"/>
      <c r="T24" s="153">
        <v>8</v>
      </c>
      <c r="U24" s="153">
        <v>8</v>
      </c>
      <c r="V24" s="153">
        <v>8</v>
      </c>
      <c r="W24" s="153">
        <v>8</v>
      </c>
      <c r="X24" s="153">
        <v>8</v>
      </c>
      <c r="Y24" s="153">
        <v>8</v>
      </c>
      <c r="Z24" s="153"/>
      <c r="AA24" s="153">
        <v>8</v>
      </c>
      <c r="AB24" s="153">
        <v>8</v>
      </c>
      <c r="AC24" s="153">
        <v>8</v>
      </c>
      <c r="AD24" s="153">
        <v>8</v>
      </c>
      <c r="AE24" s="153">
        <v>8</v>
      </c>
      <c r="AF24" s="153">
        <v>8</v>
      </c>
      <c r="AG24" s="153"/>
      <c r="AH24" s="153">
        <v>8</v>
      </c>
      <c r="AI24" s="153">
        <v>8</v>
      </c>
      <c r="AJ24" s="153">
        <v>8</v>
      </c>
      <c r="AK24" s="453">
        <f>((SUM(F24:AJ24))/8)-(SUMIF($F$6:$AJ$6,"C.Nhật",F24:AJ24)/8)</f>
        <v>27</v>
      </c>
      <c r="AL24" s="453">
        <f>SUM(F25:AI25)/8*1.5</f>
        <v>0</v>
      </c>
      <c r="AM24" s="462">
        <f>SUMIF($F$6:$AI$6,"C.Nhật",$F24:$AI25)/8*2</f>
        <v>0</v>
      </c>
      <c r="AN24" s="442">
        <f>SUM(AK24:AM25)</f>
        <v>27</v>
      </c>
      <c r="AO24" s="484">
        <v>0</v>
      </c>
      <c r="AP24" s="442"/>
      <c r="AQ24" s="442"/>
      <c r="AR24" s="442"/>
      <c r="AS24" s="472"/>
      <c r="AT24" s="415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57" customFormat="1" ht="17.25" customHeight="1">
      <c r="A25" s="557"/>
      <c r="B25" s="557"/>
      <c r="C25" s="450"/>
      <c r="D25" s="452"/>
      <c r="E25" s="59" t="s">
        <v>31</v>
      </c>
      <c r="F25" s="154"/>
      <c r="G25" s="154"/>
      <c r="H25" s="154"/>
      <c r="I25" s="154"/>
      <c r="J25" s="154"/>
      <c r="K25" s="154"/>
      <c r="L25" s="154"/>
      <c r="M25" s="154"/>
      <c r="N25" s="154"/>
      <c r="O25" s="154"/>
      <c r="P25" s="154"/>
      <c r="Q25" s="154"/>
      <c r="R25" s="154"/>
      <c r="S25" s="154"/>
      <c r="T25" s="154"/>
      <c r="U25" s="154"/>
      <c r="V25" s="154"/>
      <c r="W25" s="154"/>
      <c r="X25" s="154"/>
      <c r="Y25" s="154"/>
      <c r="Z25" s="154"/>
      <c r="AA25" s="154"/>
      <c r="AB25" s="154"/>
      <c r="AC25" s="154"/>
      <c r="AD25" s="154"/>
      <c r="AE25" s="154"/>
      <c r="AF25" s="154"/>
      <c r="AG25" s="154"/>
      <c r="AH25" s="154"/>
      <c r="AI25" s="154"/>
      <c r="AJ25" s="154"/>
      <c r="AK25" s="454"/>
      <c r="AL25" s="454"/>
      <c r="AM25" s="463"/>
      <c r="AN25" s="443"/>
      <c r="AO25" s="485"/>
      <c r="AP25" s="443"/>
      <c r="AQ25" s="443"/>
      <c r="AR25" s="443"/>
      <c r="AS25" s="473"/>
      <c r="AT25" s="415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57" customFormat="1" ht="19.5" customHeight="1">
      <c r="A26" s="556">
        <f t="shared" ref="A26" si="6">A24+1</f>
        <v>9</v>
      </c>
      <c r="B26" s="556" t="s">
        <v>102</v>
      </c>
      <c r="C26" s="449" t="str">
        <f>VLOOKUP(B26,DS,2,0)</f>
        <v>Sơn Thị Trường Sa</v>
      </c>
      <c r="D26" s="451" t="str">
        <f>VLOOKUP(B26,DS,3,0)</f>
        <v>Công nhân</v>
      </c>
      <c r="E26" s="58" t="s">
        <v>32</v>
      </c>
      <c r="F26" s="153">
        <v>8</v>
      </c>
      <c r="G26" s="153">
        <v>8</v>
      </c>
      <c r="H26" s="153">
        <v>8</v>
      </c>
      <c r="I26" s="153">
        <v>8</v>
      </c>
      <c r="J26" s="153">
        <v>8</v>
      </c>
      <c r="K26" s="153">
        <v>8</v>
      </c>
      <c r="L26" s="153"/>
      <c r="M26" s="153">
        <v>8</v>
      </c>
      <c r="N26" s="153">
        <v>8</v>
      </c>
      <c r="O26" s="153">
        <v>8</v>
      </c>
      <c r="P26" s="153">
        <v>8</v>
      </c>
      <c r="Q26" s="153">
        <v>8</v>
      </c>
      <c r="R26" s="153">
        <v>8</v>
      </c>
      <c r="S26" s="153"/>
      <c r="T26" s="153">
        <v>8</v>
      </c>
      <c r="U26" s="153">
        <v>8</v>
      </c>
      <c r="V26" s="153">
        <v>8</v>
      </c>
      <c r="W26" s="153">
        <v>8</v>
      </c>
      <c r="X26" s="153">
        <v>8</v>
      </c>
      <c r="Y26" s="153">
        <v>8</v>
      </c>
      <c r="Z26" s="153"/>
      <c r="AA26" s="153">
        <v>8</v>
      </c>
      <c r="AB26" s="153">
        <v>8</v>
      </c>
      <c r="AC26" s="153">
        <v>8</v>
      </c>
      <c r="AD26" s="153">
        <v>8</v>
      </c>
      <c r="AE26" s="153">
        <v>8</v>
      </c>
      <c r="AF26" s="153">
        <v>8</v>
      </c>
      <c r="AG26" s="153"/>
      <c r="AH26" s="153">
        <v>8</v>
      </c>
      <c r="AI26" s="153">
        <v>8</v>
      </c>
      <c r="AJ26" s="153">
        <v>8</v>
      </c>
      <c r="AK26" s="453">
        <f>((SUM(F26:AJ26))/8)-(SUMIF($F$6:$AJ$6,"C.Nhật",F26:AJ26)/8)</f>
        <v>27</v>
      </c>
      <c r="AL26" s="453">
        <f>SUM(F27:AI27)/8*1.5</f>
        <v>0</v>
      </c>
      <c r="AM26" s="462">
        <f>SUMIF($F$6:$AI$6,"C.Nhật",$F26:$AI27)/8*2</f>
        <v>0</v>
      </c>
      <c r="AN26" s="442">
        <f>SUM(AK26:AM27)</f>
        <v>27</v>
      </c>
      <c r="AO26" s="484">
        <v>0</v>
      </c>
      <c r="AP26" s="442"/>
      <c r="AQ26" s="442"/>
      <c r="AR26" s="442"/>
      <c r="AS26" s="472"/>
      <c r="AT26" s="415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57" customFormat="1" ht="20.25" customHeight="1">
      <c r="A27" s="557"/>
      <c r="B27" s="557"/>
      <c r="C27" s="450"/>
      <c r="D27" s="452"/>
      <c r="E27" s="59" t="s">
        <v>31</v>
      </c>
      <c r="F27" s="154"/>
      <c r="G27" s="154"/>
      <c r="H27" s="154"/>
      <c r="I27" s="154"/>
      <c r="J27" s="154"/>
      <c r="K27" s="154"/>
      <c r="L27" s="154"/>
      <c r="M27" s="154"/>
      <c r="N27" s="154"/>
      <c r="O27" s="154"/>
      <c r="P27" s="154"/>
      <c r="Q27" s="154"/>
      <c r="R27" s="154"/>
      <c r="S27" s="154"/>
      <c r="T27" s="154"/>
      <c r="U27" s="154"/>
      <c r="V27" s="154"/>
      <c r="W27" s="154"/>
      <c r="X27" s="154"/>
      <c r="Y27" s="154"/>
      <c r="Z27" s="154"/>
      <c r="AA27" s="154"/>
      <c r="AB27" s="154"/>
      <c r="AC27" s="154"/>
      <c r="AD27" s="154"/>
      <c r="AE27" s="154"/>
      <c r="AF27" s="154"/>
      <c r="AG27" s="154"/>
      <c r="AH27" s="154"/>
      <c r="AI27" s="154"/>
      <c r="AJ27" s="154"/>
      <c r="AK27" s="454"/>
      <c r="AL27" s="454"/>
      <c r="AM27" s="463"/>
      <c r="AN27" s="443"/>
      <c r="AO27" s="485"/>
      <c r="AP27" s="443"/>
      <c r="AQ27" s="443"/>
      <c r="AR27" s="443"/>
      <c r="AS27" s="473"/>
      <c r="AT27" s="415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57" customFormat="1" ht="21" customHeight="1">
      <c r="A28" s="556">
        <f t="shared" ref="A28" si="7">A26+1</f>
        <v>10</v>
      </c>
      <c r="B28" s="556" t="s">
        <v>103</v>
      </c>
      <c r="C28" s="449" t="str">
        <f>VLOOKUP(B28,DS,2,0)</f>
        <v>Lý Thị Sà Kha</v>
      </c>
      <c r="D28" s="451" t="str">
        <f>VLOOKUP(B28,DS,3,0)</f>
        <v>Công nhân</v>
      </c>
      <c r="E28" s="58" t="s">
        <v>32</v>
      </c>
      <c r="F28" s="153">
        <v>8</v>
      </c>
      <c r="G28" s="153">
        <v>8</v>
      </c>
      <c r="H28" s="153">
        <v>8</v>
      </c>
      <c r="I28" s="153">
        <v>8</v>
      </c>
      <c r="J28" s="153">
        <v>8</v>
      </c>
      <c r="K28" s="153">
        <v>8</v>
      </c>
      <c r="L28" s="153"/>
      <c r="M28" s="153">
        <v>8</v>
      </c>
      <c r="N28" s="153">
        <v>8</v>
      </c>
      <c r="O28" s="153">
        <v>8</v>
      </c>
      <c r="P28" s="153">
        <v>8</v>
      </c>
      <c r="Q28" s="153">
        <v>8</v>
      </c>
      <c r="R28" s="153">
        <v>8</v>
      </c>
      <c r="S28" s="153"/>
      <c r="T28" s="153">
        <v>8</v>
      </c>
      <c r="U28" s="153">
        <v>8</v>
      </c>
      <c r="V28" s="153">
        <v>8</v>
      </c>
      <c r="W28" s="153">
        <v>8</v>
      </c>
      <c r="X28" s="153">
        <v>8</v>
      </c>
      <c r="Y28" s="153">
        <v>8</v>
      </c>
      <c r="Z28" s="153"/>
      <c r="AA28" s="153">
        <v>8</v>
      </c>
      <c r="AB28" s="153">
        <v>8</v>
      </c>
      <c r="AC28" s="153">
        <v>8</v>
      </c>
      <c r="AD28" s="153">
        <v>8</v>
      </c>
      <c r="AE28" s="153">
        <v>8</v>
      </c>
      <c r="AF28" s="153">
        <v>8</v>
      </c>
      <c r="AG28" s="153"/>
      <c r="AH28" s="153">
        <v>8</v>
      </c>
      <c r="AI28" s="153">
        <v>8</v>
      </c>
      <c r="AJ28" s="153">
        <v>8</v>
      </c>
      <c r="AK28" s="453">
        <f>((SUM(F28:AJ28))/8)-(SUMIF($F$6:$AJ$6,"C.Nhật",F28:AJ28)/8)</f>
        <v>27</v>
      </c>
      <c r="AL28" s="453">
        <f>SUM(F29:AI29)/8*1.5</f>
        <v>0</v>
      </c>
      <c r="AM28" s="462">
        <f>SUMIF($F$6:$AI$6,"C.Nhật",$F28:$AI29)/8*2</f>
        <v>0</v>
      </c>
      <c r="AN28" s="442">
        <f>SUM(AK28:AM29)</f>
        <v>27</v>
      </c>
      <c r="AO28" s="484">
        <v>0</v>
      </c>
      <c r="AP28" s="442"/>
      <c r="AQ28" s="442"/>
      <c r="AR28" s="442"/>
      <c r="AS28" s="472"/>
      <c r="AT28" s="415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57" customFormat="1" ht="15.75" customHeight="1">
      <c r="A29" s="557"/>
      <c r="B29" s="557"/>
      <c r="C29" s="450"/>
      <c r="D29" s="452"/>
      <c r="E29" s="59" t="s">
        <v>31</v>
      </c>
      <c r="F29" s="154"/>
      <c r="G29" s="154"/>
      <c r="H29" s="154"/>
      <c r="I29" s="154"/>
      <c r="J29" s="154"/>
      <c r="K29" s="154"/>
      <c r="L29" s="154"/>
      <c r="M29" s="154"/>
      <c r="N29" s="154"/>
      <c r="O29" s="154"/>
      <c r="P29" s="154"/>
      <c r="Q29" s="154"/>
      <c r="R29" s="154"/>
      <c r="S29" s="154"/>
      <c r="T29" s="154"/>
      <c r="U29" s="154"/>
      <c r="V29" s="154"/>
      <c r="W29" s="154"/>
      <c r="X29" s="154"/>
      <c r="Y29" s="154"/>
      <c r="Z29" s="154"/>
      <c r="AA29" s="154"/>
      <c r="AB29" s="154"/>
      <c r="AC29" s="154"/>
      <c r="AD29" s="154"/>
      <c r="AE29" s="154"/>
      <c r="AF29" s="154"/>
      <c r="AG29" s="154"/>
      <c r="AH29" s="154"/>
      <c r="AI29" s="154"/>
      <c r="AJ29" s="154"/>
      <c r="AK29" s="454"/>
      <c r="AL29" s="454"/>
      <c r="AM29" s="463"/>
      <c r="AN29" s="443"/>
      <c r="AO29" s="485"/>
      <c r="AP29" s="443"/>
      <c r="AQ29" s="443"/>
      <c r="AR29" s="443"/>
      <c r="AS29" s="473"/>
      <c r="AT29" s="415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57" customFormat="1" ht="25.5" customHeight="1">
      <c r="A30" s="556">
        <f t="shared" ref="A30" si="8">A28+1</f>
        <v>11</v>
      </c>
      <c r="B30" s="556" t="s">
        <v>104</v>
      </c>
      <c r="C30" s="449" t="str">
        <f>VLOOKUP(B30,DS,2,0)</f>
        <v xml:space="preserve"> Lâm Thị Mộng Thường</v>
      </c>
      <c r="D30" s="451" t="str">
        <f>VLOOKUP(B30,DS,3,0)</f>
        <v>Công nhân</v>
      </c>
      <c r="E30" s="58" t="s">
        <v>32</v>
      </c>
      <c r="F30" s="153">
        <v>8</v>
      </c>
      <c r="G30" s="153">
        <v>8</v>
      </c>
      <c r="H30" s="153">
        <v>8</v>
      </c>
      <c r="I30" s="153">
        <v>8</v>
      </c>
      <c r="J30" s="153">
        <v>8</v>
      </c>
      <c r="K30" s="153">
        <v>8</v>
      </c>
      <c r="L30" s="153"/>
      <c r="M30" s="153">
        <v>8</v>
      </c>
      <c r="N30" s="153">
        <v>8</v>
      </c>
      <c r="O30" s="153">
        <v>8</v>
      </c>
      <c r="P30" s="153">
        <v>8</v>
      </c>
      <c r="Q30" s="153">
        <v>8</v>
      </c>
      <c r="R30" s="153">
        <v>8</v>
      </c>
      <c r="S30" s="153"/>
      <c r="T30" s="153">
        <v>8</v>
      </c>
      <c r="U30" s="153">
        <v>8</v>
      </c>
      <c r="V30" s="153">
        <v>8</v>
      </c>
      <c r="W30" s="153">
        <v>8</v>
      </c>
      <c r="X30" s="153">
        <v>8</v>
      </c>
      <c r="Y30" s="153">
        <v>8</v>
      </c>
      <c r="Z30" s="153"/>
      <c r="AA30" s="153">
        <v>8</v>
      </c>
      <c r="AB30" s="153">
        <v>8</v>
      </c>
      <c r="AC30" s="153">
        <v>8</v>
      </c>
      <c r="AD30" s="153">
        <v>8</v>
      </c>
      <c r="AE30" s="153">
        <v>8</v>
      </c>
      <c r="AF30" s="153">
        <v>8</v>
      </c>
      <c r="AG30" s="153"/>
      <c r="AH30" s="153">
        <v>8</v>
      </c>
      <c r="AI30" s="153">
        <v>8</v>
      </c>
      <c r="AJ30" s="153">
        <v>8</v>
      </c>
      <c r="AK30" s="453">
        <f>((SUM(F30:AJ30))/8)-(SUMIF($F$6:$AJ$6,"C.Nhật",F30:AJ30)/8)</f>
        <v>27</v>
      </c>
      <c r="AL30" s="453">
        <f>SUM(F31:AI31)/8*1.5</f>
        <v>0</v>
      </c>
      <c r="AM30" s="462">
        <f>SUMIF($F$6:$AI$6,"C.Nhật",$F30:$AI31)/8*2</f>
        <v>0</v>
      </c>
      <c r="AN30" s="442">
        <f>SUM(AK30:AM31)</f>
        <v>27</v>
      </c>
      <c r="AO30" s="484">
        <v>0</v>
      </c>
      <c r="AP30" s="442"/>
      <c r="AQ30" s="442"/>
      <c r="AR30" s="442"/>
      <c r="AS30" s="472"/>
      <c r="AT30" s="415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57" customFormat="1" ht="11.25" customHeight="1">
      <c r="A31" s="557"/>
      <c r="B31" s="557"/>
      <c r="C31" s="450"/>
      <c r="D31" s="452"/>
      <c r="E31" s="59" t="s">
        <v>31</v>
      </c>
      <c r="F31" s="154"/>
      <c r="G31" s="154"/>
      <c r="H31" s="154"/>
      <c r="I31" s="154"/>
      <c r="J31" s="154"/>
      <c r="K31" s="154"/>
      <c r="L31" s="154"/>
      <c r="M31" s="154"/>
      <c r="N31" s="154"/>
      <c r="O31" s="154"/>
      <c r="P31" s="154"/>
      <c r="Q31" s="154"/>
      <c r="R31" s="154"/>
      <c r="S31" s="154"/>
      <c r="T31" s="154"/>
      <c r="U31" s="154"/>
      <c r="V31" s="154"/>
      <c r="W31" s="154"/>
      <c r="X31" s="154"/>
      <c r="Y31" s="154"/>
      <c r="Z31" s="154"/>
      <c r="AA31" s="154"/>
      <c r="AB31" s="154"/>
      <c r="AC31" s="154"/>
      <c r="AD31" s="154"/>
      <c r="AE31" s="154"/>
      <c r="AF31" s="154"/>
      <c r="AG31" s="154"/>
      <c r="AH31" s="154"/>
      <c r="AI31" s="154"/>
      <c r="AJ31" s="154"/>
      <c r="AK31" s="454"/>
      <c r="AL31" s="454"/>
      <c r="AM31" s="463"/>
      <c r="AN31" s="443"/>
      <c r="AO31" s="485"/>
      <c r="AP31" s="443"/>
      <c r="AQ31" s="443"/>
      <c r="AR31" s="443"/>
      <c r="AS31" s="473"/>
      <c r="AT31" s="415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57" customFormat="1" ht="24" customHeight="1">
      <c r="A32" s="556">
        <f t="shared" ref="A32" si="9">A30+1</f>
        <v>12</v>
      </c>
      <c r="B32" s="568" t="s">
        <v>88</v>
      </c>
      <c r="C32" s="449" t="str">
        <f>VLOOKUP(B32,DS,2,0)</f>
        <v>Huỳnh Thị Bé Tha</v>
      </c>
      <c r="D32" s="451" t="str">
        <f>VLOOKUP(B32,DS,3,0)</f>
        <v>Công nhân</v>
      </c>
      <c r="E32" s="58" t="s">
        <v>32</v>
      </c>
      <c r="F32" s="153">
        <v>8</v>
      </c>
      <c r="G32" s="153">
        <v>8</v>
      </c>
      <c r="H32" s="153">
        <v>8</v>
      </c>
      <c r="I32" s="153">
        <v>8</v>
      </c>
      <c r="J32" s="153">
        <v>8</v>
      </c>
      <c r="K32" s="153">
        <v>8</v>
      </c>
      <c r="L32" s="153"/>
      <c r="M32" s="153">
        <v>8</v>
      </c>
      <c r="N32" s="153">
        <v>8</v>
      </c>
      <c r="O32" s="153">
        <v>8</v>
      </c>
      <c r="P32" s="153">
        <v>8</v>
      </c>
      <c r="Q32" s="153">
        <v>8</v>
      </c>
      <c r="R32" s="153">
        <v>8</v>
      </c>
      <c r="S32" s="153"/>
      <c r="T32" s="153">
        <v>8</v>
      </c>
      <c r="U32" s="153">
        <v>8</v>
      </c>
      <c r="V32" s="153">
        <v>8</v>
      </c>
      <c r="W32" s="153">
        <v>8</v>
      </c>
      <c r="X32" s="153">
        <v>8</v>
      </c>
      <c r="Y32" s="153">
        <v>8</v>
      </c>
      <c r="Z32" s="153"/>
      <c r="AA32" s="153">
        <v>8</v>
      </c>
      <c r="AB32" s="153">
        <v>8</v>
      </c>
      <c r="AC32" s="153">
        <v>8</v>
      </c>
      <c r="AD32" s="153">
        <v>8</v>
      </c>
      <c r="AE32" s="153">
        <v>8</v>
      </c>
      <c r="AF32" s="153">
        <v>8</v>
      </c>
      <c r="AG32" s="153"/>
      <c r="AH32" s="153">
        <v>8</v>
      </c>
      <c r="AI32" s="153">
        <v>8</v>
      </c>
      <c r="AJ32" s="153">
        <v>8</v>
      </c>
      <c r="AK32" s="453">
        <f>((SUM(F32:AJ32))/8)-(SUMIF($F$6:$AJ$6,"C.Nhật",F32:AJ32)/8)</f>
        <v>27</v>
      </c>
      <c r="AL32" s="453">
        <f>SUM(F33:AI33)/8*1.5</f>
        <v>0</v>
      </c>
      <c r="AM32" s="462">
        <f>SUMIF($F$6:$AI$6,"C.Nhật",$F32:$AI33)/8*2</f>
        <v>0</v>
      </c>
      <c r="AN32" s="442">
        <f>SUM(AK32:AM33)</f>
        <v>27</v>
      </c>
      <c r="AO32" s="484">
        <v>0</v>
      </c>
      <c r="AP32" s="442"/>
      <c r="AQ32" s="442"/>
      <c r="AR32" s="442"/>
      <c r="AS32" s="472"/>
      <c r="AT32" s="415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57" customFormat="1" ht="24" customHeight="1">
      <c r="A33" s="557"/>
      <c r="B33" s="569"/>
      <c r="C33" s="450"/>
      <c r="D33" s="452"/>
      <c r="E33" s="59" t="s">
        <v>31</v>
      </c>
      <c r="F33" s="154"/>
      <c r="G33" s="154"/>
      <c r="H33" s="154"/>
      <c r="I33" s="154"/>
      <c r="J33" s="154"/>
      <c r="K33" s="154"/>
      <c r="L33" s="154"/>
      <c r="M33" s="154"/>
      <c r="N33" s="154"/>
      <c r="O33" s="154"/>
      <c r="P33" s="154"/>
      <c r="Q33" s="154"/>
      <c r="R33" s="154"/>
      <c r="S33" s="154"/>
      <c r="T33" s="154"/>
      <c r="U33" s="154"/>
      <c r="V33" s="154"/>
      <c r="W33" s="154"/>
      <c r="X33" s="154"/>
      <c r="Y33" s="154"/>
      <c r="Z33" s="154"/>
      <c r="AA33" s="154"/>
      <c r="AB33" s="154"/>
      <c r="AC33" s="154"/>
      <c r="AD33" s="154"/>
      <c r="AE33" s="154"/>
      <c r="AF33" s="154"/>
      <c r="AG33" s="154"/>
      <c r="AH33" s="154"/>
      <c r="AI33" s="154"/>
      <c r="AJ33" s="154"/>
      <c r="AK33" s="454"/>
      <c r="AL33" s="454"/>
      <c r="AM33" s="463"/>
      <c r="AN33" s="443"/>
      <c r="AO33" s="485"/>
      <c r="AP33" s="443"/>
      <c r="AQ33" s="443"/>
      <c r="AR33" s="443"/>
      <c r="AS33" s="473"/>
      <c r="AT33" s="415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57" customFormat="1" ht="21" customHeight="1">
      <c r="A34" s="556">
        <v>13</v>
      </c>
      <c r="B34" s="568" t="s">
        <v>210</v>
      </c>
      <c r="C34" s="449" t="str">
        <f>VLOOKUP(B34,DS,2,0)</f>
        <v>Nguyễn Thị Diễm</v>
      </c>
      <c r="D34" s="451" t="str">
        <f>VLOOKUP(B34,DS,3,0)</f>
        <v>Công nhân</v>
      </c>
      <c r="E34" s="58" t="s">
        <v>32</v>
      </c>
      <c r="F34" s="153">
        <v>8</v>
      </c>
      <c r="G34" s="153">
        <v>8</v>
      </c>
      <c r="H34" s="153">
        <v>8</v>
      </c>
      <c r="I34" s="153">
        <v>8</v>
      </c>
      <c r="J34" s="153">
        <v>8</v>
      </c>
      <c r="K34" s="153">
        <v>8</v>
      </c>
      <c r="L34" s="153"/>
      <c r="M34" s="153">
        <v>8</v>
      </c>
      <c r="N34" s="153">
        <v>8</v>
      </c>
      <c r="O34" s="153">
        <v>8</v>
      </c>
      <c r="P34" s="153">
        <v>8</v>
      </c>
      <c r="Q34" s="153">
        <v>8</v>
      </c>
      <c r="R34" s="153">
        <v>8</v>
      </c>
      <c r="S34" s="153"/>
      <c r="T34" s="153">
        <v>8</v>
      </c>
      <c r="U34" s="153">
        <v>8</v>
      </c>
      <c r="V34" s="153">
        <v>8</v>
      </c>
      <c r="W34" s="153">
        <v>8</v>
      </c>
      <c r="X34" s="153">
        <v>8</v>
      </c>
      <c r="Y34" s="153">
        <v>8</v>
      </c>
      <c r="Z34" s="153"/>
      <c r="AA34" s="153">
        <v>8</v>
      </c>
      <c r="AB34" s="153">
        <v>8</v>
      </c>
      <c r="AC34" s="153">
        <v>8</v>
      </c>
      <c r="AD34" s="153">
        <v>8</v>
      </c>
      <c r="AE34" s="153">
        <v>8</v>
      </c>
      <c r="AF34" s="153">
        <v>8</v>
      </c>
      <c r="AG34" s="153"/>
      <c r="AH34" s="153">
        <v>8</v>
      </c>
      <c r="AI34" s="153">
        <v>8</v>
      </c>
      <c r="AJ34" s="153">
        <v>8</v>
      </c>
      <c r="AK34" s="453">
        <f>((SUM(F34:AJ34))/8)-(SUMIF($F$6:$AJ$6,"C.Nhật",F34:AJ34)/8)</f>
        <v>27</v>
      </c>
      <c r="AL34" s="453">
        <f>SUM(F35:AI35)/8*1.5</f>
        <v>0</v>
      </c>
      <c r="AM34" s="462">
        <f>SUMIF($F$6:$AI$6,"C.Nhật",$F34:$AI35)/8*2</f>
        <v>0</v>
      </c>
      <c r="AN34" s="442">
        <f>SUM(AK34:AM35)</f>
        <v>27</v>
      </c>
      <c r="AO34" s="376"/>
      <c r="AP34" s="375"/>
      <c r="AQ34" s="375"/>
      <c r="AR34" s="442"/>
      <c r="AS34" s="377"/>
      <c r="AT34" s="415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s="57" customFormat="1" ht="16.5" customHeight="1">
      <c r="A35" s="557"/>
      <c r="B35" s="569"/>
      <c r="C35" s="450"/>
      <c r="D35" s="452"/>
      <c r="E35" s="59" t="s">
        <v>31</v>
      </c>
      <c r="F35" s="154"/>
      <c r="G35" s="154"/>
      <c r="H35" s="154"/>
      <c r="I35" s="154"/>
      <c r="J35" s="154"/>
      <c r="K35" s="154"/>
      <c r="L35" s="154"/>
      <c r="M35" s="154"/>
      <c r="N35" s="154"/>
      <c r="O35" s="154"/>
      <c r="P35" s="154"/>
      <c r="Q35" s="154"/>
      <c r="R35" s="154"/>
      <c r="S35" s="154"/>
      <c r="T35" s="154"/>
      <c r="U35" s="154"/>
      <c r="V35" s="154"/>
      <c r="W35" s="154"/>
      <c r="X35" s="154"/>
      <c r="Y35" s="154"/>
      <c r="Z35" s="154"/>
      <c r="AA35" s="154"/>
      <c r="AB35" s="154"/>
      <c r="AC35" s="154"/>
      <c r="AD35" s="154"/>
      <c r="AE35" s="154"/>
      <c r="AF35" s="154"/>
      <c r="AG35" s="154"/>
      <c r="AH35" s="154"/>
      <c r="AI35" s="154"/>
      <c r="AJ35" s="154"/>
      <c r="AK35" s="454"/>
      <c r="AL35" s="454"/>
      <c r="AM35" s="463"/>
      <c r="AN35" s="443"/>
      <c r="AO35" s="376"/>
      <c r="AP35" s="375"/>
      <c r="AQ35" s="375"/>
      <c r="AR35" s="443"/>
      <c r="AS35" s="377"/>
      <c r="AT35" s="415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57" customFormat="1" ht="16.5" customHeight="1">
      <c r="A36" s="556">
        <v>14</v>
      </c>
      <c r="B36" s="572" t="s">
        <v>211</v>
      </c>
      <c r="C36" s="449" t="str">
        <f>VLOOKUP(B36,DS,2,0)</f>
        <v>Võ Văn Hữu Phước</v>
      </c>
      <c r="D36" s="451" t="str">
        <f>VLOOKUP(B36,DS,3,0)</f>
        <v>Công nhân</v>
      </c>
      <c r="E36" s="58" t="s">
        <v>32</v>
      </c>
      <c r="F36" s="153">
        <v>8</v>
      </c>
      <c r="G36" s="153">
        <v>8</v>
      </c>
      <c r="H36" s="153">
        <v>8</v>
      </c>
      <c r="I36" s="153">
        <v>8</v>
      </c>
      <c r="J36" s="153">
        <v>8</v>
      </c>
      <c r="K36" s="153">
        <v>8</v>
      </c>
      <c r="L36" s="153"/>
      <c r="M36" s="153">
        <v>8</v>
      </c>
      <c r="N36" s="153">
        <v>8</v>
      </c>
      <c r="O36" s="153">
        <v>8</v>
      </c>
      <c r="P36" s="153">
        <v>8</v>
      </c>
      <c r="Q36" s="153">
        <v>8</v>
      </c>
      <c r="R36" s="153">
        <v>8</v>
      </c>
      <c r="S36" s="153"/>
      <c r="T36" s="153">
        <v>8</v>
      </c>
      <c r="U36" s="153">
        <v>8</v>
      </c>
      <c r="V36" s="153">
        <v>8</v>
      </c>
      <c r="W36" s="153">
        <v>8</v>
      </c>
      <c r="X36" s="153">
        <v>8</v>
      </c>
      <c r="Y36" s="153">
        <v>8</v>
      </c>
      <c r="Z36" s="153"/>
      <c r="AA36" s="153">
        <v>8</v>
      </c>
      <c r="AB36" s="153">
        <v>8</v>
      </c>
      <c r="AC36" s="153">
        <v>8</v>
      </c>
      <c r="AD36" s="153">
        <v>8</v>
      </c>
      <c r="AE36" s="153">
        <v>8</v>
      </c>
      <c r="AF36" s="153">
        <v>8</v>
      </c>
      <c r="AG36" s="153"/>
      <c r="AH36" s="153">
        <v>8</v>
      </c>
      <c r="AI36" s="153">
        <v>8</v>
      </c>
      <c r="AJ36" s="153">
        <v>8</v>
      </c>
      <c r="AK36" s="453">
        <f>((SUM(F36:AJ36))/8)-(SUMIF($F$6:$AJ$6,"C.Nhật",F36:AJ36)/8)</f>
        <v>27</v>
      </c>
      <c r="AL36" s="453">
        <f>SUM(F37:AI37)/8*1.5</f>
        <v>0</v>
      </c>
      <c r="AM36" s="462">
        <f>SUMIF($F$6:$AI$6,"C.Nhật",$F36:$AI37)/8*2</f>
        <v>0</v>
      </c>
      <c r="AN36" s="442">
        <f>SUM(AK36:AM37)</f>
        <v>27</v>
      </c>
      <c r="AO36" s="376"/>
      <c r="AP36" s="375"/>
      <c r="AQ36" s="375"/>
      <c r="AR36" s="442"/>
      <c r="AS36" s="385"/>
      <c r="AT36" s="415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s="57" customFormat="1" ht="16.5" customHeight="1">
      <c r="A37" s="557"/>
      <c r="B37" s="573"/>
      <c r="C37" s="450"/>
      <c r="D37" s="452"/>
      <c r="E37" s="59" t="s">
        <v>31</v>
      </c>
      <c r="F37" s="153"/>
      <c r="G37" s="153"/>
      <c r="H37" s="153"/>
      <c r="I37" s="153"/>
      <c r="J37" s="153"/>
      <c r="K37" s="153"/>
      <c r="L37" s="153"/>
      <c r="M37" s="153"/>
      <c r="N37" s="153"/>
      <c r="O37" s="153"/>
      <c r="P37" s="153"/>
      <c r="Q37" s="153"/>
      <c r="R37" s="153"/>
      <c r="S37" s="153"/>
      <c r="T37" s="153"/>
      <c r="U37" s="153"/>
      <c r="V37" s="153"/>
      <c r="W37" s="153"/>
      <c r="X37" s="153"/>
      <c r="Y37" s="153"/>
      <c r="Z37" s="153"/>
      <c r="AA37" s="153"/>
      <c r="AB37" s="153"/>
      <c r="AC37" s="153"/>
      <c r="AD37" s="153"/>
      <c r="AE37" s="153"/>
      <c r="AF37" s="153"/>
      <c r="AG37" s="153"/>
      <c r="AH37" s="153"/>
      <c r="AI37" s="153"/>
      <c r="AJ37" s="153"/>
      <c r="AK37" s="454"/>
      <c r="AL37" s="454"/>
      <c r="AM37" s="463"/>
      <c r="AN37" s="443"/>
      <c r="AO37" s="376"/>
      <c r="AP37" s="375"/>
      <c r="AQ37" s="375"/>
      <c r="AR37" s="443"/>
      <c r="AS37" s="153"/>
      <c r="AT37" s="415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269" customFormat="1" ht="32.25" customHeight="1">
      <c r="A38" s="267" t="s">
        <v>187</v>
      </c>
      <c r="B38" s="270" t="s">
        <v>188</v>
      </c>
      <c r="C38" s="271"/>
      <c r="D38" s="271"/>
      <c r="E38" s="271"/>
      <c r="F38" s="271"/>
      <c r="G38" s="271"/>
      <c r="H38" s="271"/>
      <c r="I38" s="271"/>
      <c r="J38" s="271"/>
      <c r="K38" s="271"/>
      <c r="L38" s="271"/>
      <c r="M38" s="271"/>
      <c r="N38" s="271"/>
      <c r="O38" s="271"/>
      <c r="P38" s="271"/>
      <c r="Q38" s="271"/>
      <c r="R38" s="271"/>
      <c r="S38" s="271"/>
      <c r="T38" s="271"/>
      <c r="U38" s="271"/>
      <c r="V38" s="271"/>
      <c r="W38" s="271"/>
      <c r="X38" s="271"/>
      <c r="Y38" s="271"/>
      <c r="Z38" s="271"/>
      <c r="AA38" s="271"/>
      <c r="AB38" s="271"/>
      <c r="AC38" s="271"/>
      <c r="AD38" s="271"/>
      <c r="AE38" s="271"/>
      <c r="AF38" s="271"/>
      <c r="AG38" s="271"/>
      <c r="AH38" s="271"/>
      <c r="AI38" s="271"/>
      <c r="AJ38" s="271"/>
      <c r="AK38" s="271"/>
      <c r="AL38" s="271"/>
      <c r="AM38" s="271"/>
      <c r="AN38" s="271"/>
      <c r="AO38" s="271"/>
      <c r="AP38" s="271"/>
      <c r="AQ38" s="271"/>
      <c r="AR38" s="271"/>
      <c r="AS38" s="272"/>
      <c r="AT38" s="268"/>
    </row>
    <row r="39" spans="1:90" s="57" customFormat="1" ht="18" customHeight="1">
      <c r="A39" s="556">
        <f>A36+1</f>
        <v>15</v>
      </c>
      <c r="B39" s="556" t="s">
        <v>113</v>
      </c>
      <c r="C39" s="449" t="str">
        <f>VLOOKUP(B39,DS,2,0)</f>
        <v>Nguyễn Văn Bé Hai</v>
      </c>
      <c r="D39" s="451" t="str">
        <f>VLOOKUP(B39,DS,3,0)</f>
        <v>Công nhân</v>
      </c>
      <c r="E39" s="58" t="s">
        <v>32</v>
      </c>
      <c r="F39" s="153">
        <v>8</v>
      </c>
      <c r="G39" s="153">
        <v>8</v>
      </c>
      <c r="H39" s="153">
        <v>8</v>
      </c>
      <c r="I39" s="153">
        <v>8</v>
      </c>
      <c r="J39" s="153">
        <v>8</v>
      </c>
      <c r="K39" s="153">
        <v>8</v>
      </c>
      <c r="L39" s="153"/>
      <c r="M39" s="153">
        <v>8</v>
      </c>
      <c r="N39" s="153">
        <v>8</v>
      </c>
      <c r="O39" s="153">
        <v>8</v>
      </c>
      <c r="P39" s="153">
        <v>8</v>
      </c>
      <c r="Q39" s="153">
        <v>8</v>
      </c>
      <c r="R39" s="153">
        <v>8</v>
      </c>
      <c r="S39" s="153"/>
      <c r="T39" s="153">
        <v>8</v>
      </c>
      <c r="U39" s="153">
        <v>8</v>
      </c>
      <c r="V39" s="153">
        <v>8</v>
      </c>
      <c r="W39" s="153">
        <v>8</v>
      </c>
      <c r="X39" s="153">
        <v>8</v>
      </c>
      <c r="Y39" s="153">
        <v>8</v>
      </c>
      <c r="Z39" s="153"/>
      <c r="AA39" s="153">
        <v>8</v>
      </c>
      <c r="AB39" s="153">
        <v>8</v>
      </c>
      <c r="AC39" s="153">
        <v>8</v>
      </c>
      <c r="AD39" s="153">
        <v>8</v>
      </c>
      <c r="AE39" s="153">
        <v>8</v>
      </c>
      <c r="AF39" s="153">
        <v>8</v>
      </c>
      <c r="AG39" s="153"/>
      <c r="AH39" s="153">
        <v>8</v>
      </c>
      <c r="AI39" s="153">
        <v>8</v>
      </c>
      <c r="AJ39" s="153">
        <v>8</v>
      </c>
      <c r="AK39" s="453">
        <f>((SUM(F39:AJ39))/8)-(SUMIF($F$6:$AJ$6,"C.Nhật",F39:AJ39)/8)</f>
        <v>27</v>
      </c>
      <c r="AL39" s="453">
        <f>SUM(F40:AI40)/8*1.5</f>
        <v>0</v>
      </c>
      <c r="AM39" s="462">
        <f>SUMIF($F$6:$AI$6,"C.Nhật",$F39:$AI40)/8*2</f>
        <v>0</v>
      </c>
      <c r="AN39" s="442">
        <f>SUM(AK39:AM40)</f>
        <v>27</v>
      </c>
      <c r="AO39" s="484">
        <v>0</v>
      </c>
      <c r="AP39" s="442"/>
      <c r="AQ39" s="442"/>
      <c r="AR39" s="442"/>
      <c r="AS39" s="472"/>
      <c r="AT39" s="415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57" customFormat="1" ht="18" customHeight="1">
      <c r="A40" s="557"/>
      <c r="B40" s="557"/>
      <c r="C40" s="450"/>
      <c r="D40" s="452"/>
      <c r="E40" s="59" t="s">
        <v>31</v>
      </c>
      <c r="F40" s="154"/>
      <c r="G40" s="154"/>
      <c r="H40" s="154"/>
      <c r="I40" s="154"/>
      <c r="J40" s="154"/>
      <c r="K40" s="154"/>
      <c r="L40" s="154"/>
      <c r="M40" s="154"/>
      <c r="N40" s="154"/>
      <c r="O40" s="154"/>
      <c r="P40" s="154"/>
      <c r="Q40" s="154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4"/>
      <c r="AF40" s="154"/>
      <c r="AG40" s="154"/>
      <c r="AH40" s="154"/>
      <c r="AI40" s="154"/>
      <c r="AJ40" s="154"/>
      <c r="AK40" s="454"/>
      <c r="AL40" s="454"/>
      <c r="AM40" s="463"/>
      <c r="AN40" s="443"/>
      <c r="AO40" s="485"/>
      <c r="AP40" s="443"/>
      <c r="AQ40" s="443"/>
      <c r="AR40" s="443"/>
      <c r="AS40" s="473"/>
      <c r="AT40" s="415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336" customFormat="1" ht="18" customHeight="1">
      <c r="A41" s="558">
        <f>A39+1</f>
        <v>16</v>
      </c>
      <c r="B41" s="558" t="s">
        <v>206</v>
      </c>
      <c r="C41" s="560" t="s">
        <v>205</v>
      </c>
      <c r="D41" s="562" t="str">
        <f>VLOOKUP(B41,DS,3,0)</f>
        <v>Công nhân</v>
      </c>
      <c r="E41" s="326" t="s">
        <v>32</v>
      </c>
      <c r="F41" s="153">
        <v>8</v>
      </c>
      <c r="G41" s="153">
        <v>8</v>
      </c>
      <c r="H41" s="153">
        <v>8</v>
      </c>
      <c r="I41" s="153">
        <v>8</v>
      </c>
      <c r="J41" s="153">
        <v>8</v>
      </c>
      <c r="K41" s="153">
        <v>8</v>
      </c>
      <c r="L41" s="153"/>
      <c r="M41" s="153">
        <v>8</v>
      </c>
      <c r="N41" s="153">
        <v>8</v>
      </c>
      <c r="O41" s="153">
        <v>8</v>
      </c>
      <c r="P41" s="153">
        <v>8</v>
      </c>
      <c r="Q41" s="153">
        <v>8</v>
      </c>
      <c r="R41" s="153">
        <v>8</v>
      </c>
      <c r="S41" s="153"/>
      <c r="T41" s="153">
        <v>8</v>
      </c>
      <c r="U41" s="153">
        <v>8</v>
      </c>
      <c r="V41" s="153">
        <v>8</v>
      </c>
      <c r="W41" s="153">
        <v>8</v>
      </c>
      <c r="X41" s="153">
        <v>8</v>
      </c>
      <c r="Y41" s="153">
        <v>8</v>
      </c>
      <c r="Z41" s="153"/>
      <c r="AA41" s="153">
        <v>8</v>
      </c>
      <c r="AB41" s="153">
        <v>8</v>
      </c>
      <c r="AC41" s="153">
        <v>8</v>
      </c>
      <c r="AD41" s="153">
        <v>8</v>
      </c>
      <c r="AE41" s="153">
        <v>8</v>
      </c>
      <c r="AF41" s="153">
        <v>8</v>
      </c>
      <c r="AG41" s="153"/>
      <c r="AH41" s="153">
        <v>8</v>
      </c>
      <c r="AI41" s="153">
        <v>8</v>
      </c>
      <c r="AJ41" s="153">
        <v>8</v>
      </c>
      <c r="AK41" s="546">
        <f>((SUM(F41:AJ41))/8)-(SUMIF($F$6:$AJ$6,"C.Nhật",F41:AJ41)/8)</f>
        <v>27</v>
      </c>
      <c r="AL41" s="546">
        <f>SUM(F42:AI42)/8*1.5</f>
        <v>0</v>
      </c>
      <c r="AM41" s="548">
        <f>SUMIF($F$6:$AI$6,"C.Nhật",$F41:$AI42)/8*2</f>
        <v>0</v>
      </c>
      <c r="AN41" s="550">
        <f>SUM(AK41:AM42)</f>
        <v>27</v>
      </c>
      <c r="AO41" s="564">
        <v>0</v>
      </c>
      <c r="AP41" s="550"/>
      <c r="AQ41" s="550"/>
      <c r="AR41" s="550"/>
      <c r="AS41" s="566"/>
      <c r="AT41" s="334"/>
      <c r="AU41" s="335"/>
      <c r="AV41" s="335"/>
      <c r="AW41" s="335"/>
      <c r="AX41" s="335"/>
      <c r="AY41" s="335"/>
      <c r="AZ41" s="335"/>
      <c r="BA41" s="335"/>
      <c r="BB41" s="335"/>
      <c r="BC41" s="335"/>
      <c r="BD41" s="335"/>
      <c r="BE41" s="335"/>
      <c r="BF41" s="335"/>
      <c r="BG41" s="335"/>
      <c r="BH41" s="335"/>
      <c r="BI41" s="335"/>
      <c r="BJ41" s="335"/>
      <c r="BK41" s="335"/>
      <c r="BL41" s="335"/>
      <c r="BM41" s="335"/>
      <c r="BN41" s="335"/>
      <c r="BO41" s="335"/>
      <c r="BP41" s="335"/>
      <c r="BQ41" s="335"/>
      <c r="BR41" s="335"/>
      <c r="BS41" s="335"/>
      <c r="BT41" s="335"/>
      <c r="BU41" s="335"/>
      <c r="BV41" s="335"/>
      <c r="BW41" s="335"/>
      <c r="BX41" s="335"/>
      <c r="BY41" s="335"/>
      <c r="BZ41" s="335"/>
      <c r="CA41" s="335"/>
      <c r="CB41" s="335"/>
      <c r="CC41" s="335"/>
      <c r="CD41" s="335"/>
      <c r="CE41" s="335"/>
      <c r="CF41" s="335"/>
      <c r="CG41" s="335"/>
      <c r="CH41" s="335"/>
      <c r="CI41" s="335"/>
      <c r="CJ41" s="335"/>
      <c r="CK41" s="335"/>
      <c r="CL41" s="335"/>
    </row>
    <row r="42" spans="1:90" s="336" customFormat="1" ht="18" customHeight="1">
      <c r="A42" s="559"/>
      <c r="B42" s="559"/>
      <c r="C42" s="561"/>
      <c r="D42" s="563"/>
      <c r="E42" s="332" t="s">
        <v>31</v>
      </c>
      <c r="F42" s="333"/>
      <c r="G42" s="333"/>
      <c r="H42" s="333"/>
      <c r="I42" s="333"/>
      <c r="J42" s="333"/>
      <c r="K42" s="333"/>
      <c r="L42" s="333"/>
      <c r="M42" s="333"/>
      <c r="N42" s="333"/>
      <c r="O42" s="333"/>
      <c r="P42" s="333"/>
      <c r="Q42" s="333"/>
      <c r="R42" s="333"/>
      <c r="S42" s="333"/>
      <c r="T42" s="333"/>
      <c r="U42" s="333"/>
      <c r="V42" s="333"/>
      <c r="W42" s="333"/>
      <c r="X42" s="333"/>
      <c r="Y42" s="333"/>
      <c r="Z42" s="333"/>
      <c r="AA42" s="333"/>
      <c r="AB42" s="333"/>
      <c r="AC42" s="333"/>
      <c r="AD42" s="333"/>
      <c r="AE42" s="333"/>
      <c r="AF42" s="333"/>
      <c r="AG42" s="333"/>
      <c r="AH42" s="333"/>
      <c r="AI42" s="333"/>
      <c r="AJ42" s="333"/>
      <c r="AK42" s="547"/>
      <c r="AL42" s="547"/>
      <c r="AM42" s="549"/>
      <c r="AN42" s="551"/>
      <c r="AO42" s="565"/>
      <c r="AP42" s="551"/>
      <c r="AQ42" s="551"/>
      <c r="AR42" s="551"/>
      <c r="AS42" s="567"/>
      <c r="AT42" s="334"/>
      <c r="AU42" s="335"/>
      <c r="AV42" s="335"/>
      <c r="AW42" s="335"/>
      <c r="AX42" s="335"/>
      <c r="AY42" s="335"/>
      <c r="AZ42" s="335"/>
      <c r="BA42" s="335"/>
      <c r="BB42" s="335"/>
      <c r="BC42" s="335"/>
      <c r="BD42" s="335"/>
      <c r="BE42" s="335"/>
      <c r="BF42" s="335"/>
      <c r="BG42" s="335"/>
      <c r="BH42" s="335"/>
      <c r="BI42" s="335"/>
      <c r="BJ42" s="335"/>
      <c r="BK42" s="335"/>
      <c r="BL42" s="335"/>
      <c r="BM42" s="335"/>
      <c r="BN42" s="335"/>
      <c r="BO42" s="335"/>
      <c r="BP42" s="335"/>
      <c r="BQ42" s="335"/>
      <c r="BR42" s="335"/>
      <c r="BS42" s="335"/>
      <c r="BT42" s="335"/>
      <c r="BU42" s="335"/>
      <c r="BV42" s="335"/>
      <c r="BW42" s="335"/>
      <c r="BX42" s="335"/>
      <c r="BY42" s="335"/>
      <c r="BZ42" s="335"/>
      <c r="CA42" s="335"/>
      <c r="CB42" s="335"/>
      <c r="CC42" s="335"/>
      <c r="CD42" s="335"/>
      <c r="CE42" s="335"/>
      <c r="CF42" s="335"/>
      <c r="CG42" s="335"/>
      <c r="CH42" s="335"/>
      <c r="CI42" s="335"/>
      <c r="CJ42" s="335"/>
      <c r="CK42" s="335"/>
      <c r="CL42" s="335"/>
    </row>
    <row r="43" spans="1:90" s="57" customFormat="1" ht="18" customHeight="1">
      <c r="A43" s="556">
        <f>A41+1</f>
        <v>17</v>
      </c>
      <c r="B43" s="556" t="s">
        <v>118</v>
      </c>
      <c r="C43" s="449" t="str">
        <f>VLOOKUP(B43,DS,2,0)</f>
        <v>Trần Nhiên</v>
      </c>
      <c r="D43" s="451" t="str">
        <f>VLOOKUP(B43,DS,3,0)</f>
        <v>Công nhân</v>
      </c>
      <c r="E43" s="58" t="s">
        <v>32</v>
      </c>
      <c r="F43" s="153">
        <v>8</v>
      </c>
      <c r="G43" s="153">
        <v>8</v>
      </c>
      <c r="H43" s="153">
        <v>8</v>
      </c>
      <c r="I43" s="153">
        <v>8</v>
      </c>
      <c r="J43" s="153">
        <v>8</v>
      </c>
      <c r="K43" s="153">
        <v>8</v>
      </c>
      <c r="L43" s="153"/>
      <c r="M43" s="153">
        <v>8</v>
      </c>
      <c r="N43" s="153">
        <v>8</v>
      </c>
      <c r="O43" s="153">
        <v>8</v>
      </c>
      <c r="P43" s="153">
        <v>8</v>
      </c>
      <c r="Q43" s="153">
        <v>8</v>
      </c>
      <c r="R43" s="153">
        <v>8</v>
      </c>
      <c r="S43" s="153"/>
      <c r="T43" s="153">
        <v>8</v>
      </c>
      <c r="U43" s="153">
        <v>8</v>
      </c>
      <c r="V43" s="153">
        <v>8</v>
      </c>
      <c r="W43" s="153">
        <v>8</v>
      </c>
      <c r="X43" s="153">
        <v>8</v>
      </c>
      <c r="Y43" s="153">
        <v>8</v>
      </c>
      <c r="Z43" s="153"/>
      <c r="AA43" s="153">
        <v>8</v>
      </c>
      <c r="AB43" s="153">
        <v>8</v>
      </c>
      <c r="AC43" s="153">
        <v>8</v>
      </c>
      <c r="AD43" s="153">
        <v>8</v>
      </c>
      <c r="AE43" s="153">
        <v>8</v>
      </c>
      <c r="AF43" s="153">
        <v>8</v>
      </c>
      <c r="AG43" s="153"/>
      <c r="AH43" s="153">
        <v>8</v>
      </c>
      <c r="AI43" s="153">
        <v>8</v>
      </c>
      <c r="AJ43" s="153">
        <v>8</v>
      </c>
      <c r="AK43" s="453">
        <f>((SUM(F43:AJ43))/8)-(SUMIF($F$6:$AJ$6,"C.Nhật",F43:AJ43)/8)</f>
        <v>27</v>
      </c>
      <c r="AL43" s="453">
        <f>SUM(F44:AI44)/8*1.5</f>
        <v>0</v>
      </c>
      <c r="AM43" s="462">
        <f>SUMIF($F$6:$AI$6,"C.Nhật",$F43:$AI44)/8*2</f>
        <v>0</v>
      </c>
      <c r="AN43" s="442">
        <f>SUM(AK43:AM44)</f>
        <v>27</v>
      </c>
      <c r="AO43" s="484">
        <v>0</v>
      </c>
      <c r="AP43" s="442"/>
      <c r="AQ43" s="442"/>
      <c r="AR43" s="442"/>
      <c r="AS43" s="472"/>
      <c r="AT43" s="415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57" customFormat="1" ht="18" customHeight="1">
      <c r="A44" s="557"/>
      <c r="B44" s="557"/>
      <c r="C44" s="450"/>
      <c r="D44" s="452"/>
      <c r="E44" s="59" t="s">
        <v>31</v>
      </c>
      <c r="F44" s="154"/>
      <c r="G44" s="154"/>
      <c r="H44" s="154"/>
      <c r="I44" s="154"/>
      <c r="J44" s="154"/>
      <c r="K44" s="154"/>
      <c r="L44" s="154"/>
      <c r="M44" s="154"/>
      <c r="N44" s="154"/>
      <c r="O44" s="154"/>
      <c r="P44" s="154"/>
      <c r="Q44" s="154"/>
      <c r="R44" s="154"/>
      <c r="S44" s="154"/>
      <c r="T44" s="154"/>
      <c r="U44" s="154"/>
      <c r="V44" s="154"/>
      <c r="W44" s="154"/>
      <c r="X44" s="154"/>
      <c r="Y44" s="154"/>
      <c r="Z44" s="154"/>
      <c r="AA44" s="154"/>
      <c r="AB44" s="154"/>
      <c r="AC44" s="154"/>
      <c r="AD44" s="154"/>
      <c r="AE44" s="154"/>
      <c r="AF44" s="154"/>
      <c r="AG44" s="154"/>
      <c r="AH44" s="154"/>
      <c r="AI44" s="154"/>
      <c r="AJ44" s="154"/>
      <c r="AK44" s="454"/>
      <c r="AL44" s="454"/>
      <c r="AM44" s="463"/>
      <c r="AN44" s="443"/>
      <c r="AO44" s="485"/>
      <c r="AP44" s="443"/>
      <c r="AQ44" s="443"/>
      <c r="AR44" s="443"/>
      <c r="AS44" s="473"/>
      <c r="AT44" s="415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57" customFormat="1" ht="18" customHeight="1">
      <c r="A45" s="556">
        <f>A43+1</f>
        <v>18</v>
      </c>
      <c r="B45" s="556" t="s">
        <v>119</v>
      </c>
      <c r="C45" s="449" t="str">
        <f>VLOOKUP(B45,DS,2,0)</f>
        <v>Thạch Giang</v>
      </c>
      <c r="D45" s="451" t="str">
        <f>VLOOKUP(B45,DS,3,0)</f>
        <v>Công nhân</v>
      </c>
      <c r="E45" s="58" t="s">
        <v>32</v>
      </c>
      <c r="F45" s="153">
        <v>8</v>
      </c>
      <c r="G45" s="153">
        <v>8</v>
      </c>
      <c r="H45" s="153">
        <v>8</v>
      </c>
      <c r="I45" s="153">
        <v>8</v>
      </c>
      <c r="J45" s="153">
        <v>8</v>
      </c>
      <c r="K45" s="153">
        <v>8</v>
      </c>
      <c r="L45" s="153"/>
      <c r="M45" s="153">
        <v>8</v>
      </c>
      <c r="N45" s="153">
        <v>8</v>
      </c>
      <c r="O45" s="153">
        <v>8</v>
      </c>
      <c r="P45" s="153">
        <v>8</v>
      </c>
      <c r="Q45" s="153">
        <v>8</v>
      </c>
      <c r="R45" s="153">
        <v>8</v>
      </c>
      <c r="S45" s="153"/>
      <c r="T45" s="153">
        <v>8</v>
      </c>
      <c r="U45" s="153">
        <v>8</v>
      </c>
      <c r="V45" s="153">
        <v>8</v>
      </c>
      <c r="W45" s="153">
        <v>8</v>
      </c>
      <c r="X45" s="153">
        <v>8</v>
      </c>
      <c r="Y45" s="153">
        <v>8</v>
      </c>
      <c r="Z45" s="153"/>
      <c r="AA45" s="153">
        <v>8</v>
      </c>
      <c r="AB45" s="153">
        <v>8</v>
      </c>
      <c r="AC45" s="153">
        <v>8</v>
      </c>
      <c r="AD45" s="153">
        <v>8</v>
      </c>
      <c r="AE45" s="153">
        <v>8</v>
      </c>
      <c r="AF45" s="153">
        <v>8</v>
      </c>
      <c r="AG45" s="153"/>
      <c r="AH45" s="153">
        <v>8</v>
      </c>
      <c r="AI45" s="153">
        <v>8</v>
      </c>
      <c r="AJ45" s="153">
        <v>8</v>
      </c>
      <c r="AK45" s="453">
        <f>((SUM(F45:AJ45))/8)-(SUMIF($F$6:$AJ$6,"C.Nhật",F45:AJ45)/8)</f>
        <v>27</v>
      </c>
      <c r="AL45" s="453">
        <f>SUM(F46:AI46)/8*1.5</f>
        <v>0</v>
      </c>
      <c r="AM45" s="462">
        <f>SUMIF($F$6:$AI$6,"C.Nhật",$F45:$AI46)/8*2</f>
        <v>0</v>
      </c>
      <c r="AN45" s="442">
        <f>SUM(AK45:AM46)</f>
        <v>27</v>
      </c>
      <c r="AO45" s="484">
        <v>0</v>
      </c>
      <c r="AP45" s="442"/>
      <c r="AQ45" s="442"/>
      <c r="AR45" s="442"/>
      <c r="AS45" s="472"/>
      <c r="AT45" s="415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s="57" customFormat="1" ht="18" customHeight="1">
      <c r="A46" s="557"/>
      <c r="B46" s="557"/>
      <c r="C46" s="450"/>
      <c r="D46" s="452"/>
      <c r="E46" s="59" t="s">
        <v>31</v>
      </c>
      <c r="F46" s="154"/>
      <c r="G46" s="154"/>
      <c r="H46" s="154"/>
      <c r="I46" s="154"/>
      <c r="J46" s="154"/>
      <c r="K46" s="154"/>
      <c r="L46" s="154"/>
      <c r="M46" s="154"/>
      <c r="N46" s="154"/>
      <c r="O46" s="154"/>
      <c r="P46" s="154"/>
      <c r="Q46" s="154"/>
      <c r="R46" s="154"/>
      <c r="S46" s="154"/>
      <c r="T46" s="154"/>
      <c r="U46" s="154"/>
      <c r="V46" s="154"/>
      <c r="W46" s="154"/>
      <c r="X46" s="154"/>
      <c r="Y46" s="154"/>
      <c r="Z46" s="154"/>
      <c r="AA46" s="154"/>
      <c r="AB46" s="154"/>
      <c r="AC46" s="154"/>
      <c r="AD46" s="154"/>
      <c r="AE46" s="154"/>
      <c r="AF46" s="154"/>
      <c r="AG46" s="154"/>
      <c r="AH46" s="154"/>
      <c r="AI46" s="154"/>
      <c r="AJ46" s="154"/>
      <c r="AK46" s="454"/>
      <c r="AL46" s="454"/>
      <c r="AM46" s="463"/>
      <c r="AN46" s="443"/>
      <c r="AO46" s="485"/>
      <c r="AP46" s="443"/>
      <c r="AQ46" s="443"/>
      <c r="AR46" s="443"/>
      <c r="AS46" s="473"/>
      <c r="AT46" s="415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s="57" customFormat="1" ht="18" customHeight="1">
      <c r="A47" s="556">
        <f>A45+1</f>
        <v>19</v>
      </c>
      <c r="B47" s="556" t="s">
        <v>122</v>
      </c>
      <c r="C47" s="449" t="str">
        <f>VLOOKUP(B47,DS,2,0)</f>
        <v>Lâm Chanh Đa Ra</v>
      </c>
      <c r="D47" s="451" t="str">
        <f>VLOOKUP(B47,DS,3,0)</f>
        <v>Công nhân</v>
      </c>
      <c r="E47" s="58" t="s">
        <v>32</v>
      </c>
      <c r="F47" s="153">
        <v>8</v>
      </c>
      <c r="G47" s="153">
        <v>8</v>
      </c>
      <c r="H47" s="153">
        <v>8</v>
      </c>
      <c r="I47" s="153">
        <v>8</v>
      </c>
      <c r="J47" s="153">
        <v>8</v>
      </c>
      <c r="K47" s="153">
        <v>8</v>
      </c>
      <c r="L47" s="153"/>
      <c r="M47" s="153">
        <v>8</v>
      </c>
      <c r="N47" s="153">
        <v>8</v>
      </c>
      <c r="O47" s="153">
        <v>8</v>
      </c>
      <c r="P47" s="153">
        <v>8</v>
      </c>
      <c r="Q47" s="153">
        <v>8</v>
      </c>
      <c r="R47" s="153">
        <v>8</v>
      </c>
      <c r="S47" s="153"/>
      <c r="T47" s="153">
        <v>8</v>
      </c>
      <c r="U47" s="153">
        <v>8</v>
      </c>
      <c r="V47" s="153">
        <v>8</v>
      </c>
      <c r="W47" s="153">
        <v>8</v>
      </c>
      <c r="X47" s="153">
        <v>8</v>
      </c>
      <c r="Y47" s="153">
        <v>8</v>
      </c>
      <c r="Z47" s="153"/>
      <c r="AA47" s="153">
        <v>8</v>
      </c>
      <c r="AB47" s="153">
        <v>8</v>
      </c>
      <c r="AC47" s="153">
        <v>8</v>
      </c>
      <c r="AD47" s="153">
        <v>8</v>
      </c>
      <c r="AE47" s="153">
        <v>8</v>
      </c>
      <c r="AF47" s="153">
        <v>8</v>
      </c>
      <c r="AG47" s="153"/>
      <c r="AH47" s="153">
        <v>8</v>
      </c>
      <c r="AI47" s="153">
        <v>8</v>
      </c>
      <c r="AJ47" s="153">
        <v>8</v>
      </c>
      <c r="AK47" s="453">
        <f>((SUM(F47:AJ47))/8)-(SUMIF($F$6:$AJ$6,"C.Nhật",F47:AJ47)/8)</f>
        <v>27</v>
      </c>
      <c r="AL47" s="453">
        <f>SUM(F48:AI48)/8*1.5</f>
        <v>0</v>
      </c>
      <c r="AM47" s="462">
        <f>SUMIF($F$6:$AI$6,"C.Nhật",$F47:$AI48)/8*2</f>
        <v>0</v>
      </c>
      <c r="AN47" s="442">
        <f>SUM(AK47:AM48)</f>
        <v>27</v>
      </c>
      <c r="AO47" s="484">
        <v>0</v>
      </c>
      <c r="AP47" s="442"/>
      <c r="AQ47" s="442"/>
      <c r="AR47" s="442"/>
      <c r="AS47" s="472"/>
      <c r="AT47" s="415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s="57" customFormat="1" ht="18" customHeight="1">
      <c r="A48" s="557"/>
      <c r="B48" s="557"/>
      <c r="C48" s="450"/>
      <c r="D48" s="452"/>
      <c r="E48" s="59" t="s">
        <v>31</v>
      </c>
      <c r="F48" s="154"/>
      <c r="G48" s="154"/>
      <c r="H48" s="154"/>
      <c r="I48" s="154"/>
      <c r="J48" s="154"/>
      <c r="K48" s="154"/>
      <c r="L48" s="154"/>
      <c r="M48" s="154"/>
      <c r="N48" s="154"/>
      <c r="O48" s="154"/>
      <c r="P48" s="154"/>
      <c r="Q48" s="154"/>
      <c r="R48" s="154"/>
      <c r="S48" s="154"/>
      <c r="T48" s="154"/>
      <c r="U48" s="154"/>
      <c r="V48" s="154"/>
      <c r="W48" s="154"/>
      <c r="X48" s="154"/>
      <c r="Y48" s="154"/>
      <c r="Z48" s="154"/>
      <c r="AA48" s="154"/>
      <c r="AB48" s="154"/>
      <c r="AC48" s="154"/>
      <c r="AD48" s="154"/>
      <c r="AE48" s="154"/>
      <c r="AF48" s="154"/>
      <c r="AG48" s="154"/>
      <c r="AH48" s="154"/>
      <c r="AI48" s="154"/>
      <c r="AJ48" s="154"/>
      <c r="AK48" s="454"/>
      <c r="AL48" s="454"/>
      <c r="AM48" s="463"/>
      <c r="AN48" s="443"/>
      <c r="AO48" s="485"/>
      <c r="AP48" s="443"/>
      <c r="AQ48" s="443"/>
      <c r="AR48" s="443"/>
      <c r="AS48" s="473"/>
      <c r="AT48" s="415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46" s="63" customFormat="1" ht="21" customHeight="1">
      <c r="A49" s="11"/>
      <c r="B49" s="11"/>
      <c r="C49" s="13" t="s">
        <v>14</v>
      </c>
      <c r="D49" s="101"/>
      <c r="E49" s="3"/>
      <c r="F49" s="65"/>
      <c r="G49" s="65"/>
      <c r="H49" s="108"/>
      <c r="I49" s="108"/>
      <c r="J49" s="108"/>
      <c r="K49" s="65"/>
      <c r="L49" s="108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108"/>
      <c r="AE49" s="65"/>
      <c r="AF49" s="65"/>
      <c r="AG49" s="65"/>
      <c r="AH49" s="65"/>
      <c r="AI49" s="65"/>
      <c r="AJ49" s="65"/>
      <c r="AK49" s="3"/>
      <c r="AL49" s="3"/>
      <c r="AM49" s="88"/>
      <c r="AN49" s="66"/>
      <c r="AO49" s="66"/>
      <c r="AP49" s="66"/>
      <c r="AQ49" s="66"/>
      <c r="AR49" s="66"/>
      <c r="AS49" s="3"/>
      <c r="AT49" s="3"/>
    </row>
    <row r="50" spans="1:46" s="63" customFormat="1" ht="18" customHeight="1">
      <c r="A50" s="9"/>
      <c r="B50" s="9"/>
      <c r="C50" s="13"/>
      <c r="D50" s="102"/>
      <c r="E50" s="67"/>
      <c r="F50" s="107"/>
      <c r="G50" s="109"/>
      <c r="H50" s="62"/>
      <c r="I50" s="62"/>
      <c r="J50" s="62"/>
      <c r="K50" s="109"/>
      <c r="L50" s="62"/>
      <c r="M50" s="109"/>
      <c r="N50" s="109"/>
      <c r="O50" s="109"/>
      <c r="P50" s="109"/>
      <c r="Q50" s="62"/>
      <c r="R50" s="107"/>
      <c r="S50" s="109"/>
      <c r="T50" s="109"/>
      <c r="U50" s="62"/>
      <c r="V50" s="109"/>
      <c r="W50" s="109"/>
      <c r="X50" s="62"/>
      <c r="Y50" s="109"/>
      <c r="Z50" s="109"/>
      <c r="AA50" s="109"/>
      <c r="AB50" s="109"/>
      <c r="AC50" s="109"/>
      <c r="AD50" s="62"/>
      <c r="AE50" s="109"/>
      <c r="AF50" s="109"/>
      <c r="AG50" s="109"/>
      <c r="AH50" s="109"/>
      <c r="AI50" s="109"/>
      <c r="AJ50" s="109"/>
      <c r="AK50" s="67"/>
      <c r="AM50" s="89"/>
      <c r="AN50" s="9"/>
      <c r="AO50" s="9"/>
      <c r="AP50" s="9"/>
      <c r="AQ50" s="9"/>
      <c r="AR50" s="9"/>
      <c r="AS50" s="13"/>
      <c r="AT50" s="3"/>
    </row>
    <row r="51" spans="1:46" s="63" customFormat="1" ht="18" customHeight="1">
      <c r="A51" s="2"/>
      <c r="B51" s="2" t="s">
        <v>0</v>
      </c>
      <c r="C51" s="2"/>
      <c r="D51" s="412"/>
      <c r="E51" s="2"/>
      <c r="F51" s="110"/>
      <c r="G51" s="110"/>
      <c r="H51" s="110"/>
      <c r="I51" s="110"/>
      <c r="J51" s="110"/>
      <c r="K51" s="110"/>
      <c r="L51" s="110"/>
      <c r="M51" s="110"/>
      <c r="N51" s="110"/>
      <c r="O51" s="110"/>
      <c r="P51" s="110"/>
      <c r="Q51" s="110"/>
      <c r="R51" s="110"/>
      <c r="S51" s="110"/>
      <c r="T51" s="110"/>
      <c r="U51" s="110"/>
      <c r="V51" s="110"/>
      <c r="W51" s="110"/>
      <c r="X51" s="110"/>
      <c r="Y51" s="110"/>
      <c r="Z51" s="110"/>
      <c r="AA51" s="110"/>
      <c r="AB51" s="110"/>
      <c r="AC51" s="110"/>
      <c r="AD51" s="110"/>
      <c r="AE51" s="110"/>
      <c r="AF51" s="110"/>
      <c r="AG51" s="110"/>
      <c r="AH51" s="111"/>
      <c r="AI51" s="111"/>
      <c r="AJ51" s="111"/>
      <c r="AK51" s="2"/>
      <c r="AL51" s="2"/>
      <c r="AM51" s="90"/>
      <c r="AN51" s="2"/>
      <c r="AO51" s="2"/>
      <c r="AP51" s="2"/>
      <c r="AQ51" s="2"/>
      <c r="AR51" s="2"/>
      <c r="AS51" s="2"/>
      <c r="AT51" s="3"/>
    </row>
    <row r="52" spans="1:46" s="63" customFormat="1" ht="18" customHeight="1">
      <c r="A52" s="2"/>
      <c r="B52" s="2"/>
      <c r="C52" s="2" t="s">
        <v>46</v>
      </c>
      <c r="D52" s="412"/>
      <c r="E52" s="2"/>
      <c r="F52" s="110"/>
      <c r="G52" s="110"/>
      <c r="H52" s="110"/>
      <c r="I52" s="110"/>
      <c r="J52" s="110"/>
      <c r="K52" s="110"/>
      <c r="L52" s="110"/>
      <c r="M52" s="110"/>
      <c r="N52" s="110"/>
      <c r="O52" s="110"/>
      <c r="P52" s="110"/>
      <c r="Q52" s="110"/>
      <c r="R52" s="110"/>
      <c r="S52" s="110"/>
      <c r="T52" s="110"/>
      <c r="U52" s="110"/>
      <c r="V52" s="110"/>
      <c r="W52" s="110"/>
      <c r="X52" s="110"/>
      <c r="Y52" s="110"/>
      <c r="Z52" s="110"/>
      <c r="AA52" s="110"/>
      <c r="AB52" s="110"/>
      <c r="AC52" s="110"/>
      <c r="AD52" s="110"/>
      <c r="AE52" s="110"/>
      <c r="AF52" s="110"/>
      <c r="AG52" s="110"/>
      <c r="AH52" s="111"/>
      <c r="AI52" s="111"/>
      <c r="AJ52" s="111"/>
      <c r="AK52" s="2"/>
      <c r="AL52" s="2"/>
      <c r="AM52" s="90"/>
      <c r="AN52" s="2"/>
      <c r="AO52" s="2"/>
      <c r="AP52" s="2"/>
      <c r="AQ52" s="2"/>
      <c r="AR52" s="2"/>
      <c r="AS52" s="2"/>
      <c r="AT52" s="13"/>
    </row>
    <row r="53" spans="1:46" ht="18" customHeight="1">
      <c r="C53" s="2" t="s">
        <v>47</v>
      </c>
    </row>
    <row r="54" spans="1:46" ht="18" customHeight="1">
      <c r="C54" s="2" t="s">
        <v>48</v>
      </c>
    </row>
    <row r="55" spans="1:46" ht="18" customHeight="1">
      <c r="C55" s="2" t="s">
        <v>49</v>
      </c>
    </row>
    <row r="56" spans="1:46" ht="18" customHeight="1">
      <c r="C56" s="2" t="s">
        <v>50</v>
      </c>
    </row>
    <row r="57" spans="1:46" ht="18" customHeight="1">
      <c r="C57" s="2" t="s">
        <v>51</v>
      </c>
    </row>
    <row r="58" spans="1:46" ht="18" customHeight="1">
      <c r="C58" s="2" t="s">
        <v>52</v>
      </c>
    </row>
    <row r="59" spans="1:46" ht="18" customHeight="1">
      <c r="C59" s="2" t="s">
        <v>53</v>
      </c>
    </row>
    <row r="60" spans="1:46" ht="15" customHeight="1">
      <c r="C60" s="2" t="s">
        <v>54</v>
      </c>
    </row>
    <row r="71" spans="1:91" s="133" customFormat="1" ht="20.25">
      <c r="A71" s="124"/>
      <c r="B71" s="127"/>
      <c r="C71" s="127"/>
      <c r="D71" s="128"/>
      <c r="E71" s="127"/>
      <c r="F71" s="128"/>
      <c r="G71" s="128"/>
      <c r="H71" s="128"/>
      <c r="I71" s="128"/>
      <c r="J71" s="128"/>
      <c r="K71" s="129"/>
      <c r="L71" s="129"/>
      <c r="M71" s="129"/>
      <c r="N71" s="129"/>
      <c r="O71" s="129"/>
      <c r="P71" s="129"/>
      <c r="Q71" s="129"/>
      <c r="R71" s="129"/>
      <c r="S71" s="130" t="str">
        <f>S1</f>
        <v>BẢNG CHẤM CÔNG THÁNG 05 NĂM 2017</v>
      </c>
      <c r="T71" s="129"/>
      <c r="U71" s="129"/>
      <c r="V71" s="129"/>
      <c r="W71" s="129"/>
      <c r="X71" s="129"/>
      <c r="Y71" s="129"/>
      <c r="Z71" s="129"/>
      <c r="AA71" s="129"/>
      <c r="AB71" s="129"/>
      <c r="AC71" s="129"/>
      <c r="AD71" s="129"/>
      <c r="AE71" s="129"/>
      <c r="AF71" s="129"/>
      <c r="AG71" s="129"/>
      <c r="AH71" s="129"/>
      <c r="AI71" s="129"/>
      <c r="AJ71" s="129"/>
      <c r="AK71" s="131"/>
      <c r="AL71" s="131"/>
      <c r="AM71" s="474" t="s">
        <v>112</v>
      </c>
      <c r="AN71" s="475"/>
      <c r="AO71" s="475"/>
      <c r="AP71" s="475"/>
      <c r="AQ71" s="475"/>
      <c r="AR71" s="475"/>
      <c r="AS71" s="476"/>
      <c r="AT71" s="132"/>
    </row>
    <row r="72" spans="1:91" s="133" customFormat="1" ht="20.25">
      <c r="A72" s="124" t="str">
        <f>$A$2</f>
        <v>Công ty TNHH Hải sản An Lạc</v>
      </c>
      <c r="B72" s="128"/>
      <c r="C72" s="128"/>
      <c r="D72" s="128"/>
      <c r="E72" s="128"/>
      <c r="F72" s="128"/>
      <c r="G72" s="128"/>
      <c r="H72" s="128"/>
      <c r="I72" s="128"/>
      <c r="J72" s="128"/>
      <c r="K72" s="129"/>
      <c r="L72" s="129"/>
      <c r="M72" s="129"/>
      <c r="N72" s="129"/>
      <c r="O72" s="129"/>
      <c r="P72" s="129"/>
      <c r="Q72" s="129"/>
      <c r="R72" s="129"/>
      <c r="S72" s="129"/>
      <c r="T72" s="129"/>
      <c r="U72" s="129"/>
      <c r="V72" s="129"/>
      <c r="W72" s="129"/>
      <c r="X72" s="129"/>
      <c r="Y72" s="129"/>
      <c r="Z72" s="129"/>
      <c r="AA72" s="129"/>
      <c r="AB72" s="129"/>
      <c r="AC72" s="129"/>
      <c r="AD72" s="129"/>
      <c r="AE72" s="129"/>
      <c r="AF72" s="129"/>
      <c r="AG72" s="129"/>
      <c r="AH72" s="129"/>
      <c r="AI72" s="129"/>
      <c r="AJ72" s="129"/>
      <c r="AK72" s="131"/>
      <c r="AL72" s="131"/>
      <c r="AM72" s="134"/>
      <c r="AN72" s="135"/>
      <c r="AO72" s="135"/>
      <c r="AP72" s="135"/>
      <c r="AQ72" s="135"/>
      <c r="AR72" s="135"/>
      <c r="AS72" s="136"/>
      <c r="AT72" s="136"/>
    </row>
    <row r="73" spans="1:91" s="133" customFormat="1" ht="21" customHeight="1">
      <c r="A73" s="124" t="str">
        <f>$A$3</f>
        <v>Địa chỉ: Lô A14, đường 4A, KCN Hải Sơn, Đức Hòa, Long An</v>
      </c>
      <c r="B73" s="137"/>
      <c r="C73" s="137"/>
      <c r="D73" s="138"/>
      <c r="E73" s="138"/>
      <c r="F73" s="129"/>
      <c r="G73" s="129"/>
      <c r="H73" s="129"/>
      <c r="I73" s="129"/>
      <c r="J73" s="129"/>
      <c r="K73" s="129"/>
      <c r="L73" s="129"/>
      <c r="M73" s="129"/>
      <c r="N73" s="129"/>
      <c r="O73" s="129"/>
      <c r="P73" s="129"/>
      <c r="Q73" s="129"/>
      <c r="R73" s="129"/>
      <c r="S73" s="129"/>
      <c r="T73" s="129"/>
      <c r="U73" s="129"/>
      <c r="V73" s="129"/>
      <c r="W73" s="129"/>
      <c r="X73" s="129"/>
      <c r="Y73" s="129"/>
      <c r="Z73" s="129"/>
      <c r="AA73" s="129"/>
      <c r="AB73" s="129"/>
      <c r="AC73" s="129"/>
      <c r="AD73" s="129"/>
      <c r="AE73" s="129"/>
      <c r="AF73" s="129"/>
      <c r="AG73" s="129"/>
      <c r="AH73" s="129"/>
      <c r="AI73" s="129"/>
      <c r="AJ73" s="129"/>
      <c r="AK73" s="131"/>
      <c r="AL73" s="131"/>
      <c r="AM73" s="134"/>
      <c r="AN73" s="132"/>
      <c r="AO73" s="132"/>
      <c r="AP73" s="132"/>
      <c r="AQ73" s="132"/>
      <c r="AR73" s="132"/>
      <c r="AS73" s="139"/>
      <c r="AT73" s="139"/>
    </row>
    <row r="74" spans="1:91" s="133" customFormat="1" ht="14.25" customHeight="1">
      <c r="A74" s="140"/>
      <c r="B74" s="140"/>
      <c r="C74" s="141"/>
      <c r="D74" s="142"/>
      <c r="E74" s="143">
        <f>$E$4</f>
        <v>42856</v>
      </c>
      <c r="F74" s="144"/>
      <c r="G74" s="144"/>
      <c r="H74" s="144"/>
      <c r="I74" s="144"/>
      <c r="J74" s="144"/>
      <c r="K74" s="144"/>
      <c r="L74" s="144"/>
      <c r="M74" s="144"/>
      <c r="N74" s="144"/>
      <c r="O74" s="144"/>
      <c r="P74" s="144"/>
      <c r="Q74" s="144"/>
      <c r="R74" s="144"/>
      <c r="S74" s="144"/>
      <c r="T74" s="144"/>
      <c r="U74" s="144"/>
      <c r="V74" s="144"/>
      <c r="W74" s="144"/>
      <c r="X74" s="144"/>
      <c r="Y74" s="144"/>
      <c r="Z74" s="144"/>
      <c r="AA74" s="144"/>
      <c r="AB74" s="144"/>
      <c r="AC74" s="144"/>
      <c r="AD74" s="144"/>
      <c r="AE74" s="144"/>
      <c r="AF74" s="144"/>
      <c r="AG74" s="144"/>
      <c r="AH74" s="145"/>
      <c r="AI74" s="145"/>
      <c r="AJ74" s="145"/>
      <c r="AK74" s="140"/>
      <c r="AL74" s="140"/>
      <c r="AM74" s="146"/>
      <c r="AN74" s="140"/>
      <c r="AO74" s="140"/>
      <c r="AP74" s="140"/>
      <c r="AQ74" s="140"/>
      <c r="AR74" s="140"/>
      <c r="AS74" s="140"/>
      <c r="AT74" s="147"/>
    </row>
    <row r="75" spans="1:91" s="149" customFormat="1" ht="18.75" customHeight="1">
      <c r="A75" s="477" t="s">
        <v>28</v>
      </c>
      <c r="B75" s="477" t="s">
        <v>3</v>
      </c>
      <c r="C75" s="477" t="s">
        <v>1</v>
      </c>
      <c r="D75" s="479" t="s">
        <v>29</v>
      </c>
      <c r="E75" s="477" t="s">
        <v>30</v>
      </c>
      <c r="F75" s="148">
        <f>+E74</f>
        <v>42856</v>
      </c>
      <c r="G75" s="148">
        <f t="shared" ref="G75:AG75" si="10">F75+1</f>
        <v>42857</v>
      </c>
      <c r="H75" s="148">
        <f t="shared" si="10"/>
        <v>42858</v>
      </c>
      <c r="I75" s="148">
        <f t="shared" si="10"/>
        <v>42859</v>
      </c>
      <c r="J75" s="148">
        <f t="shared" si="10"/>
        <v>42860</v>
      </c>
      <c r="K75" s="148">
        <f t="shared" si="10"/>
        <v>42861</v>
      </c>
      <c r="L75" s="148">
        <f t="shared" si="10"/>
        <v>42862</v>
      </c>
      <c r="M75" s="148">
        <f t="shared" si="10"/>
        <v>42863</v>
      </c>
      <c r="N75" s="148">
        <f t="shared" si="10"/>
        <v>42864</v>
      </c>
      <c r="O75" s="148">
        <f t="shared" si="10"/>
        <v>42865</v>
      </c>
      <c r="P75" s="148">
        <f t="shared" si="10"/>
        <v>42866</v>
      </c>
      <c r="Q75" s="148">
        <f t="shared" si="10"/>
        <v>42867</v>
      </c>
      <c r="R75" s="148">
        <f t="shared" si="10"/>
        <v>42868</v>
      </c>
      <c r="S75" s="148">
        <f t="shared" si="10"/>
        <v>42869</v>
      </c>
      <c r="T75" s="148">
        <f t="shared" si="10"/>
        <v>42870</v>
      </c>
      <c r="U75" s="148">
        <f t="shared" si="10"/>
        <v>42871</v>
      </c>
      <c r="V75" s="148">
        <f t="shared" si="10"/>
        <v>42872</v>
      </c>
      <c r="W75" s="148">
        <f t="shared" si="10"/>
        <v>42873</v>
      </c>
      <c r="X75" s="148">
        <f t="shared" si="10"/>
        <v>42874</v>
      </c>
      <c r="Y75" s="148">
        <f t="shared" si="10"/>
        <v>42875</v>
      </c>
      <c r="Z75" s="148">
        <f t="shared" si="10"/>
        <v>42876</v>
      </c>
      <c r="AA75" s="148">
        <f t="shared" si="10"/>
        <v>42877</v>
      </c>
      <c r="AB75" s="148">
        <f t="shared" si="10"/>
        <v>42878</v>
      </c>
      <c r="AC75" s="148">
        <f t="shared" si="10"/>
        <v>42879</v>
      </c>
      <c r="AD75" s="148">
        <f t="shared" si="10"/>
        <v>42880</v>
      </c>
      <c r="AE75" s="148">
        <f t="shared" si="10"/>
        <v>42881</v>
      </c>
      <c r="AF75" s="148">
        <f t="shared" si="10"/>
        <v>42882</v>
      </c>
      <c r="AG75" s="148">
        <f t="shared" si="10"/>
        <v>42883</v>
      </c>
      <c r="AH75" s="148">
        <f>AG75+1</f>
        <v>42884</v>
      </c>
      <c r="AI75" s="148">
        <f>AH75+1</f>
        <v>42885</v>
      </c>
      <c r="AJ75" s="148">
        <f>AI75+1</f>
        <v>42886</v>
      </c>
      <c r="AK75" s="467" t="s">
        <v>15</v>
      </c>
      <c r="AL75" s="468"/>
      <c r="AM75" s="469"/>
      <c r="AN75" s="470" t="s">
        <v>45</v>
      </c>
      <c r="AO75" s="470" t="s">
        <v>41</v>
      </c>
      <c r="AP75" s="470" t="s">
        <v>42</v>
      </c>
      <c r="AQ75" s="470" t="s">
        <v>43</v>
      </c>
      <c r="AR75" s="470" t="s">
        <v>44</v>
      </c>
      <c r="AS75" s="479" t="s">
        <v>0</v>
      </c>
      <c r="AT75" s="466"/>
      <c r="AV75" s="133"/>
      <c r="AW75" s="133"/>
      <c r="AX75" s="133"/>
      <c r="AY75" s="133"/>
      <c r="AZ75" s="133"/>
      <c r="BA75" s="133"/>
      <c r="BB75" s="133"/>
      <c r="BC75" s="133"/>
      <c r="BD75" s="133"/>
      <c r="BE75" s="133"/>
      <c r="BF75" s="133"/>
      <c r="BG75" s="133"/>
      <c r="BH75" s="133"/>
      <c r="BI75" s="133"/>
      <c r="BJ75" s="133"/>
      <c r="BK75" s="133"/>
      <c r="BL75" s="133"/>
      <c r="BM75" s="133"/>
      <c r="BN75" s="133"/>
      <c r="BO75" s="133"/>
      <c r="BP75" s="133"/>
      <c r="BQ75" s="133"/>
      <c r="BR75" s="133"/>
      <c r="BS75" s="133"/>
      <c r="BT75" s="133"/>
      <c r="BU75" s="133"/>
      <c r="BV75" s="133"/>
      <c r="BW75" s="133"/>
      <c r="BX75" s="133"/>
      <c r="BY75" s="133"/>
      <c r="BZ75" s="133"/>
      <c r="CA75" s="133"/>
      <c r="CB75" s="133"/>
      <c r="CC75" s="133"/>
      <c r="CD75" s="133"/>
      <c r="CE75" s="133"/>
      <c r="CF75" s="133"/>
      <c r="CG75" s="133"/>
      <c r="CH75" s="133"/>
      <c r="CI75" s="133"/>
      <c r="CJ75" s="133"/>
      <c r="CK75" s="133"/>
      <c r="CL75" s="133"/>
      <c r="CM75" s="133"/>
    </row>
    <row r="76" spans="1:91" s="149" customFormat="1" ht="43.5" customHeight="1">
      <c r="A76" s="478"/>
      <c r="B76" s="478"/>
      <c r="C76" s="478"/>
      <c r="D76" s="478"/>
      <c r="E76" s="478"/>
      <c r="F76" s="278" t="str">
        <f>CHOOSE(WEEKDAY(F75),"C.Nhật","T.Hai","T.Ba","T.Tư","T.Năm","T.Sáu","T.Bảy")</f>
        <v>T.Hai</v>
      </c>
      <c r="G76" s="278" t="str">
        <f t="shared" ref="G76:AI76" si="11">CHOOSE(WEEKDAY(G75),"C.Nhật","T.Hai","T.Ba","T.Tư","T.Năm","T.Sáu","T.Bảy")</f>
        <v>T.Ba</v>
      </c>
      <c r="H76" s="278" t="str">
        <f t="shared" si="11"/>
        <v>T.Tư</v>
      </c>
      <c r="I76" s="278" t="str">
        <f t="shared" si="11"/>
        <v>T.Năm</v>
      </c>
      <c r="J76" s="278" t="str">
        <f t="shared" si="11"/>
        <v>T.Sáu</v>
      </c>
      <c r="K76" s="150" t="str">
        <f t="shared" si="11"/>
        <v>T.Bảy</v>
      </c>
      <c r="L76" s="150" t="str">
        <f t="shared" si="11"/>
        <v>C.Nhật</v>
      </c>
      <c r="M76" s="150" t="str">
        <f t="shared" si="11"/>
        <v>T.Hai</v>
      </c>
      <c r="N76" s="150" t="str">
        <f t="shared" si="11"/>
        <v>T.Ba</v>
      </c>
      <c r="O76" s="150" t="str">
        <f t="shared" si="11"/>
        <v>T.Tư</v>
      </c>
      <c r="P76" s="150" t="str">
        <f t="shared" si="11"/>
        <v>T.Năm</v>
      </c>
      <c r="Q76" s="150" t="str">
        <f t="shared" si="11"/>
        <v>T.Sáu</v>
      </c>
      <c r="R76" s="150" t="str">
        <f t="shared" si="11"/>
        <v>T.Bảy</v>
      </c>
      <c r="S76" s="150" t="str">
        <f t="shared" si="11"/>
        <v>C.Nhật</v>
      </c>
      <c r="T76" s="150" t="str">
        <f t="shared" si="11"/>
        <v>T.Hai</v>
      </c>
      <c r="U76" s="150" t="str">
        <f t="shared" si="11"/>
        <v>T.Ba</v>
      </c>
      <c r="V76" s="150" t="str">
        <f t="shared" si="11"/>
        <v>T.Tư</v>
      </c>
      <c r="W76" s="150" t="str">
        <f t="shared" si="11"/>
        <v>T.Năm</v>
      </c>
      <c r="X76" s="150" t="str">
        <f t="shared" si="11"/>
        <v>T.Sáu</v>
      </c>
      <c r="Y76" s="150" t="str">
        <f t="shared" si="11"/>
        <v>T.Bảy</v>
      </c>
      <c r="Z76" s="150" t="str">
        <f t="shared" si="11"/>
        <v>C.Nhật</v>
      </c>
      <c r="AA76" s="150" t="str">
        <f t="shared" si="11"/>
        <v>T.Hai</v>
      </c>
      <c r="AB76" s="150" t="str">
        <f t="shared" si="11"/>
        <v>T.Ba</v>
      </c>
      <c r="AC76" s="150" t="str">
        <f t="shared" si="11"/>
        <v>T.Tư</v>
      </c>
      <c r="AD76" s="150" t="str">
        <f t="shared" si="11"/>
        <v>T.Năm</v>
      </c>
      <c r="AE76" s="150" t="str">
        <f t="shared" si="11"/>
        <v>T.Sáu</v>
      </c>
      <c r="AF76" s="150" t="str">
        <f t="shared" si="11"/>
        <v>T.Bảy</v>
      </c>
      <c r="AG76" s="150" t="str">
        <f t="shared" si="11"/>
        <v>C.Nhật</v>
      </c>
      <c r="AH76" s="150" t="str">
        <f t="shared" si="11"/>
        <v>T.Hai</v>
      </c>
      <c r="AI76" s="150" t="str">
        <f t="shared" si="11"/>
        <v>T.Ba</v>
      </c>
      <c r="AJ76" s="150"/>
      <c r="AK76" s="151" t="s">
        <v>16</v>
      </c>
      <c r="AL76" s="151" t="s">
        <v>31</v>
      </c>
      <c r="AM76" s="152" t="s">
        <v>17</v>
      </c>
      <c r="AN76" s="471"/>
      <c r="AO76" s="471"/>
      <c r="AP76" s="471"/>
      <c r="AQ76" s="471"/>
      <c r="AR76" s="471"/>
      <c r="AS76" s="478"/>
      <c r="AT76" s="466"/>
      <c r="AV76" s="133"/>
      <c r="AW76" s="133"/>
      <c r="AX76" s="133"/>
      <c r="AY76" s="133"/>
      <c r="AZ76" s="133"/>
      <c r="BA76" s="133"/>
      <c r="BB76" s="133"/>
      <c r="BC76" s="133"/>
      <c r="BD76" s="133"/>
      <c r="BE76" s="133"/>
      <c r="BF76" s="133"/>
      <c r="BG76" s="133"/>
      <c r="BH76" s="133"/>
      <c r="BI76" s="133"/>
      <c r="BJ76" s="133"/>
      <c r="BK76" s="133"/>
      <c r="BL76" s="133"/>
      <c r="BM76" s="133"/>
      <c r="BN76" s="133"/>
      <c r="BO76" s="133"/>
      <c r="BP76" s="133"/>
      <c r="BQ76" s="133"/>
      <c r="BR76" s="133"/>
      <c r="BS76" s="133"/>
      <c r="BT76" s="133"/>
      <c r="BU76" s="133"/>
      <c r="BV76" s="133"/>
      <c r="BW76" s="133"/>
      <c r="BX76" s="133"/>
      <c r="BY76" s="133"/>
      <c r="BZ76" s="133"/>
      <c r="CA76" s="133"/>
      <c r="CB76" s="133"/>
      <c r="CC76" s="133"/>
      <c r="CD76" s="133"/>
      <c r="CE76" s="133"/>
      <c r="CF76" s="133"/>
      <c r="CG76" s="133"/>
      <c r="CH76" s="133"/>
      <c r="CI76" s="133"/>
      <c r="CJ76" s="133"/>
      <c r="CK76" s="133"/>
      <c r="CL76" s="133"/>
      <c r="CM76" s="133"/>
    </row>
    <row r="77" spans="1:91" s="149" customFormat="1" ht="12.75" customHeight="1">
      <c r="A77" s="279">
        <v>1</v>
      </c>
      <c r="B77" s="279">
        <v>2</v>
      </c>
      <c r="C77" s="279">
        <v>3</v>
      </c>
      <c r="D77" s="279">
        <v>4</v>
      </c>
      <c r="E77" s="279">
        <v>5</v>
      </c>
      <c r="F77" s="279">
        <v>6</v>
      </c>
      <c r="G77" s="279">
        <v>7</v>
      </c>
      <c r="H77" s="279">
        <v>8</v>
      </c>
      <c r="I77" s="279">
        <v>9</v>
      </c>
      <c r="J77" s="279">
        <v>10</v>
      </c>
      <c r="K77" s="279">
        <v>11</v>
      </c>
      <c r="L77" s="279">
        <v>12</v>
      </c>
      <c r="M77" s="279">
        <v>13</v>
      </c>
      <c r="N77" s="279">
        <v>14</v>
      </c>
      <c r="O77" s="279">
        <v>15</v>
      </c>
      <c r="P77" s="279">
        <v>16</v>
      </c>
      <c r="Q77" s="279">
        <v>17</v>
      </c>
      <c r="R77" s="279">
        <v>18</v>
      </c>
      <c r="S77" s="279">
        <v>19</v>
      </c>
      <c r="T77" s="279">
        <v>20</v>
      </c>
      <c r="U77" s="279">
        <v>21</v>
      </c>
      <c r="V77" s="279">
        <v>22</v>
      </c>
      <c r="W77" s="279">
        <v>23</v>
      </c>
      <c r="X77" s="279">
        <v>24</v>
      </c>
      <c r="Y77" s="279">
        <v>25</v>
      </c>
      <c r="Z77" s="279">
        <v>26</v>
      </c>
      <c r="AA77" s="279">
        <v>27</v>
      </c>
      <c r="AB77" s="279">
        <v>28</v>
      </c>
      <c r="AC77" s="279">
        <v>29</v>
      </c>
      <c r="AD77" s="279">
        <v>30</v>
      </c>
      <c r="AE77" s="279">
        <v>31</v>
      </c>
      <c r="AF77" s="279">
        <v>32</v>
      </c>
      <c r="AG77" s="279">
        <v>33</v>
      </c>
      <c r="AH77" s="279">
        <v>34</v>
      </c>
      <c r="AI77" s="279">
        <v>35</v>
      </c>
      <c r="AJ77" s="279">
        <v>36</v>
      </c>
      <c r="AK77" s="279">
        <v>37</v>
      </c>
      <c r="AL77" s="279">
        <v>38</v>
      </c>
      <c r="AM77" s="279">
        <v>39</v>
      </c>
      <c r="AN77" s="279">
        <v>40</v>
      </c>
      <c r="AO77" s="279">
        <v>41</v>
      </c>
      <c r="AP77" s="279">
        <v>42</v>
      </c>
      <c r="AQ77" s="279">
        <v>43</v>
      </c>
      <c r="AR77" s="279">
        <v>44</v>
      </c>
      <c r="AS77" s="279">
        <v>45</v>
      </c>
      <c r="AT77" s="414"/>
      <c r="AV77" s="133"/>
      <c r="AW77" s="133"/>
      <c r="AX77" s="133"/>
      <c r="AY77" s="133"/>
      <c r="AZ77" s="133"/>
      <c r="BA77" s="133"/>
      <c r="BB77" s="133"/>
      <c r="BC77" s="133"/>
      <c r="BD77" s="133"/>
      <c r="BE77" s="133"/>
      <c r="BF77" s="133"/>
      <c r="BG77" s="133"/>
      <c r="BH77" s="133"/>
      <c r="BI77" s="133"/>
      <c r="BJ77" s="133"/>
      <c r="BK77" s="133"/>
      <c r="BL77" s="133"/>
      <c r="BM77" s="133"/>
      <c r="BN77" s="133"/>
      <c r="BO77" s="133"/>
      <c r="BP77" s="133"/>
      <c r="BQ77" s="133"/>
      <c r="BR77" s="133"/>
      <c r="BS77" s="133"/>
      <c r="BT77" s="133"/>
      <c r="BU77" s="133"/>
      <c r="BV77" s="133"/>
      <c r="BW77" s="133"/>
      <c r="BX77" s="133"/>
      <c r="BY77" s="133"/>
      <c r="BZ77" s="133"/>
      <c r="CA77" s="133"/>
      <c r="CB77" s="133"/>
      <c r="CC77" s="133"/>
      <c r="CD77" s="133"/>
      <c r="CE77" s="133"/>
      <c r="CF77" s="133"/>
      <c r="CG77" s="133"/>
      <c r="CH77" s="133"/>
      <c r="CI77" s="133"/>
      <c r="CJ77" s="133"/>
      <c r="CK77" s="133"/>
      <c r="CL77" s="133"/>
      <c r="CM77" s="133"/>
    </row>
    <row r="78" spans="1:91" s="149" customFormat="1" ht="18" customHeight="1">
      <c r="A78" s="464">
        <v>1</v>
      </c>
      <c r="B78" s="464" t="s">
        <v>68</v>
      </c>
      <c r="C78" s="449" t="str">
        <f>VLOOKUP(B78,DS,2,0)</f>
        <v>Nguyễn Thiện Duy</v>
      </c>
      <c r="D78" s="451" t="str">
        <f>VLOOKUP(B78,DS,3,0)</f>
        <v>Giám đốc</v>
      </c>
      <c r="E78" s="58" t="s">
        <v>32</v>
      </c>
      <c r="F78" s="153">
        <v>8</v>
      </c>
      <c r="G78" s="153">
        <v>8</v>
      </c>
      <c r="H78" s="153">
        <v>8</v>
      </c>
      <c r="I78" s="153">
        <v>8</v>
      </c>
      <c r="J78" s="153">
        <v>8</v>
      </c>
      <c r="K78" s="153"/>
      <c r="L78" s="153"/>
      <c r="M78" s="153">
        <v>8</v>
      </c>
      <c r="N78" s="153">
        <v>8</v>
      </c>
      <c r="O78" s="153">
        <v>8</v>
      </c>
      <c r="P78" s="153">
        <v>8</v>
      </c>
      <c r="Q78" s="153">
        <v>8</v>
      </c>
      <c r="R78" s="153"/>
      <c r="S78" s="153"/>
      <c r="T78" s="153">
        <v>8</v>
      </c>
      <c r="U78" s="153"/>
      <c r="V78" s="153">
        <v>8</v>
      </c>
      <c r="W78" s="153">
        <v>8</v>
      </c>
      <c r="X78" s="153">
        <v>8</v>
      </c>
      <c r="Y78" s="153"/>
      <c r="Z78" s="153"/>
      <c r="AA78" s="153">
        <v>8</v>
      </c>
      <c r="AB78" s="153">
        <v>8</v>
      </c>
      <c r="AC78" s="153"/>
      <c r="AD78" s="153">
        <v>8</v>
      </c>
      <c r="AE78" s="153">
        <v>8</v>
      </c>
      <c r="AF78" s="153"/>
      <c r="AG78" s="153"/>
      <c r="AH78" s="153">
        <v>8</v>
      </c>
      <c r="AI78" s="153">
        <v>8</v>
      </c>
      <c r="AJ78" s="153">
        <v>8</v>
      </c>
      <c r="AK78" s="453">
        <f>((SUM(F78:AJ78))/8)-(SUMIF($F$6:$AJ$6,"C.Nhật",F78:AJ78)/8)</f>
        <v>21</v>
      </c>
      <c r="AL78" s="453">
        <f>SUM(F79:AI79)/8*1.5</f>
        <v>0</v>
      </c>
      <c r="AM78" s="462">
        <f>SUMIF($F$6:$AI$6,"C.Nhật",$F78:$AI79)/8*2</f>
        <v>0</v>
      </c>
      <c r="AN78" s="442">
        <f>SUM(AK78:AM79)</f>
        <v>21</v>
      </c>
      <c r="AO78" s="444">
        <v>0</v>
      </c>
      <c r="AP78" s="446"/>
      <c r="AQ78" s="446"/>
      <c r="AR78" s="446"/>
      <c r="AS78" s="455"/>
      <c r="AT78" s="414"/>
      <c r="AV78" s="133"/>
      <c r="AW78" s="133"/>
      <c r="AX78" s="133"/>
      <c r="AY78" s="133"/>
      <c r="AZ78" s="133"/>
      <c r="BA78" s="133"/>
      <c r="BB78" s="133"/>
      <c r="BC78" s="133"/>
      <c r="BD78" s="133"/>
      <c r="BE78" s="133"/>
      <c r="BF78" s="133"/>
      <c r="BG78" s="133"/>
      <c r="BH78" s="133"/>
      <c r="BI78" s="133"/>
      <c r="BJ78" s="133"/>
      <c r="BK78" s="133"/>
      <c r="BL78" s="133"/>
      <c r="BM78" s="133"/>
      <c r="BN78" s="133"/>
      <c r="BO78" s="133"/>
      <c r="BP78" s="133"/>
      <c r="BQ78" s="133"/>
      <c r="BR78" s="133"/>
      <c r="BS78" s="133"/>
      <c r="BT78" s="133"/>
      <c r="BU78" s="133"/>
      <c r="BV78" s="133"/>
      <c r="BW78" s="133"/>
      <c r="BX78" s="133"/>
      <c r="BY78" s="133"/>
      <c r="BZ78" s="133"/>
      <c r="CA78" s="133"/>
      <c r="CB78" s="133"/>
      <c r="CC78" s="133"/>
      <c r="CD78" s="133"/>
      <c r="CE78" s="133"/>
      <c r="CF78" s="133"/>
      <c r="CG78" s="133"/>
      <c r="CH78" s="133"/>
      <c r="CI78" s="133"/>
      <c r="CJ78" s="133"/>
      <c r="CK78" s="133"/>
      <c r="CL78" s="133"/>
      <c r="CM78" s="133"/>
    </row>
    <row r="79" spans="1:91" s="149" customFormat="1" ht="18" customHeight="1">
      <c r="A79" s="465"/>
      <c r="B79" s="465"/>
      <c r="C79" s="450"/>
      <c r="D79" s="452"/>
      <c r="E79" s="59" t="s">
        <v>31</v>
      </c>
      <c r="F79" s="154"/>
      <c r="G79" s="154"/>
      <c r="H79" s="154"/>
      <c r="I79" s="154"/>
      <c r="J79" s="154"/>
      <c r="K79" s="154"/>
      <c r="L79" s="154"/>
      <c r="M79" s="154"/>
      <c r="N79" s="154"/>
      <c r="O79" s="154"/>
      <c r="P79" s="154"/>
      <c r="Q79" s="154"/>
      <c r="R79" s="154"/>
      <c r="S79" s="154"/>
      <c r="T79" s="154"/>
      <c r="U79" s="154"/>
      <c r="V79" s="154"/>
      <c r="W79" s="154"/>
      <c r="X79" s="154"/>
      <c r="Y79" s="154"/>
      <c r="Z79" s="154"/>
      <c r="AA79" s="154"/>
      <c r="AB79" s="154"/>
      <c r="AC79" s="154"/>
      <c r="AD79" s="154"/>
      <c r="AE79" s="154"/>
      <c r="AF79" s="154"/>
      <c r="AG79" s="154"/>
      <c r="AH79" s="154"/>
      <c r="AI79" s="154"/>
      <c r="AJ79" s="154"/>
      <c r="AK79" s="454"/>
      <c r="AL79" s="454"/>
      <c r="AM79" s="463"/>
      <c r="AN79" s="443"/>
      <c r="AO79" s="445"/>
      <c r="AP79" s="447"/>
      <c r="AQ79" s="447"/>
      <c r="AR79" s="447"/>
      <c r="AS79" s="456"/>
      <c r="AT79" s="414"/>
      <c r="AV79" s="133"/>
      <c r="AW79" s="133"/>
      <c r="AX79" s="133"/>
      <c r="AY79" s="133"/>
      <c r="AZ79" s="133"/>
      <c r="BA79" s="133"/>
      <c r="BB79" s="133"/>
      <c r="BC79" s="133"/>
      <c r="BD79" s="133"/>
      <c r="BE79" s="133"/>
      <c r="BF79" s="133"/>
      <c r="BG79" s="133"/>
      <c r="BH79" s="133"/>
      <c r="BI79" s="133"/>
      <c r="BJ79" s="133"/>
      <c r="BK79" s="133"/>
      <c r="BL79" s="133"/>
      <c r="BM79" s="133"/>
      <c r="BN79" s="133"/>
      <c r="BO79" s="133"/>
      <c r="BP79" s="133"/>
      <c r="BQ79" s="133"/>
      <c r="BR79" s="133"/>
      <c r="BS79" s="133"/>
      <c r="BT79" s="133"/>
      <c r="BU79" s="133"/>
      <c r="BV79" s="133"/>
      <c r="BW79" s="133"/>
      <c r="BX79" s="133"/>
      <c r="BY79" s="133"/>
      <c r="BZ79" s="133"/>
      <c r="CA79" s="133"/>
      <c r="CB79" s="133"/>
      <c r="CC79" s="133"/>
      <c r="CD79" s="133"/>
      <c r="CE79" s="133"/>
      <c r="CF79" s="133"/>
      <c r="CG79" s="133"/>
      <c r="CH79" s="133"/>
      <c r="CI79" s="133"/>
      <c r="CJ79" s="133"/>
      <c r="CK79" s="133"/>
      <c r="CL79" s="133"/>
      <c r="CM79" s="133"/>
    </row>
    <row r="80" spans="1:91" s="149" customFormat="1" ht="18" customHeight="1">
      <c r="A80" s="464">
        <v>2</v>
      </c>
      <c r="B80" s="464" t="s">
        <v>70</v>
      </c>
      <c r="C80" s="449" t="str">
        <f>VLOOKUP(B80,DS,2,0)</f>
        <v>Nguyễn Văn Sẽ</v>
      </c>
      <c r="D80" s="451" t="str">
        <f>VLOOKUP(B80,DS,3,0)</f>
        <v>Kỹ Thuật</v>
      </c>
      <c r="E80" s="58" t="s">
        <v>32</v>
      </c>
      <c r="F80" s="153">
        <v>8</v>
      </c>
      <c r="G80" s="153">
        <v>8</v>
      </c>
      <c r="H80" s="153">
        <v>8</v>
      </c>
      <c r="I80" s="153">
        <v>8</v>
      </c>
      <c r="J80" s="153">
        <v>8</v>
      </c>
      <c r="K80" s="153">
        <v>8</v>
      </c>
      <c r="L80" s="153"/>
      <c r="M80" s="153">
        <v>8</v>
      </c>
      <c r="N80" s="153">
        <v>8</v>
      </c>
      <c r="O80" s="153">
        <v>8</v>
      </c>
      <c r="P80" s="153">
        <v>8</v>
      </c>
      <c r="Q80" s="153">
        <v>8</v>
      </c>
      <c r="R80" s="153">
        <v>8</v>
      </c>
      <c r="S80" s="153"/>
      <c r="T80" s="153">
        <v>8</v>
      </c>
      <c r="U80" s="153">
        <v>8</v>
      </c>
      <c r="V80" s="153">
        <v>8</v>
      </c>
      <c r="W80" s="153">
        <v>8</v>
      </c>
      <c r="X80" s="153">
        <v>8</v>
      </c>
      <c r="Y80" s="153">
        <v>8</v>
      </c>
      <c r="Z80" s="153"/>
      <c r="AA80" s="153">
        <v>8</v>
      </c>
      <c r="AB80" s="153">
        <v>8</v>
      </c>
      <c r="AC80" s="153">
        <v>8</v>
      </c>
      <c r="AD80" s="153">
        <v>8</v>
      </c>
      <c r="AE80" s="153">
        <v>8</v>
      </c>
      <c r="AF80" s="153">
        <v>8</v>
      </c>
      <c r="AG80" s="153"/>
      <c r="AH80" s="153">
        <v>8</v>
      </c>
      <c r="AI80" s="153">
        <v>8</v>
      </c>
      <c r="AJ80" s="153">
        <v>8</v>
      </c>
      <c r="AK80" s="453">
        <f>((SUM(F80:AJ80))/8)-(SUMIF($F$6:$AJ$6,"C.Nhật",F80:AJ80)/8)</f>
        <v>27</v>
      </c>
      <c r="AL80" s="453">
        <f>SUM(F81:AI81)/8*1.5</f>
        <v>0</v>
      </c>
      <c r="AM80" s="462">
        <f>SUMIF($F$6:$AI$6,"C.Nhật",$F80:$AI81)/8*2</f>
        <v>0</v>
      </c>
      <c r="AN80" s="442">
        <f>SUM(AK80:AM81)</f>
        <v>27</v>
      </c>
      <c r="AO80" s="444">
        <v>0</v>
      </c>
      <c r="AP80" s="446"/>
      <c r="AQ80" s="446"/>
      <c r="AR80" s="446"/>
      <c r="AS80" s="455"/>
      <c r="AT80" s="414"/>
      <c r="AV80" s="133"/>
      <c r="AW80" s="133"/>
      <c r="AX80" s="133"/>
      <c r="AY80" s="133"/>
      <c r="AZ80" s="133"/>
      <c r="BA80" s="133"/>
      <c r="BB80" s="133"/>
      <c r="BC80" s="133"/>
      <c r="BD80" s="133"/>
      <c r="BE80" s="133"/>
      <c r="BF80" s="133"/>
      <c r="BG80" s="133"/>
      <c r="BH80" s="133"/>
      <c r="BI80" s="133"/>
      <c r="BJ80" s="133"/>
      <c r="BK80" s="133"/>
      <c r="BL80" s="133"/>
      <c r="BM80" s="133"/>
      <c r="BN80" s="133"/>
      <c r="BO80" s="133"/>
      <c r="BP80" s="133"/>
      <c r="BQ80" s="133"/>
      <c r="BR80" s="133"/>
      <c r="BS80" s="133"/>
      <c r="BT80" s="133"/>
      <c r="BU80" s="133"/>
      <c r="BV80" s="133"/>
      <c r="BW80" s="133"/>
      <c r="BX80" s="133"/>
      <c r="BY80" s="133"/>
      <c r="BZ80" s="133"/>
      <c r="CA80" s="133"/>
      <c r="CB80" s="133"/>
      <c r="CC80" s="133"/>
      <c r="CD80" s="133"/>
      <c r="CE80" s="133"/>
      <c r="CF80" s="133"/>
      <c r="CG80" s="133"/>
      <c r="CH80" s="133"/>
      <c r="CI80" s="133"/>
      <c r="CJ80" s="133"/>
      <c r="CK80" s="133"/>
      <c r="CL80" s="133"/>
      <c r="CM80" s="133"/>
    </row>
    <row r="81" spans="1:91" s="149" customFormat="1" ht="18" customHeight="1">
      <c r="A81" s="465"/>
      <c r="B81" s="465"/>
      <c r="C81" s="450"/>
      <c r="D81" s="452"/>
      <c r="E81" s="59" t="s">
        <v>31</v>
      </c>
      <c r="F81" s="154"/>
      <c r="G81" s="154"/>
      <c r="H81" s="154"/>
      <c r="I81" s="154"/>
      <c r="J81" s="154"/>
      <c r="K81" s="154"/>
      <c r="L81" s="154"/>
      <c r="M81" s="154"/>
      <c r="N81" s="154"/>
      <c r="O81" s="154"/>
      <c r="P81" s="154"/>
      <c r="Q81" s="154"/>
      <c r="R81" s="154"/>
      <c r="S81" s="154"/>
      <c r="T81" s="154"/>
      <c r="U81" s="154"/>
      <c r="V81" s="154"/>
      <c r="W81" s="154"/>
      <c r="X81" s="154"/>
      <c r="Y81" s="154"/>
      <c r="Z81" s="154"/>
      <c r="AA81" s="154"/>
      <c r="AB81" s="154"/>
      <c r="AC81" s="154"/>
      <c r="AD81" s="154"/>
      <c r="AE81" s="154"/>
      <c r="AF81" s="154"/>
      <c r="AG81" s="154"/>
      <c r="AH81" s="154"/>
      <c r="AI81" s="154"/>
      <c r="AJ81" s="154"/>
      <c r="AK81" s="454"/>
      <c r="AL81" s="454"/>
      <c r="AM81" s="463"/>
      <c r="AN81" s="443"/>
      <c r="AO81" s="445"/>
      <c r="AP81" s="447"/>
      <c r="AQ81" s="447"/>
      <c r="AR81" s="447"/>
      <c r="AS81" s="456"/>
      <c r="AT81" s="414"/>
      <c r="AV81" s="133"/>
      <c r="AW81" s="133"/>
      <c r="AX81" s="133"/>
      <c r="AY81" s="133"/>
      <c r="AZ81" s="133"/>
      <c r="BA81" s="133"/>
      <c r="BB81" s="133"/>
      <c r="BC81" s="133"/>
      <c r="BD81" s="133"/>
      <c r="BE81" s="133"/>
      <c r="BF81" s="133"/>
      <c r="BG81" s="133"/>
      <c r="BH81" s="133"/>
      <c r="BI81" s="133"/>
      <c r="BJ81" s="133"/>
      <c r="BK81" s="133"/>
      <c r="BL81" s="133"/>
      <c r="BM81" s="133"/>
      <c r="BN81" s="133"/>
      <c r="BO81" s="133"/>
      <c r="BP81" s="133"/>
      <c r="BQ81" s="133"/>
      <c r="BR81" s="133"/>
      <c r="BS81" s="133"/>
      <c r="BT81" s="133"/>
      <c r="BU81" s="133"/>
      <c r="BV81" s="133"/>
      <c r="BW81" s="133"/>
      <c r="BX81" s="133"/>
      <c r="BY81" s="133"/>
      <c r="BZ81" s="133"/>
      <c r="CA81" s="133"/>
      <c r="CB81" s="133"/>
      <c r="CC81" s="133"/>
      <c r="CD81" s="133"/>
      <c r="CE81" s="133"/>
      <c r="CF81" s="133"/>
      <c r="CG81" s="133"/>
      <c r="CH81" s="133"/>
      <c r="CI81" s="133"/>
      <c r="CJ81" s="133"/>
      <c r="CK81" s="133"/>
      <c r="CL81" s="133"/>
      <c r="CM81" s="133"/>
    </row>
    <row r="82" spans="1:91" s="149" customFormat="1" ht="18" customHeight="1">
      <c r="A82" s="464">
        <v>3</v>
      </c>
      <c r="B82" s="464" t="s">
        <v>72</v>
      </c>
      <c r="C82" s="449" t="str">
        <f>VLOOKUP(B82,DS,2,0)</f>
        <v>Võ Uyên Phương</v>
      </c>
      <c r="D82" s="451" t="str">
        <f>VLOOKUP(B82,DS,3,0)</f>
        <v>Kế toán</v>
      </c>
      <c r="E82" s="58" t="s">
        <v>32</v>
      </c>
      <c r="F82" s="153">
        <v>8</v>
      </c>
      <c r="G82" s="153">
        <v>8</v>
      </c>
      <c r="H82" s="153">
        <v>8</v>
      </c>
      <c r="I82" s="153">
        <v>8</v>
      </c>
      <c r="J82" s="153">
        <v>8</v>
      </c>
      <c r="K82" s="153">
        <v>8</v>
      </c>
      <c r="L82" s="153"/>
      <c r="M82" s="153">
        <v>8</v>
      </c>
      <c r="N82" s="153">
        <v>8</v>
      </c>
      <c r="O82" s="153">
        <v>8</v>
      </c>
      <c r="P82" s="153">
        <v>8</v>
      </c>
      <c r="Q82" s="153">
        <v>8</v>
      </c>
      <c r="R82" s="153">
        <v>8</v>
      </c>
      <c r="S82" s="153"/>
      <c r="T82" s="153">
        <v>8</v>
      </c>
      <c r="U82" s="153">
        <v>8</v>
      </c>
      <c r="V82" s="153">
        <v>8</v>
      </c>
      <c r="W82" s="153">
        <v>8</v>
      </c>
      <c r="X82" s="153">
        <v>8</v>
      </c>
      <c r="Y82" s="153">
        <v>8</v>
      </c>
      <c r="Z82" s="153"/>
      <c r="AA82" s="153">
        <v>8</v>
      </c>
      <c r="AB82" s="153">
        <v>8</v>
      </c>
      <c r="AC82" s="153">
        <v>8</v>
      </c>
      <c r="AD82" s="153">
        <v>8</v>
      </c>
      <c r="AE82" s="153">
        <v>8</v>
      </c>
      <c r="AF82" s="153">
        <v>8</v>
      </c>
      <c r="AG82" s="153"/>
      <c r="AH82" s="153">
        <v>8</v>
      </c>
      <c r="AI82" s="153">
        <v>8</v>
      </c>
      <c r="AJ82" s="153">
        <v>8</v>
      </c>
      <c r="AK82" s="453">
        <f>((SUM(F82:AJ82))/8)-(SUMIF($F$6:$AJ$6,"C.Nhật",F82:AJ82)/8)</f>
        <v>27</v>
      </c>
      <c r="AL82" s="453">
        <f>SUM(F83:AI83)/8*1.5</f>
        <v>0</v>
      </c>
      <c r="AM82" s="462">
        <f>SUMIF($F$6:$AI$6,"C.Nhật",$F82:$AI83)/8*2</f>
        <v>0</v>
      </c>
      <c r="AN82" s="442">
        <f>SUM(AK82:AM83)</f>
        <v>27</v>
      </c>
      <c r="AO82" s="444">
        <v>0</v>
      </c>
      <c r="AP82" s="446"/>
      <c r="AQ82" s="446"/>
      <c r="AR82" s="446"/>
      <c r="AS82" s="455"/>
      <c r="AT82" s="414"/>
      <c r="AV82" s="133"/>
      <c r="AW82" s="133"/>
      <c r="AX82" s="133"/>
      <c r="AY82" s="133"/>
      <c r="AZ82" s="133"/>
      <c r="BA82" s="133"/>
      <c r="BB82" s="133"/>
      <c r="BC82" s="133"/>
      <c r="BD82" s="133"/>
      <c r="BE82" s="133"/>
      <c r="BF82" s="133"/>
      <c r="BG82" s="133"/>
      <c r="BH82" s="133"/>
      <c r="BI82" s="133"/>
      <c r="BJ82" s="133"/>
      <c r="BK82" s="133"/>
      <c r="BL82" s="133"/>
      <c r="BM82" s="133"/>
      <c r="BN82" s="133"/>
      <c r="BO82" s="133"/>
      <c r="BP82" s="133"/>
      <c r="BQ82" s="133"/>
      <c r="BR82" s="133"/>
      <c r="BS82" s="133"/>
      <c r="BT82" s="133"/>
      <c r="BU82" s="133"/>
      <c r="BV82" s="133"/>
      <c r="BW82" s="133"/>
      <c r="BX82" s="133"/>
      <c r="BY82" s="133"/>
      <c r="BZ82" s="133"/>
      <c r="CA82" s="133"/>
      <c r="CB82" s="133"/>
      <c r="CC82" s="133"/>
      <c r="CD82" s="133"/>
      <c r="CE82" s="133"/>
      <c r="CF82" s="133"/>
      <c r="CG82" s="133"/>
      <c r="CH82" s="133"/>
      <c r="CI82" s="133"/>
      <c r="CJ82" s="133"/>
      <c r="CK82" s="133"/>
      <c r="CL82" s="133"/>
      <c r="CM82" s="133"/>
    </row>
    <row r="83" spans="1:91" s="149" customFormat="1" ht="18" customHeight="1">
      <c r="A83" s="465"/>
      <c r="B83" s="465"/>
      <c r="C83" s="450"/>
      <c r="D83" s="452"/>
      <c r="E83" s="59" t="s">
        <v>31</v>
      </c>
      <c r="F83" s="154"/>
      <c r="G83" s="154"/>
      <c r="H83" s="154"/>
      <c r="I83" s="154"/>
      <c r="J83" s="154"/>
      <c r="K83" s="154"/>
      <c r="L83" s="154"/>
      <c r="M83" s="154"/>
      <c r="N83" s="154"/>
      <c r="O83" s="154"/>
      <c r="P83" s="154"/>
      <c r="Q83" s="154"/>
      <c r="R83" s="154"/>
      <c r="S83" s="154"/>
      <c r="T83" s="154"/>
      <c r="U83" s="154"/>
      <c r="V83" s="154"/>
      <c r="W83" s="154"/>
      <c r="X83" s="154"/>
      <c r="Y83" s="154"/>
      <c r="Z83" s="154"/>
      <c r="AA83" s="154"/>
      <c r="AB83" s="154"/>
      <c r="AC83" s="154"/>
      <c r="AD83" s="154"/>
      <c r="AE83" s="154"/>
      <c r="AF83" s="154"/>
      <c r="AG83" s="154"/>
      <c r="AH83" s="154"/>
      <c r="AI83" s="154"/>
      <c r="AJ83" s="154"/>
      <c r="AK83" s="454"/>
      <c r="AL83" s="454"/>
      <c r="AM83" s="463"/>
      <c r="AN83" s="443"/>
      <c r="AO83" s="445"/>
      <c r="AP83" s="447"/>
      <c r="AQ83" s="447"/>
      <c r="AR83" s="447"/>
      <c r="AS83" s="456"/>
      <c r="AT83" s="414"/>
      <c r="AV83" s="133"/>
      <c r="AW83" s="133"/>
      <c r="AX83" s="133"/>
      <c r="AY83" s="133"/>
      <c r="AZ83" s="133"/>
      <c r="BA83" s="133"/>
      <c r="BB83" s="133"/>
      <c r="BC83" s="133"/>
      <c r="BD83" s="133"/>
      <c r="BE83" s="133"/>
      <c r="BF83" s="133"/>
      <c r="BG83" s="133"/>
      <c r="BH83" s="133"/>
      <c r="BI83" s="133"/>
      <c r="BJ83" s="133"/>
      <c r="BK83" s="133"/>
      <c r="BL83" s="133"/>
      <c r="BM83" s="133"/>
      <c r="BN83" s="133"/>
      <c r="BO83" s="133"/>
      <c r="BP83" s="133"/>
      <c r="BQ83" s="133"/>
      <c r="BR83" s="133"/>
      <c r="BS83" s="133"/>
      <c r="BT83" s="133"/>
      <c r="BU83" s="133"/>
      <c r="BV83" s="133"/>
      <c r="BW83" s="133"/>
      <c r="BX83" s="133"/>
      <c r="BY83" s="133"/>
      <c r="BZ83" s="133"/>
      <c r="CA83" s="133"/>
      <c r="CB83" s="133"/>
      <c r="CC83" s="133"/>
      <c r="CD83" s="133"/>
      <c r="CE83" s="133"/>
      <c r="CF83" s="133"/>
      <c r="CG83" s="133"/>
      <c r="CH83" s="133"/>
      <c r="CI83" s="133"/>
      <c r="CJ83" s="133"/>
      <c r="CK83" s="133"/>
      <c r="CL83" s="133"/>
      <c r="CM83" s="133"/>
    </row>
    <row r="84" spans="1:91" s="149" customFormat="1" ht="18" customHeight="1">
      <c r="A84" s="464">
        <v>4</v>
      </c>
      <c r="B84" s="464" t="s">
        <v>75</v>
      </c>
      <c r="C84" s="449" t="str">
        <f>VLOOKUP(B84,DS,2,0)</f>
        <v>Lê Nguyễn Huy Cường</v>
      </c>
      <c r="D84" s="451" t="str">
        <f>VLOOKUP(B84,DS,3,0)</f>
        <v>XNK</v>
      </c>
      <c r="E84" s="58" t="s">
        <v>32</v>
      </c>
      <c r="F84" s="153">
        <v>8</v>
      </c>
      <c r="G84" s="153">
        <v>8</v>
      </c>
      <c r="H84" s="153">
        <v>8</v>
      </c>
      <c r="I84" s="153">
        <v>8</v>
      </c>
      <c r="J84" s="153">
        <v>8</v>
      </c>
      <c r="K84" s="153">
        <v>8</v>
      </c>
      <c r="L84" s="153"/>
      <c r="M84" s="153">
        <v>8</v>
      </c>
      <c r="N84" s="153">
        <v>8</v>
      </c>
      <c r="O84" s="153">
        <v>8</v>
      </c>
      <c r="P84" s="153">
        <v>8</v>
      </c>
      <c r="Q84" s="153">
        <v>8</v>
      </c>
      <c r="R84" s="153">
        <v>8</v>
      </c>
      <c r="S84" s="153"/>
      <c r="T84" s="153">
        <v>8</v>
      </c>
      <c r="U84" s="153">
        <v>8</v>
      </c>
      <c r="V84" s="153">
        <v>8</v>
      </c>
      <c r="W84" s="153">
        <v>8</v>
      </c>
      <c r="X84" s="153">
        <v>8</v>
      </c>
      <c r="Y84" s="153">
        <v>8</v>
      </c>
      <c r="Z84" s="153"/>
      <c r="AA84" s="153">
        <v>8</v>
      </c>
      <c r="AB84" s="153">
        <v>8</v>
      </c>
      <c r="AC84" s="153">
        <v>8</v>
      </c>
      <c r="AD84" s="153">
        <v>8</v>
      </c>
      <c r="AE84" s="153">
        <v>8</v>
      </c>
      <c r="AF84" s="153">
        <v>8</v>
      </c>
      <c r="AG84" s="153"/>
      <c r="AH84" s="153">
        <v>8</v>
      </c>
      <c r="AI84" s="153">
        <v>8</v>
      </c>
      <c r="AJ84" s="153">
        <v>8</v>
      </c>
      <c r="AK84" s="453">
        <f>((SUM(F84:AJ84))/8)-(SUMIF($F$6:$AJ$6,"C.Nhật",F84:AJ84)/8)</f>
        <v>27</v>
      </c>
      <c r="AL84" s="453">
        <f>SUM(F85:AI85)/8*1.5</f>
        <v>0</v>
      </c>
      <c r="AM84" s="462">
        <f>SUMIF($F$6:$AI$6,"C.Nhật",$F84:$AI85)/8*2</f>
        <v>0</v>
      </c>
      <c r="AN84" s="442">
        <f>SUM(AK84:AM85)</f>
        <v>27</v>
      </c>
      <c r="AO84" s="444">
        <v>0</v>
      </c>
      <c r="AP84" s="446"/>
      <c r="AQ84" s="446"/>
      <c r="AR84" s="446"/>
      <c r="AS84" s="455"/>
      <c r="AT84" s="414"/>
      <c r="AV84" s="133"/>
      <c r="AW84" s="133"/>
      <c r="AX84" s="133"/>
      <c r="AY84" s="133"/>
      <c r="AZ84" s="133"/>
      <c r="BA84" s="133"/>
      <c r="BB84" s="133"/>
      <c r="BC84" s="133"/>
      <c r="BD84" s="133"/>
      <c r="BE84" s="133"/>
      <c r="BF84" s="133"/>
      <c r="BG84" s="133"/>
      <c r="BH84" s="133"/>
      <c r="BI84" s="133"/>
      <c r="BJ84" s="133"/>
      <c r="BK84" s="133"/>
      <c r="BL84" s="133"/>
      <c r="BM84" s="133"/>
      <c r="BN84" s="133"/>
      <c r="BO84" s="133"/>
      <c r="BP84" s="133"/>
      <c r="BQ84" s="133"/>
      <c r="BR84" s="133"/>
      <c r="BS84" s="133"/>
      <c r="BT84" s="133"/>
      <c r="BU84" s="133"/>
      <c r="BV84" s="133"/>
      <c r="BW84" s="133"/>
      <c r="BX84" s="133"/>
      <c r="BY84" s="133"/>
      <c r="BZ84" s="133"/>
      <c r="CA84" s="133"/>
      <c r="CB84" s="133"/>
      <c r="CC84" s="133"/>
      <c r="CD84" s="133"/>
      <c r="CE84" s="133"/>
      <c r="CF84" s="133"/>
      <c r="CG84" s="133"/>
      <c r="CH84" s="133"/>
      <c r="CI84" s="133"/>
      <c r="CJ84" s="133"/>
      <c r="CK84" s="133"/>
      <c r="CL84" s="133"/>
      <c r="CM84" s="133"/>
    </row>
    <row r="85" spans="1:91" s="149" customFormat="1" ht="18" customHeight="1">
      <c r="A85" s="465"/>
      <c r="B85" s="465"/>
      <c r="C85" s="450"/>
      <c r="D85" s="452"/>
      <c r="E85" s="59" t="s">
        <v>31</v>
      </c>
      <c r="F85" s="154"/>
      <c r="G85" s="154"/>
      <c r="H85" s="154"/>
      <c r="I85" s="154"/>
      <c r="J85" s="154"/>
      <c r="K85" s="154"/>
      <c r="L85" s="154"/>
      <c r="M85" s="154"/>
      <c r="N85" s="154"/>
      <c r="O85" s="154"/>
      <c r="P85" s="154"/>
      <c r="Q85" s="154"/>
      <c r="R85" s="154"/>
      <c r="S85" s="154"/>
      <c r="T85" s="154"/>
      <c r="U85" s="154"/>
      <c r="V85" s="154"/>
      <c r="W85" s="154"/>
      <c r="X85" s="154"/>
      <c r="Y85" s="154"/>
      <c r="Z85" s="154"/>
      <c r="AA85" s="154"/>
      <c r="AB85" s="154"/>
      <c r="AC85" s="154"/>
      <c r="AD85" s="154"/>
      <c r="AE85" s="154"/>
      <c r="AF85" s="154"/>
      <c r="AG85" s="154"/>
      <c r="AH85" s="154"/>
      <c r="AI85" s="154"/>
      <c r="AJ85" s="154"/>
      <c r="AK85" s="454"/>
      <c r="AL85" s="454"/>
      <c r="AM85" s="463"/>
      <c r="AN85" s="443"/>
      <c r="AO85" s="445"/>
      <c r="AP85" s="447"/>
      <c r="AQ85" s="447"/>
      <c r="AR85" s="447"/>
      <c r="AS85" s="456"/>
      <c r="AT85" s="414"/>
      <c r="AV85" s="133"/>
      <c r="AW85" s="133"/>
      <c r="AX85" s="133"/>
      <c r="AY85" s="133"/>
      <c r="AZ85" s="133"/>
      <c r="BA85" s="133"/>
      <c r="BB85" s="133"/>
      <c r="BC85" s="133"/>
      <c r="BD85" s="133"/>
      <c r="BE85" s="133"/>
      <c r="BF85" s="133"/>
      <c r="BG85" s="133"/>
      <c r="BH85" s="133"/>
      <c r="BI85" s="133"/>
      <c r="BJ85" s="133"/>
      <c r="BK85" s="133"/>
      <c r="BL85" s="133"/>
      <c r="BM85" s="133"/>
      <c r="BN85" s="133"/>
      <c r="BO85" s="133"/>
      <c r="BP85" s="133"/>
      <c r="BQ85" s="133"/>
      <c r="BR85" s="133"/>
      <c r="BS85" s="133"/>
      <c r="BT85" s="133"/>
      <c r="BU85" s="133"/>
      <c r="BV85" s="133"/>
      <c r="BW85" s="133"/>
      <c r="BX85" s="133"/>
      <c r="BY85" s="133"/>
      <c r="BZ85" s="133"/>
      <c r="CA85" s="133"/>
      <c r="CB85" s="133"/>
      <c r="CC85" s="133"/>
      <c r="CD85" s="133"/>
      <c r="CE85" s="133"/>
      <c r="CF85" s="133"/>
      <c r="CG85" s="133"/>
      <c r="CH85" s="133"/>
      <c r="CI85" s="133"/>
      <c r="CJ85" s="133"/>
      <c r="CK85" s="133"/>
      <c r="CL85" s="133"/>
      <c r="CM85" s="133"/>
    </row>
    <row r="86" spans="1:91" s="149" customFormat="1" ht="18" customHeight="1">
      <c r="A86" s="464">
        <v>5</v>
      </c>
      <c r="B86" s="464" t="s">
        <v>77</v>
      </c>
      <c r="C86" s="449" t="str">
        <f>VLOOKUP(B86,DS,2,0)</f>
        <v>Nguyễn Văn Bé Tư</v>
      </c>
      <c r="D86" s="451" t="str">
        <f>VLOOKUP(B86,DS,3,0)</f>
        <v>Tài xế</v>
      </c>
      <c r="E86" s="58" t="s">
        <v>32</v>
      </c>
      <c r="F86" s="153">
        <v>8</v>
      </c>
      <c r="G86" s="153">
        <v>8</v>
      </c>
      <c r="H86" s="153">
        <v>8</v>
      </c>
      <c r="I86" s="153">
        <v>8</v>
      </c>
      <c r="J86" s="153">
        <v>8</v>
      </c>
      <c r="K86" s="153">
        <v>8</v>
      </c>
      <c r="L86" s="153"/>
      <c r="M86" s="153">
        <v>8</v>
      </c>
      <c r="N86" s="153">
        <v>8</v>
      </c>
      <c r="O86" s="153">
        <v>8</v>
      </c>
      <c r="P86" s="153">
        <v>8</v>
      </c>
      <c r="Q86" s="153">
        <v>8</v>
      </c>
      <c r="R86" s="153">
        <v>8</v>
      </c>
      <c r="S86" s="153"/>
      <c r="T86" s="153">
        <v>8</v>
      </c>
      <c r="U86" s="153">
        <v>8</v>
      </c>
      <c r="V86" s="153">
        <v>8</v>
      </c>
      <c r="W86" s="153">
        <v>8</v>
      </c>
      <c r="X86" s="153">
        <v>8</v>
      </c>
      <c r="Y86" s="153">
        <v>8</v>
      </c>
      <c r="Z86" s="153"/>
      <c r="AA86" s="153">
        <v>8</v>
      </c>
      <c r="AB86" s="153">
        <v>8</v>
      </c>
      <c r="AC86" s="153">
        <v>8</v>
      </c>
      <c r="AD86" s="153">
        <v>8</v>
      </c>
      <c r="AE86" s="153">
        <v>8</v>
      </c>
      <c r="AF86" s="153">
        <v>8</v>
      </c>
      <c r="AG86" s="153"/>
      <c r="AH86" s="153">
        <v>8</v>
      </c>
      <c r="AI86" s="153">
        <v>8</v>
      </c>
      <c r="AJ86" s="153">
        <v>8</v>
      </c>
      <c r="AK86" s="453">
        <f>((SUM(F86:AJ86))/8)-(SUMIF($F$6:$AJ$6,"C.Nhật",F86:AJ86)/8)</f>
        <v>27</v>
      </c>
      <c r="AL86" s="453">
        <f>SUM(F87:AI87)/8*1.5</f>
        <v>0</v>
      </c>
      <c r="AM86" s="462">
        <f>SUMIF($F$6:$AI$6,"C.Nhật",$F86:$AI87)/8*2</f>
        <v>0</v>
      </c>
      <c r="AN86" s="442">
        <f>SUM(AK86:AM87)</f>
        <v>27</v>
      </c>
      <c r="AO86" s="444">
        <v>0</v>
      </c>
      <c r="AP86" s="446"/>
      <c r="AQ86" s="446"/>
      <c r="AR86" s="446"/>
      <c r="AS86" s="455"/>
      <c r="AT86" s="414"/>
      <c r="AV86" s="133"/>
      <c r="AW86" s="133"/>
      <c r="AX86" s="133"/>
      <c r="AY86" s="133"/>
      <c r="AZ86" s="133"/>
      <c r="BA86" s="133"/>
      <c r="BB86" s="133"/>
      <c r="BC86" s="133"/>
      <c r="BD86" s="133"/>
      <c r="BE86" s="133"/>
      <c r="BF86" s="133"/>
      <c r="BG86" s="133"/>
      <c r="BH86" s="133"/>
      <c r="BI86" s="133"/>
      <c r="BJ86" s="133"/>
      <c r="BK86" s="133"/>
      <c r="BL86" s="133"/>
      <c r="BM86" s="133"/>
      <c r="BN86" s="133"/>
      <c r="BO86" s="133"/>
      <c r="BP86" s="133"/>
      <c r="BQ86" s="133"/>
      <c r="BR86" s="133"/>
      <c r="BS86" s="133"/>
      <c r="BT86" s="133"/>
      <c r="BU86" s="133"/>
      <c r="BV86" s="133"/>
      <c r="BW86" s="133"/>
      <c r="BX86" s="133"/>
      <c r="BY86" s="133"/>
      <c r="BZ86" s="133"/>
      <c r="CA86" s="133"/>
      <c r="CB86" s="133"/>
      <c r="CC86" s="133"/>
      <c r="CD86" s="133"/>
      <c r="CE86" s="133"/>
      <c r="CF86" s="133"/>
      <c r="CG86" s="133"/>
      <c r="CH86" s="133"/>
      <c r="CI86" s="133"/>
      <c r="CJ86" s="133"/>
      <c r="CK86" s="133"/>
      <c r="CL86" s="133"/>
      <c r="CM86" s="133"/>
    </row>
    <row r="87" spans="1:91" s="149" customFormat="1" ht="18" customHeight="1">
      <c r="A87" s="465"/>
      <c r="B87" s="465"/>
      <c r="C87" s="450"/>
      <c r="D87" s="452"/>
      <c r="E87" s="59" t="s">
        <v>31</v>
      </c>
      <c r="F87" s="154"/>
      <c r="G87" s="154"/>
      <c r="H87" s="154"/>
      <c r="I87" s="154"/>
      <c r="J87" s="154"/>
      <c r="K87" s="154"/>
      <c r="L87" s="154"/>
      <c r="M87" s="154"/>
      <c r="N87" s="154"/>
      <c r="O87" s="154"/>
      <c r="P87" s="154"/>
      <c r="Q87" s="154"/>
      <c r="R87" s="154"/>
      <c r="S87" s="154"/>
      <c r="T87" s="154"/>
      <c r="U87" s="154"/>
      <c r="V87" s="154"/>
      <c r="W87" s="154"/>
      <c r="X87" s="154"/>
      <c r="Y87" s="154"/>
      <c r="Z87" s="154"/>
      <c r="AA87" s="154"/>
      <c r="AB87" s="154"/>
      <c r="AC87" s="154"/>
      <c r="AD87" s="154"/>
      <c r="AE87" s="154"/>
      <c r="AF87" s="154"/>
      <c r="AG87" s="154"/>
      <c r="AH87" s="154"/>
      <c r="AI87" s="154"/>
      <c r="AJ87" s="154"/>
      <c r="AK87" s="454"/>
      <c r="AL87" s="454"/>
      <c r="AM87" s="463"/>
      <c r="AN87" s="443"/>
      <c r="AO87" s="445"/>
      <c r="AP87" s="447"/>
      <c r="AQ87" s="447"/>
      <c r="AR87" s="447"/>
      <c r="AS87" s="456"/>
      <c r="AT87" s="414"/>
      <c r="AV87" s="133"/>
      <c r="AW87" s="133"/>
      <c r="AX87" s="133"/>
      <c r="AY87" s="133"/>
      <c r="AZ87" s="133"/>
      <c r="BA87" s="133"/>
      <c r="BB87" s="133"/>
      <c r="BC87" s="133"/>
      <c r="BD87" s="133"/>
      <c r="BE87" s="133"/>
      <c r="BF87" s="133"/>
      <c r="BG87" s="133"/>
      <c r="BH87" s="133"/>
      <c r="BI87" s="133"/>
      <c r="BJ87" s="133"/>
      <c r="BK87" s="133"/>
      <c r="BL87" s="133"/>
      <c r="BM87" s="133"/>
      <c r="BN87" s="133"/>
      <c r="BO87" s="133"/>
      <c r="BP87" s="133"/>
      <c r="BQ87" s="133"/>
      <c r="BR87" s="133"/>
      <c r="BS87" s="133"/>
      <c r="BT87" s="133"/>
      <c r="BU87" s="133"/>
      <c r="BV87" s="133"/>
      <c r="BW87" s="133"/>
      <c r="BX87" s="133"/>
      <c r="BY87" s="133"/>
      <c r="BZ87" s="133"/>
      <c r="CA87" s="133"/>
      <c r="CB87" s="133"/>
      <c r="CC87" s="133"/>
      <c r="CD87" s="133"/>
      <c r="CE87" s="133"/>
      <c r="CF87" s="133"/>
      <c r="CG87" s="133"/>
      <c r="CH87" s="133"/>
      <c r="CI87" s="133"/>
      <c r="CJ87" s="133"/>
      <c r="CK87" s="133"/>
      <c r="CL87" s="133"/>
      <c r="CM87" s="133"/>
    </row>
    <row r="88" spans="1:91" s="149" customFormat="1" ht="18" customHeight="1">
      <c r="A88" s="464">
        <v>6</v>
      </c>
      <c r="B88" s="464" t="s">
        <v>78</v>
      </c>
      <c r="C88" s="449" t="str">
        <f>VLOOKUP(B88,DS,2,0)</f>
        <v>Dương Thanh Tuấn</v>
      </c>
      <c r="D88" s="451" t="str">
        <f>VLOOKUP(B88,DS,3,0)</f>
        <v>Nhân sự</v>
      </c>
      <c r="E88" s="58" t="s">
        <v>32</v>
      </c>
      <c r="F88" s="153">
        <v>8</v>
      </c>
      <c r="G88" s="153">
        <v>8</v>
      </c>
      <c r="H88" s="153">
        <v>8</v>
      </c>
      <c r="I88" s="153">
        <v>8</v>
      </c>
      <c r="J88" s="153">
        <v>8</v>
      </c>
      <c r="K88" s="153">
        <v>8</v>
      </c>
      <c r="L88" s="153"/>
      <c r="M88" s="153">
        <v>8</v>
      </c>
      <c r="N88" s="153">
        <v>8</v>
      </c>
      <c r="O88" s="153">
        <v>8</v>
      </c>
      <c r="P88" s="153">
        <v>8</v>
      </c>
      <c r="Q88" s="153">
        <v>8</v>
      </c>
      <c r="R88" s="153">
        <v>8</v>
      </c>
      <c r="S88" s="153"/>
      <c r="T88" s="153">
        <v>8</v>
      </c>
      <c r="U88" s="153">
        <v>8</v>
      </c>
      <c r="V88" s="153">
        <v>8</v>
      </c>
      <c r="W88" s="153">
        <v>8</v>
      </c>
      <c r="X88" s="153">
        <v>8</v>
      </c>
      <c r="Y88" s="153">
        <v>8</v>
      </c>
      <c r="Z88" s="153"/>
      <c r="AA88" s="153">
        <v>8</v>
      </c>
      <c r="AB88" s="153">
        <v>8</v>
      </c>
      <c r="AC88" s="153">
        <v>8</v>
      </c>
      <c r="AD88" s="153">
        <v>8</v>
      </c>
      <c r="AE88" s="153">
        <v>8</v>
      </c>
      <c r="AF88" s="153">
        <v>8</v>
      </c>
      <c r="AG88" s="153"/>
      <c r="AH88" s="153">
        <v>8</v>
      </c>
      <c r="AI88" s="153">
        <v>8</v>
      </c>
      <c r="AJ88" s="153">
        <v>8</v>
      </c>
      <c r="AK88" s="453">
        <f>((SUM(F88:AJ88))/8)-(SUMIF($F$6:$AJ$6,"C.Nhật",F88:AJ88)/8)</f>
        <v>27</v>
      </c>
      <c r="AL88" s="453">
        <f>SUM(F89:AI89)/8*1.5</f>
        <v>0</v>
      </c>
      <c r="AM88" s="462">
        <f>SUMIF($F$6:$AI$6,"C.Nhật",$F88:$AI89)/8*2</f>
        <v>0</v>
      </c>
      <c r="AN88" s="442">
        <f>SUM(AK88:AM89)</f>
        <v>27</v>
      </c>
      <c r="AO88" s="444">
        <v>0</v>
      </c>
      <c r="AP88" s="446"/>
      <c r="AQ88" s="446"/>
      <c r="AR88" s="446"/>
      <c r="AS88" s="455"/>
      <c r="AT88" s="414"/>
      <c r="AV88" s="133"/>
      <c r="AW88" s="133"/>
      <c r="AX88" s="133"/>
      <c r="AY88" s="133"/>
      <c r="AZ88" s="133"/>
      <c r="BA88" s="133"/>
      <c r="BB88" s="133"/>
      <c r="BC88" s="133"/>
      <c r="BD88" s="133"/>
      <c r="BE88" s="133"/>
      <c r="BF88" s="133"/>
      <c r="BG88" s="133"/>
      <c r="BH88" s="133"/>
      <c r="BI88" s="133"/>
      <c r="BJ88" s="133"/>
      <c r="BK88" s="133"/>
      <c r="BL88" s="133"/>
      <c r="BM88" s="133"/>
      <c r="BN88" s="133"/>
      <c r="BO88" s="133"/>
      <c r="BP88" s="133"/>
      <c r="BQ88" s="133"/>
      <c r="BR88" s="133"/>
      <c r="BS88" s="133"/>
      <c r="BT88" s="133"/>
      <c r="BU88" s="133"/>
      <c r="BV88" s="133"/>
      <c r="BW88" s="133"/>
      <c r="BX88" s="133"/>
      <c r="BY88" s="133"/>
      <c r="BZ88" s="133"/>
      <c r="CA88" s="133"/>
      <c r="CB88" s="133"/>
      <c r="CC88" s="133"/>
      <c r="CD88" s="133"/>
      <c r="CE88" s="133"/>
      <c r="CF88" s="133"/>
      <c r="CG88" s="133"/>
      <c r="CH88" s="133"/>
      <c r="CI88" s="133"/>
      <c r="CJ88" s="133"/>
      <c r="CK88" s="133"/>
      <c r="CL88" s="133"/>
      <c r="CM88" s="133"/>
    </row>
    <row r="89" spans="1:91" s="149" customFormat="1" ht="18" customHeight="1">
      <c r="A89" s="465"/>
      <c r="B89" s="465"/>
      <c r="C89" s="450"/>
      <c r="D89" s="452"/>
      <c r="E89" s="59" t="s">
        <v>31</v>
      </c>
      <c r="F89" s="154"/>
      <c r="G89" s="154"/>
      <c r="H89" s="154"/>
      <c r="I89" s="154"/>
      <c r="J89" s="154"/>
      <c r="K89" s="154"/>
      <c r="L89" s="154"/>
      <c r="M89" s="154"/>
      <c r="N89" s="154"/>
      <c r="O89" s="154"/>
      <c r="P89" s="154"/>
      <c r="Q89" s="154"/>
      <c r="R89" s="154"/>
      <c r="S89" s="154"/>
      <c r="T89" s="154"/>
      <c r="U89" s="154"/>
      <c r="V89" s="154"/>
      <c r="W89" s="154"/>
      <c r="X89" s="154"/>
      <c r="Y89" s="154"/>
      <c r="Z89" s="154"/>
      <c r="AA89" s="154"/>
      <c r="AB89" s="154"/>
      <c r="AC89" s="154"/>
      <c r="AD89" s="154"/>
      <c r="AE89" s="154"/>
      <c r="AF89" s="154"/>
      <c r="AG89" s="154"/>
      <c r="AH89" s="154"/>
      <c r="AI89" s="154"/>
      <c r="AJ89" s="154"/>
      <c r="AK89" s="454"/>
      <c r="AL89" s="454"/>
      <c r="AM89" s="463"/>
      <c r="AN89" s="443"/>
      <c r="AO89" s="445"/>
      <c r="AP89" s="447"/>
      <c r="AQ89" s="447"/>
      <c r="AR89" s="447"/>
      <c r="AS89" s="456"/>
      <c r="AT89" s="414"/>
      <c r="AV89" s="133"/>
      <c r="AW89" s="133"/>
      <c r="AX89" s="133"/>
      <c r="AY89" s="133"/>
      <c r="AZ89" s="133"/>
      <c r="BA89" s="133"/>
      <c r="BB89" s="133"/>
      <c r="BC89" s="133"/>
      <c r="BD89" s="133"/>
      <c r="BE89" s="133"/>
      <c r="BF89" s="133"/>
      <c r="BG89" s="133"/>
      <c r="BH89" s="133"/>
      <c r="BI89" s="133"/>
      <c r="BJ89" s="133"/>
      <c r="BK89" s="133"/>
      <c r="BL89" s="133"/>
      <c r="BM89" s="133"/>
      <c r="BN89" s="133"/>
      <c r="BO89" s="133"/>
      <c r="BP89" s="133"/>
      <c r="BQ89" s="133"/>
      <c r="BR89" s="133"/>
      <c r="BS89" s="133"/>
      <c r="BT89" s="133"/>
      <c r="BU89" s="133"/>
      <c r="BV89" s="133"/>
      <c r="BW89" s="133"/>
      <c r="BX89" s="133"/>
      <c r="BY89" s="133"/>
      <c r="BZ89" s="133"/>
      <c r="CA89" s="133"/>
      <c r="CB89" s="133"/>
      <c r="CC89" s="133"/>
      <c r="CD89" s="133"/>
      <c r="CE89" s="133"/>
      <c r="CF89" s="133"/>
      <c r="CG89" s="133"/>
      <c r="CH89" s="133"/>
      <c r="CI89" s="133"/>
      <c r="CJ89" s="133"/>
      <c r="CK89" s="133"/>
      <c r="CL89" s="133"/>
      <c r="CM89" s="133"/>
    </row>
    <row r="90" spans="1:91" s="149" customFormat="1" ht="18" customHeight="1">
      <c r="A90" s="464">
        <v>7</v>
      </c>
      <c r="B90" s="464" t="s">
        <v>81</v>
      </c>
      <c r="C90" s="449" t="str">
        <f>VLOOKUP(B90,DS,2,0)</f>
        <v>Nguyễn Thiện Duyệt</v>
      </c>
      <c r="D90" s="451" t="str">
        <f>VLOOKUP(B90,DS,3,0)</f>
        <v>XNK</v>
      </c>
      <c r="E90" s="58" t="s">
        <v>32</v>
      </c>
      <c r="F90" s="153">
        <v>8</v>
      </c>
      <c r="G90" s="153">
        <v>8</v>
      </c>
      <c r="H90" s="153">
        <v>8</v>
      </c>
      <c r="I90" s="153">
        <v>8</v>
      </c>
      <c r="J90" s="153">
        <v>8</v>
      </c>
      <c r="K90" s="153">
        <v>8</v>
      </c>
      <c r="L90" s="153"/>
      <c r="M90" s="153">
        <v>8</v>
      </c>
      <c r="N90" s="153">
        <v>8</v>
      </c>
      <c r="O90" s="153">
        <v>8</v>
      </c>
      <c r="P90" s="153">
        <v>8</v>
      </c>
      <c r="Q90" s="153">
        <v>8</v>
      </c>
      <c r="R90" s="153">
        <v>8</v>
      </c>
      <c r="S90" s="153"/>
      <c r="T90" s="153">
        <v>8</v>
      </c>
      <c r="U90" s="153">
        <v>8</v>
      </c>
      <c r="V90" s="153">
        <v>8</v>
      </c>
      <c r="W90" s="153">
        <v>8</v>
      </c>
      <c r="X90" s="153">
        <v>8</v>
      </c>
      <c r="Y90" s="153">
        <v>8</v>
      </c>
      <c r="Z90" s="153"/>
      <c r="AA90" s="153">
        <v>8</v>
      </c>
      <c r="AB90" s="153">
        <v>8</v>
      </c>
      <c r="AC90" s="153">
        <v>8</v>
      </c>
      <c r="AD90" s="153">
        <v>8</v>
      </c>
      <c r="AE90" s="153">
        <v>8</v>
      </c>
      <c r="AF90" s="153">
        <v>8</v>
      </c>
      <c r="AG90" s="153"/>
      <c r="AH90" s="153">
        <v>8</v>
      </c>
      <c r="AI90" s="153">
        <v>8</v>
      </c>
      <c r="AJ90" s="153">
        <v>8</v>
      </c>
      <c r="AK90" s="453">
        <f>((SUM(F90:AJ90))/8)-(SUMIF($F$6:$AJ$6,"C.Nhật",F90:AJ90)/8)</f>
        <v>27</v>
      </c>
      <c r="AL90" s="453">
        <f>SUM(F91:AI91)/8*1.5</f>
        <v>0</v>
      </c>
      <c r="AM90" s="462">
        <f>SUMIF($F$6:$AI$6,"C.Nhật",$F90:$AI91)/8*2</f>
        <v>0</v>
      </c>
      <c r="AN90" s="442">
        <f>SUM(AK90:AM91)</f>
        <v>27</v>
      </c>
      <c r="AO90" s="444">
        <v>0</v>
      </c>
      <c r="AP90" s="446"/>
      <c r="AQ90" s="446"/>
      <c r="AR90" s="446"/>
      <c r="AS90" s="455"/>
      <c r="AT90" s="414"/>
      <c r="AV90" s="133"/>
      <c r="AW90" s="133"/>
      <c r="AX90" s="133"/>
      <c r="AY90" s="133"/>
      <c r="AZ90" s="133"/>
      <c r="BA90" s="133"/>
      <c r="BB90" s="133"/>
      <c r="BC90" s="133"/>
      <c r="BD90" s="133"/>
      <c r="BE90" s="133"/>
      <c r="BF90" s="133"/>
      <c r="BG90" s="133"/>
      <c r="BH90" s="133"/>
      <c r="BI90" s="133"/>
      <c r="BJ90" s="133"/>
      <c r="BK90" s="133"/>
      <c r="BL90" s="133"/>
      <c r="BM90" s="133"/>
      <c r="BN90" s="133"/>
      <c r="BO90" s="133"/>
      <c r="BP90" s="133"/>
      <c r="BQ90" s="133"/>
      <c r="BR90" s="133"/>
      <c r="BS90" s="133"/>
      <c r="BT90" s="133"/>
      <c r="BU90" s="133"/>
      <c r="BV90" s="133"/>
      <c r="BW90" s="133"/>
      <c r="BX90" s="133"/>
      <c r="BY90" s="133"/>
      <c r="BZ90" s="133"/>
      <c r="CA90" s="133"/>
      <c r="CB90" s="133"/>
      <c r="CC90" s="133"/>
      <c r="CD90" s="133"/>
      <c r="CE90" s="133"/>
      <c r="CF90" s="133"/>
      <c r="CG90" s="133"/>
      <c r="CH90" s="133"/>
      <c r="CI90" s="133"/>
      <c r="CJ90" s="133"/>
      <c r="CK90" s="133"/>
      <c r="CL90" s="133"/>
      <c r="CM90" s="133"/>
    </row>
    <row r="91" spans="1:91" s="149" customFormat="1" ht="18" customHeight="1">
      <c r="A91" s="465"/>
      <c r="B91" s="465"/>
      <c r="C91" s="450"/>
      <c r="D91" s="452"/>
      <c r="E91" s="59" t="s">
        <v>31</v>
      </c>
      <c r="F91" s="154"/>
      <c r="G91" s="154"/>
      <c r="H91" s="154"/>
      <c r="I91" s="154"/>
      <c r="J91" s="154"/>
      <c r="K91" s="154"/>
      <c r="L91" s="154"/>
      <c r="M91" s="154"/>
      <c r="N91" s="154"/>
      <c r="O91" s="154"/>
      <c r="P91" s="154"/>
      <c r="Q91" s="154"/>
      <c r="R91" s="154"/>
      <c r="S91" s="154"/>
      <c r="T91" s="154"/>
      <c r="U91" s="154"/>
      <c r="V91" s="154"/>
      <c r="W91" s="154"/>
      <c r="X91" s="154"/>
      <c r="Y91" s="154"/>
      <c r="Z91" s="154"/>
      <c r="AA91" s="154"/>
      <c r="AB91" s="154"/>
      <c r="AC91" s="154"/>
      <c r="AD91" s="154"/>
      <c r="AE91" s="154"/>
      <c r="AF91" s="154"/>
      <c r="AG91" s="154"/>
      <c r="AH91" s="154"/>
      <c r="AI91" s="154"/>
      <c r="AJ91" s="154"/>
      <c r="AK91" s="454"/>
      <c r="AL91" s="454"/>
      <c r="AM91" s="463"/>
      <c r="AN91" s="443"/>
      <c r="AO91" s="445"/>
      <c r="AP91" s="447"/>
      <c r="AQ91" s="447"/>
      <c r="AR91" s="447"/>
      <c r="AS91" s="456"/>
      <c r="AT91" s="414"/>
      <c r="AV91" s="133"/>
      <c r="AW91" s="133"/>
      <c r="AX91" s="133"/>
      <c r="AY91" s="133"/>
      <c r="AZ91" s="133"/>
      <c r="BA91" s="133"/>
      <c r="BB91" s="133"/>
      <c r="BC91" s="133"/>
      <c r="BD91" s="133"/>
      <c r="BE91" s="133"/>
      <c r="BF91" s="133"/>
      <c r="BG91" s="133"/>
      <c r="BH91" s="133"/>
      <c r="BI91" s="133"/>
      <c r="BJ91" s="133"/>
      <c r="BK91" s="133"/>
      <c r="BL91" s="133"/>
      <c r="BM91" s="133"/>
      <c r="BN91" s="133"/>
      <c r="BO91" s="133"/>
      <c r="BP91" s="133"/>
      <c r="BQ91" s="133"/>
      <c r="BR91" s="133"/>
      <c r="BS91" s="133"/>
      <c r="BT91" s="133"/>
      <c r="BU91" s="133"/>
      <c r="BV91" s="133"/>
      <c r="BW91" s="133"/>
      <c r="BX91" s="133"/>
      <c r="BY91" s="133"/>
      <c r="BZ91" s="133"/>
      <c r="CA91" s="133"/>
      <c r="CB91" s="133"/>
      <c r="CC91" s="133"/>
      <c r="CD91" s="133"/>
      <c r="CE91" s="133"/>
      <c r="CF91" s="133"/>
      <c r="CG91" s="133"/>
      <c r="CH91" s="133"/>
      <c r="CI91" s="133"/>
      <c r="CJ91" s="133"/>
      <c r="CK91" s="133"/>
      <c r="CL91" s="133"/>
      <c r="CM91" s="133"/>
    </row>
    <row r="92" spans="1:91" s="149" customFormat="1" ht="18" customHeight="1">
      <c r="A92" s="464">
        <v>8</v>
      </c>
      <c r="B92" s="464" t="s">
        <v>208</v>
      </c>
      <c r="C92" s="449" t="s">
        <v>203</v>
      </c>
      <c r="D92" s="451" t="str">
        <f>VLOOKUP(B92,DS,3,0)</f>
        <v>Kế toán</v>
      </c>
      <c r="E92" s="58" t="s">
        <v>32</v>
      </c>
      <c r="F92" s="153">
        <v>8</v>
      </c>
      <c r="G92" s="153">
        <v>8</v>
      </c>
      <c r="H92" s="153">
        <v>8</v>
      </c>
      <c r="I92" s="153">
        <v>8</v>
      </c>
      <c r="J92" s="153">
        <v>8</v>
      </c>
      <c r="K92" s="153">
        <v>8</v>
      </c>
      <c r="L92" s="153"/>
      <c r="M92" s="153">
        <v>8</v>
      </c>
      <c r="N92" s="153">
        <v>8</v>
      </c>
      <c r="O92" s="153">
        <v>8</v>
      </c>
      <c r="P92" s="153">
        <v>8</v>
      </c>
      <c r="Q92" s="153">
        <v>8</v>
      </c>
      <c r="R92" s="153">
        <v>8</v>
      </c>
      <c r="S92" s="153"/>
      <c r="T92" s="153">
        <v>8</v>
      </c>
      <c r="U92" s="153">
        <v>8</v>
      </c>
      <c r="V92" s="153">
        <v>8</v>
      </c>
      <c r="W92" s="153">
        <v>8</v>
      </c>
      <c r="X92" s="153">
        <v>8</v>
      </c>
      <c r="Y92" s="153">
        <v>8</v>
      </c>
      <c r="Z92" s="153"/>
      <c r="AA92" s="153">
        <v>8</v>
      </c>
      <c r="AB92" s="153">
        <v>8</v>
      </c>
      <c r="AC92" s="153">
        <v>8</v>
      </c>
      <c r="AD92" s="153">
        <v>8</v>
      </c>
      <c r="AE92" s="153">
        <v>8</v>
      </c>
      <c r="AF92" s="153">
        <v>8</v>
      </c>
      <c r="AG92" s="153"/>
      <c r="AH92" s="153">
        <v>8</v>
      </c>
      <c r="AI92" s="153">
        <v>8</v>
      </c>
      <c r="AJ92" s="153">
        <v>8</v>
      </c>
      <c r="AK92" s="453">
        <f>((SUM(F92:AJ92))/8)-(SUMIF($F$6:$AJ$6,"C.Nhật",F92:AJ92)/8)</f>
        <v>27</v>
      </c>
      <c r="AL92" s="453">
        <f>SUM(F93:AI93)/8*1.5</f>
        <v>0</v>
      </c>
      <c r="AM92" s="462">
        <f>SUMIF($F$6:$AI$6,"C.Nhật",$F92:$AI93)/8*2</f>
        <v>0</v>
      </c>
      <c r="AN92" s="442">
        <f>SUM(AK92:AM93)</f>
        <v>27</v>
      </c>
      <c r="AO92" s="444">
        <v>0</v>
      </c>
      <c r="AP92" s="446"/>
      <c r="AQ92" s="446"/>
      <c r="AR92" s="446"/>
      <c r="AS92" s="455"/>
      <c r="AT92" s="414"/>
      <c r="AV92" s="133"/>
      <c r="AW92" s="133"/>
      <c r="AX92" s="133"/>
      <c r="AY92" s="133"/>
      <c r="AZ92" s="133"/>
      <c r="BA92" s="133"/>
      <c r="BB92" s="133"/>
      <c r="BC92" s="133"/>
      <c r="BD92" s="133"/>
      <c r="BE92" s="133"/>
      <c r="BF92" s="133"/>
      <c r="BG92" s="133"/>
      <c r="BH92" s="133"/>
      <c r="BI92" s="133"/>
      <c r="BJ92" s="133"/>
      <c r="BK92" s="133"/>
      <c r="BL92" s="133"/>
      <c r="BM92" s="133"/>
      <c r="BN92" s="133"/>
      <c r="BO92" s="133"/>
      <c r="BP92" s="133"/>
      <c r="BQ92" s="133"/>
      <c r="BR92" s="133"/>
      <c r="BS92" s="133"/>
      <c r="BT92" s="133"/>
      <c r="BU92" s="133"/>
      <c r="BV92" s="133"/>
      <c r="BW92" s="133"/>
      <c r="BX92" s="133"/>
      <c r="BY92" s="133"/>
      <c r="BZ92" s="133"/>
      <c r="CA92" s="133"/>
      <c r="CB92" s="133"/>
      <c r="CC92" s="133"/>
      <c r="CD92" s="133"/>
      <c r="CE92" s="133"/>
      <c r="CF92" s="133"/>
      <c r="CG92" s="133"/>
      <c r="CH92" s="133"/>
      <c r="CI92" s="133"/>
      <c r="CJ92" s="133"/>
      <c r="CK92" s="133"/>
      <c r="CL92" s="133"/>
      <c r="CM92" s="133"/>
    </row>
    <row r="93" spans="1:91" s="149" customFormat="1" ht="18" customHeight="1">
      <c r="A93" s="465"/>
      <c r="B93" s="465"/>
      <c r="C93" s="450"/>
      <c r="D93" s="452"/>
      <c r="E93" s="59" t="s">
        <v>31</v>
      </c>
      <c r="F93" s="154"/>
      <c r="G93" s="154"/>
      <c r="H93" s="154"/>
      <c r="I93" s="154"/>
      <c r="J93" s="154"/>
      <c r="K93" s="154"/>
      <c r="L93" s="154"/>
      <c r="M93" s="154"/>
      <c r="N93" s="154"/>
      <c r="O93" s="154"/>
      <c r="P93" s="154"/>
      <c r="Q93" s="154"/>
      <c r="R93" s="154"/>
      <c r="S93" s="154"/>
      <c r="T93" s="154"/>
      <c r="U93" s="154"/>
      <c r="V93" s="154"/>
      <c r="W93" s="154"/>
      <c r="X93" s="154"/>
      <c r="Y93" s="154"/>
      <c r="Z93" s="154"/>
      <c r="AA93" s="154"/>
      <c r="AB93" s="154"/>
      <c r="AC93" s="154"/>
      <c r="AD93" s="154"/>
      <c r="AE93" s="154"/>
      <c r="AF93" s="154"/>
      <c r="AG93" s="154"/>
      <c r="AH93" s="154"/>
      <c r="AI93" s="154"/>
      <c r="AJ93" s="154"/>
      <c r="AK93" s="454"/>
      <c r="AL93" s="454"/>
      <c r="AM93" s="463"/>
      <c r="AN93" s="443"/>
      <c r="AO93" s="445"/>
      <c r="AP93" s="447"/>
      <c r="AQ93" s="447"/>
      <c r="AR93" s="447"/>
      <c r="AS93" s="456"/>
      <c r="AT93" s="414"/>
      <c r="AV93" s="133"/>
      <c r="AW93" s="133"/>
      <c r="AX93" s="133"/>
      <c r="AY93" s="133"/>
      <c r="AZ93" s="133"/>
      <c r="BA93" s="133"/>
      <c r="BB93" s="133"/>
      <c r="BC93" s="133"/>
      <c r="BD93" s="133"/>
      <c r="BE93" s="133"/>
      <c r="BF93" s="133"/>
      <c r="BG93" s="133"/>
      <c r="BH93" s="133"/>
      <c r="BI93" s="133"/>
      <c r="BJ93" s="133"/>
      <c r="BK93" s="133"/>
      <c r="BL93" s="133"/>
      <c r="BM93" s="133"/>
      <c r="BN93" s="133"/>
      <c r="BO93" s="133"/>
      <c r="BP93" s="133"/>
      <c r="BQ93" s="133"/>
      <c r="BR93" s="133"/>
      <c r="BS93" s="133"/>
      <c r="BT93" s="133"/>
      <c r="BU93" s="133"/>
      <c r="BV93" s="133"/>
      <c r="BW93" s="133"/>
      <c r="BX93" s="133"/>
      <c r="BY93" s="133"/>
      <c r="BZ93" s="133"/>
      <c r="CA93" s="133"/>
      <c r="CB93" s="133"/>
      <c r="CC93" s="133"/>
      <c r="CD93" s="133"/>
      <c r="CE93" s="133"/>
      <c r="CF93" s="133"/>
      <c r="CG93" s="133"/>
      <c r="CH93" s="133"/>
      <c r="CI93" s="133"/>
      <c r="CJ93" s="133"/>
      <c r="CK93" s="133"/>
      <c r="CL93" s="133"/>
      <c r="CM93" s="133"/>
    </row>
    <row r="94" spans="1:91" s="149" customFormat="1" ht="18" customHeight="1">
      <c r="A94" s="464">
        <v>9</v>
      </c>
      <c r="B94" s="464" t="s">
        <v>207</v>
      </c>
      <c r="C94" s="449" t="s">
        <v>204</v>
      </c>
      <c r="D94" s="451" t="str">
        <f>VLOOKUP(B94,DS,3,0)</f>
        <v>Kế toán</v>
      </c>
      <c r="E94" s="58" t="s">
        <v>32</v>
      </c>
      <c r="F94" s="153">
        <v>8</v>
      </c>
      <c r="G94" s="153">
        <v>8</v>
      </c>
      <c r="H94" s="153">
        <v>8</v>
      </c>
      <c r="I94" s="153">
        <v>8</v>
      </c>
      <c r="J94" s="153">
        <v>8</v>
      </c>
      <c r="K94" s="153">
        <v>8</v>
      </c>
      <c r="L94" s="153"/>
      <c r="M94" s="153">
        <v>8</v>
      </c>
      <c r="N94" s="153">
        <v>8</v>
      </c>
      <c r="O94" s="153">
        <v>8</v>
      </c>
      <c r="P94" s="153">
        <v>8</v>
      </c>
      <c r="Q94" s="153">
        <v>8</v>
      </c>
      <c r="R94" s="153">
        <v>8</v>
      </c>
      <c r="S94" s="153"/>
      <c r="T94" s="153">
        <v>8</v>
      </c>
      <c r="U94" s="153">
        <v>8</v>
      </c>
      <c r="V94" s="153">
        <v>8</v>
      </c>
      <c r="W94" s="153">
        <v>8</v>
      </c>
      <c r="X94" s="153">
        <v>8</v>
      </c>
      <c r="Y94" s="153">
        <v>8</v>
      </c>
      <c r="Z94" s="153"/>
      <c r="AA94" s="153">
        <v>8</v>
      </c>
      <c r="AB94" s="153">
        <v>8</v>
      </c>
      <c r="AC94" s="153">
        <v>8</v>
      </c>
      <c r="AD94" s="153">
        <v>8</v>
      </c>
      <c r="AE94" s="153">
        <v>8</v>
      </c>
      <c r="AF94" s="153">
        <v>8</v>
      </c>
      <c r="AG94" s="153"/>
      <c r="AH94" s="153">
        <v>8</v>
      </c>
      <c r="AI94" s="153">
        <v>8</v>
      </c>
      <c r="AJ94" s="153">
        <v>8</v>
      </c>
      <c r="AK94" s="453">
        <f>((SUM(F94:AJ94))/8)-(SUMIF($F$6:$AJ$6,"C.Nhật",F94:AJ94)/8)</f>
        <v>27</v>
      </c>
      <c r="AL94" s="453">
        <f>SUM(F95:AI95)/8*1.5</f>
        <v>0</v>
      </c>
      <c r="AM94" s="462">
        <f>SUMIF($F$6:$AI$6,"C.Nhật",$F94:$AI95)/8*2</f>
        <v>0</v>
      </c>
      <c r="AN94" s="442">
        <f>SUM(AK94:AM95)</f>
        <v>27</v>
      </c>
      <c r="AO94" s="444">
        <v>0</v>
      </c>
      <c r="AP94" s="446"/>
      <c r="AQ94" s="446"/>
      <c r="AR94" s="446"/>
      <c r="AS94" s="455"/>
      <c r="AT94" s="414"/>
      <c r="AV94" s="133"/>
      <c r="AW94" s="133"/>
      <c r="AX94" s="133"/>
      <c r="AY94" s="133"/>
      <c r="AZ94" s="133"/>
      <c r="BA94" s="133"/>
      <c r="BB94" s="133"/>
      <c r="BC94" s="133"/>
      <c r="BD94" s="133"/>
      <c r="BE94" s="133"/>
      <c r="BF94" s="133"/>
      <c r="BG94" s="133"/>
      <c r="BH94" s="133"/>
      <c r="BI94" s="133"/>
      <c r="BJ94" s="133"/>
      <c r="BK94" s="133"/>
      <c r="BL94" s="133"/>
      <c r="BM94" s="133"/>
      <c r="BN94" s="133"/>
      <c r="BO94" s="133"/>
      <c r="BP94" s="133"/>
      <c r="BQ94" s="133"/>
      <c r="BR94" s="133"/>
      <c r="BS94" s="133"/>
      <c r="BT94" s="133"/>
      <c r="BU94" s="133"/>
      <c r="BV94" s="133"/>
      <c r="BW94" s="133"/>
      <c r="BX94" s="133"/>
      <c r="BY94" s="133"/>
      <c r="BZ94" s="133"/>
      <c r="CA94" s="133"/>
      <c r="CB94" s="133"/>
      <c r="CC94" s="133"/>
      <c r="CD94" s="133"/>
      <c r="CE94" s="133"/>
      <c r="CF94" s="133"/>
      <c r="CG94" s="133"/>
      <c r="CH94" s="133"/>
      <c r="CI94" s="133"/>
      <c r="CJ94" s="133"/>
      <c r="CK94" s="133"/>
      <c r="CL94" s="133"/>
      <c r="CM94" s="133"/>
    </row>
    <row r="95" spans="1:91" s="149" customFormat="1" ht="18" customHeight="1">
      <c r="A95" s="465"/>
      <c r="B95" s="465"/>
      <c r="C95" s="450"/>
      <c r="D95" s="452"/>
      <c r="E95" s="59" t="s">
        <v>31</v>
      </c>
      <c r="F95" s="154"/>
      <c r="G95" s="154"/>
      <c r="H95" s="154"/>
      <c r="I95" s="154"/>
      <c r="J95" s="154"/>
      <c r="K95" s="154"/>
      <c r="L95" s="154"/>
      <c r="M95" s="154"/>
      <c r="N95" s="154"/>
      <c r="O95" s="154"/>
      <c r="P95" s="154"/>
      <c r="Q95" s="154"/>
      <c r="R95" s="154"/>
      <c r="S95" s="154"/>
      <c r="T95" s="154"/>
      <c r="U95" s="154"/>
      <c r="V95" s="154"/>
      <c r="W95" s="154"/>
      <c r="X95" s="154"/>
      <c r="Y95" s="154"/>
      <c r="Z95" s="154"/>
      <c r="AA95" s="154"/>
      <c r="AB95" s="154"/>
      <c r="AC95" s="154"/>
      <c r="AD95" s="154"/>
      <c r="AE95" s="154"/>
      <c r="AF95" s="154"/>
      <c r="AG95" s="154"/>
      <c r="AH95" s="154"/>
      <c r="AI95" s="154"/>
      <c r="AJ95" s="154"/>
      <c r="AK95" s="454"/>
      <c r="AL95" s="454"/>
      <c r="AM95" s="463"/>
      <c r="AN95" s="443"/>
      <c r="AO95" s="445"/>
      <c r="AP95" s="447"/>
      <c r="AQ95" s="447"/>
      <c r="AR95" s="447"/>
      <c r="AS95" s="456"/>
      <c r="AT95" s="414"/>
      <c r="AV95" s="133"/>
      <c r="AW95" s="133"/>
      <c r="AX95" s="133"/>
      <c r="AY95" s="133"/>
      <c r="AZ95" s="133"/>
      <c r="BA95" s="133"/>
      <c r="BB95" s="133"/>
      <c r="BC95" s="133"/>
      <c r="BD95" s="133"/>
      <c r="BE95" s="133"/>
      <c r="BF95" s="133"/>
      <c r="BG95" s="133"/>
      <c r="BH95" s="133"/>
      <c r="BI95" s="133"/>
      <c r="BJ95" s="133"/>
      <c r="BK95" s="133"/>
      <c r="BL95" s="133"/>
      <c r="BM95" s="133"/>
      <c r="BN95" s="133"/>
      <c r="BO95" s="133"/>
      <c r="BP95" s="133"/>
      <c r="BQ95" s="133"/>
      <c r="BR95" s="133"/>
      <c r="BS95" s="133"/>
      <c r="BT95" s="133"/>
      <c r="BU95" s="133"/>
      <c r="BV95" s="133"/>
      <c r="BW95" s="133"/>
      <c r="BX95" s="133"/>
      <c r="BY95" s="133"/>
      <c r="BZ95" s="133"/>
      <c r="CA95" s="133"/>
      <c r="CB95" s="133"/>
      <c r="CC95" s="133"/>
      <c r="CD95" s="133"/>
      <c r="CE95" s="133"/>
      <c r="CF95" s="133"/>
      <c r="CG95" s="133"/>
      <c r="CH95" s="133"/>
      <c r="CI95" s="133"/>
      <c r="CJ95" s="133"/>
      <c r="CK95" s="133"/>
      <c r="CL95" s="133"/>
      <c r="CM95" s="133"/>
    </row>
    <row r="96" spans="1:91" s="165" customFormat="1" ht="12.75">
      <c r="A96" s="155"/>
      <c r="B96" s="156"/>
      <c r="C96" s="157"/>
      <c r="D96" s="158"/>
      <c r="E96" s="157"/>
      <c r="F96" s="159"/>
      <c r="G96" s="159"/>
      <c r="H96" s="160"/>
      <c r="I96" s="160"/>
      <c r="J96" s="161"/>
      <c r="K96" s="159"/>
      <c r="L96" s="160"/>
      <c r="M96" s="159"/>
      <c r="N96" s="159"/>
      <c r="O96" s="159"/>
      <c r="P96" s="159"/>
      <c r="Q96" s="160"/>
      <c r="R96" s="159"/>
      <c r="S96" s="159"/>
      <c r="T96" s="161"/>
      <c r="U96" s="159"/>
      <c r="V96" s="159"/>
      <c r="W96" s="159"/>
      <c r="X96" s="156"/>
      <c r="Y96" s="159"/>
      <c r="Z96" s="159"/>
      <c r="AA96" s="159"/>
      <c r="AB96" s="159"/>
      <c r="AC96" s="159"/>
      <c r="AD96" s="160"/>
      <c r="AE96" s="159"/>
      <c r="AF96" s="159"/>
      <c r="AG96" s="159"/>
      <c r="AH96" s="159"/>
      <c r="AI96" s="159"/>
      <c r="AJ96" s="159"/>
      <c r="AK96" s="157"/>
      <c r="AL96" s="157"/>
      <c r="AM96" s="162"/>
      <c r="AN96" s="163"/>
      <c r="AO96" s="163"/>
      <c r="AP96" s="163"/>
      <c r="AQ96" s="163"/>
      <c r="AR96" s="163"/>
      <c r="AS96" s="157"/>
      <c r="AT96" s="164"/>
    </row>
    <row r="97" spans="1:46" s="165" customFormat="1" ht="12.75">
      <c r="A97" s="155"/>
      <c r="B97" s="156"/>
      <c r="C97" s="166" t="s">
        <v>14</v>
      </c>
      <c r="D97" s="158"/>
      <c r="E97" s="157"/>
      <c r="F97" s="159"/>
      <c r="G97" s="159"/>
      <c r="H97" s="160"/>
      <c r="I97" s="160"/>
      <c r="J97" s="161"/>
      <c r="K97" s="159"/>
      <c r="L97" s="160"/>
      <c r="M97" s="159"/>
      <c r="N97" s="159"/>
      <c r="O97" s="159"/>
      <c r="P97" s="159"/>
      <c r="Q97" s="160"/>
      <c r="R97" s="159"/>
      <c r="S97" s="159"/>
      <c r="T97" s="161"/>
      <c r="U97" s="159"/>
      <c r="V97" s="159"/>
      <c r="W97" s="159"/>
      <c r="X97" s="156"/>
      <c r="Y97" s="159"/>
      <c r="Z97" s="159"/>
      <c r="AA97" s="159"/>
      <c r="AB97" s="159"/>
      <c r="AC97" s="159"/>
      <c r="AD97" s="160"/>
      <c r="AE97" s="159"/>
      <c r="AF97" s="159"/>
      <c r="AG97" s="159"/>
      <c r="AH97" s="159"/>
      <c r="AI97" s="159"/>
      <c r="AJ97" s="159"/>
      <c r="AK97" s="157"/>
      <c r="AL97" s="157"/>
      <c r="AM97" s="162"/>
      <c r="AN97" s="163"/>
      <c r="AO97" s="163"/>
      <c r="AP97" s="163"/>
      <c r="AQ97" s="163"/>
      <c r="AR97" s="163"/>
      <c r="AS97" s="157"/>
      <c r="AT97" s="164"/>
    </row>
    <row r="98" spans="1:46" s="165" customFormat="1" ht="12.75">
      <c r="A98" s="167"/>
      <c r="B98" s="167"/>
      <c r="C98" s="157"/>
      <c r="D98" s="158"/>
      <c r="E98" s="157"/>
      <c r="F98" s="159"/>
      <c r="G98" s="159"/>
      <c r="H98" s="168"/>
      <c r="I98" s="168"/>
      <c r="J98" s="168"/>
      <c r="K98" s="159"/>
      <c r="L98" s="168"/>
      <c r="M98" s="159"/>
      <c r="N98" s="159"/>
      <c r="O98" s="159"/>
      <c r="P98" s="159"/>
      <c r="Q98" s="159"/>
      <c r="R98" s="159"/>
      <c r="S98" s="159"/>
      <c r="T98" s="159"/>
      <c r="U98" s="159"/>
      <c r="V98" s="159"/>
      <c r="W98" s="159"/>
      <c r="X98" s="159"/>
      <c r="Y98" s="159"/>
      <c r="Z98" s="159"/>
      <c r="AA98" s="159"/>
      <c r="AB98" s="159"/>
      <c r="AC98" s="159"/>
      <c r="AD98" s="168"/>
      <c r="AE98" s="159"/>
      <c r="AF98" s="159"/>
      <c r="AG98" s="159"/>
      <c r="AH98" s="159"/>
      <c r="AI98" s="159"/>
      <c r="AJ98" s="159"/>
      <c r="AK98" s="157"/>
      <c r="AL98" s="157"/>
      <c r="AM98" s="162"/>
      <c r="AN98" s="169"/>
      <c r="AO98" s="169"/>
      <c r="AP98" s="169"/>
      <c r="AQ98" s="169"/>
      <c r="AR98" s="169"/>
      <c r="AS98" s="157"/>
      <c r="AT98" s="164"/>
    </row>
    <row r="99" spans="1:46" s="170" customFormat="1" ht="15" customHeight="1">
      <c r="A99" s="167"/>
      <c r="B99" s="167"/>
      <c r="C99" s="157"/>
      <c r="D99" s="158"/>
      <c r="E99" s="157"/>
      <c r="F99" s="159"/>
      <c r="G99" s="159"/>
      <c r="H99" s="168"/>
      <c r="I99" s="168"/>
      <c r="J99" s="168"/>
      <c r="K99" s="159"/>
      <c r="L99" s="168"/>
      <c r="M99" s="159"/>
      <c r="N99" s="159"/>
      <c r="O99" s="159"/>
      <c r="P99" s="159"/>
      <c r="Q99" s="159"/>
      <c r="R99" s="159"/>
      <c r="S99" s="159"/>
      <c r="T99" s="159"/>
      <c r="U99" s="159"/>
      <c r="V99" s="159"/>
      <c r="W99" s="159"/>
      <c r="X99" s="159"/>
      <c r="Y99" s="159"/>
      <c r="Z99" s="159"/>
      <c r="AA99" s="159"/>
      <c r="AB99" s="159"/>
      <c r="AC99" s="159"/>
      <c r="AD99" s="168"/>
      <c r="AE99" s="159"/>
      <c r="AF99" s="159"/>
      <c r="AG99" s="159"/>
      <c r="AH99" s="159"/>
      <c r="AI99" s="159"/>
      <c r="AJ99" s="159"/>
      <c r="AK99" s="157"/>
      <c r="AL99" s="157"/>
      <c r="AM99" s="162"/>
      <c r="AN99" s="169"/>
      <c r="AO99" s="169"/>
      <c r="AP99" s="169"/>
      <c r="AQ99" s="169"/>
      <c r="AR99" s="169"/>
      <c r="AS99" s="157"/>
      <c r="AT99" s="157"/>
    </row>
    <row r="100" spans="1:46" s="170" customFormat="1" ht="11.25">
      <c r="A100" s="167"/>
      <c r="B100" s="157"/>
      <c r="C100" s="158"/>
      <c r="D100" s="157"/>
      <c r="E100" s="167"/>
      <c r="F100" s="159"/>
      <c r="G100" s="159"/>
      <c r="H100" s="168"/>
      <c r="I100" s="168"/>
      <c r="J100" s="168"/>
      <c r="K100" s="159"/>
      <c r="L100" s="168"/>
      <c r="M100" s="159"/>
      <c r="N100" s="159"/>
      <c r="O100" s="159"/>
      <c r="P100" s="159"/>
      <c r="Q100" s="159"/>
      <c r="R100" s="159"/>
      <c r="S100" s="159"/>
      <c r="T100" s="159"/>
      <c r="U100" s="159"/>
      <c r="V100" s="159"/>
      <c r="W100" s="159"/>
      <c r="X100" s="159"/>
      <c r="Y100" s="159"/>
      <c r="Z100" s="159"/>
      <c r="AA100" s="159"/>
      <c r="AB100" s="159"/>
      <c r="AC100" s="159"/>
      <c r="AD100" s="168"/>
      <c r="AE100" s="159"/>
      <c r="AF100" s="159"/>
      <c r="AG100" s="159"/>
      <c r="AH100" s="159"/>
      <c r="AI100" s="159"/>
      <c r="AJ100" s="159"/>
      <c r="AK100" s="157"/>
      <c r="AL100" s="157"/>
      <c r="AM100" s="162"/>
      <c r="AN100" s="169"/>
      <c r="AO100" s="169"/>
      <c r="AP100" s="169"/>
      <c r="AQ100" s="169"/>
      <c r="AR100" s="169"/>
      <c r="AS100" s="157"/>
      <c r="AT100" s="157"/>
    </row>
    <row r="101" spans="1:46" s="170" customFormat="1" ht="11.25">
      <c r="A101" s="167"/>
      <c r="B101" s="157"/>
      <c r="C101" s="158"/>
      <c r="D101" s="157"/>
      <c r="E101" s="167"/>
      <c r="F101" s="159"/>
      <c r="G101" s="159"/>
      <c r="H101" s="168"/>
      <c r="I101" s="168"/>
      <c r="J101" s="168"/>
      <c r="K101" s="159"/>
      <c r="L101" s="168"/>
      <c r="M101" s="159"/>
      <c r="N101" s="159"/>
      <c r="O101" s="159"/>
      <c r="P101" s="159"/>
      <c r="Q101" s="159"/>
      <c r="R101" s="159"/>
      <c r="S101" s="159"/>
      <c r="T101" s="159"/>
      <c r="U101" s="159"/>
      <c r="V101" s="159"/>
      <c r="W101" s="159"/>
      <c r="X101" s="159"/>
      <c r="Y101" s="159"/>
      <c r="Z101" s="159"/>
      <c r="AA101" s="159"/>
      <c r="AB101" s="159"/>
      <c r="AC101" s="159"/>
      <c r="AD101" s="168"/>
      <c r="AE101" s="159"/>
      <c r="AF101" s="159"/>
      <c r="AG101" s="159"/>
      <c r="AH101" s="159"/>
      <c r="AI101" s="159"/>
      <c r="AJ101" s="159"/>
      <c r="AK101" s="157"/>
      <c r="AL101" s="157"/>
      <c r="AM101" s="162"/>
      <c r="AN101" s="169"/>
      <c r="AO101" s="169"/>
      <c r="AP101" s="169"/>
      <c r="AQ101" s="169"/>
      <c r="AR101" s="169"/>
      <c r="AS101" s="157"/>
      <c r="AT101" s="157"/>
    </row>
    <row r="102" spans="1:46" s="170" customFormat="1" ht="11.25">
      <c r="A102" s="166"/>
      <c r="B102" s="166"/>
      <c r="C102" s="155"/>
      <c r="D102" s="171"/>
      <c r="E102" s="172"/>
      <c r="F102" s="161"/>
      <c r="G102" s="173"/>
      <c r="H102" s="160"/>
      <c r="I102" s="160"/>
      <c r="J102" s="160"/>
      <c r="K102" s="173"/>
      <c r="L102" s="160"/>
      <c r="M102" s="173"/>
      <c r="N102" s="173"/>
      <c r="O102" s="173"/>
      <c r="P102" s="173"/>
      <c r="Q102" s="160"/>
      <c r="R102" s="161"/>
      <c r="S102" s="173"/>
      <c r="T102" s="173"/>
      <c r="U102" s="160"/>
      <c r="V102" s="173"/>
      <c r="W102" s="173"/>
      <c r="X102" s="160"/>
      <c r="Y102" s="173"/>
      <c r="Z102" s="173"/>
      <c r="AA102" s="173"/>
      <c r="AB102" s="173"/>
      <c r="AC102" s="173"/>
      <c r="AD102" s="160"/>
      <c r="AE102" s="173"/>
      <c r="AF102" s="173"/>
      <c r="AG102" s="173"/>
      <c r="AH102" s="173"/>
      <c r="AI102" s="173"/>
      <c r="AJ102" s="173"/>
      <c r="AK102" s="172"/>
      <c r="AM102" s="174"/>
      <c r="AN102" s="166"/>
      <c r="AO102" s="166"/>
      <c r="AP102" s="166"/>
      <c r="AQ102" s="166"/>
      <c r="AR102" s="166"/>
      <c r="AS102" s="155"/>
      <c r="AT102" s="157"/>
    </row>
    <row r="103" spans="1:46" s="170" customFormat="1" ht="12.75">
      <c r="A103" s="133"/>
      <c r="B103" s="133" t="s">
        <v>0</v>
      </c>
      <c r="C103" s="133"/>
      <c r="D103" s="175"/>
      <c r="E103" s="133"/>
      <c r="F103" s="176"/>
      <c r="G103" s="176"/>
      <c r="H103" s="176"/>
      <c r="I103" s="176"/>
      <c r="J103" s="176"/>
      <c r="K103" s="176"/>
      <c r="L103" s="176"/>
      <c r="M103" s="176"/>
      <c r="N103" s="176"/>
      <c r="O103" s="176"/>
      <c r="P103" s="176"/>
      <c r="Q103" s="176"/>
      <c r="R103" s="176"/>
      <c r="S103" s="176"/>
      <c r="T103" s="176"/>
      <c r="U103" s="176"/>
      <c r="V103" s="176"/>
      <c r="W103" s="176"/>
      <c r="X103" s="176"/>
      <c r="Y103" s="176"/>
      <c r="Z103" s="176"/>
      <c r="AA103" s="176"/>
      <c r="AB103" s="176"/>
      <c r="AC103" s="176"/>
      <c r="AD103" s="176"/>
      <c r="AE103" s="176"/>
      <c r="AF103" s="176"/>
      <c r="AG103" s="176"/>
      <c r="AH103" s="177"/>
      <c r="AI103" s="177"/>
      <c r="AJ103" s="177"/>
      <c r="AK103" s="133"/>
      <c r="AL103" s="133"/>
      <c r="AM103" s="178"/>
      <c r="AN103" s="133"/>
      <c r="AO103" s="133"/>
      <c r="AP103" s="133"/>
      <c r="AQ103" s="133"/>
      <c r="AR103" s="133"/>
      <c r="AS103" s="133"/>
      <c r="AT103" s="157"/>
    </row>
    <row r="104" spans="1:46" s="170" customFormat="1" ht="12.75">
      <c r="A104" s="133"/>
      <c r="B104" s="133"/>
      <c r="C104" s="133" t="s">
        <v>46</v>
      </c>
      <c r="D104" s="175"/>
      <c r="E104" s="133"/>
      <c r="F104" s="176"/>
      <c r="G104" s="176"/>
      <c r="H104" s="176"/>
      <c r="I104" s="176"/>
      <c r="J104" s="176"/>
      <c r="K104" s="176"/>
      <c r="L104" s="176"/>
      <c r="M104" s="176"/>
      <c r="N104" s="176"/>
      <c r="O104" s="176"/>
      <c r="P104" s="176"/>
      <c r="Q104" s="176"/>
      <c r="R104" s="176"/>
      <c r="S104" s="176"/>
      <c r="T104" s="176"/>
      <c r="U104" s="176"/>
      <c r="V104" s="176"/>
      <c r="W104" s="176"/>
      <c r="X104" s="176"/>
      <c r="Y104" s="176"/>
      <c r="Z104" s="176"/>
      <c r="AA104" s="176"/>
      <c r="AB104" s="176"/>
      <c r="AC104" s="176"/>
      <c r="AD104" s="176"/>
      <c r="AE104" s="176"/>
      <c r="AF104" s="176"/>
      <c r="AG104" s="176"/>
      <c r="AH104" s="177"/>
      <c r="AI104" s="177"/>
      <c r="AJ104" s="177"/>
      <c r="AK104" s="133"/>
      <c r="AL104" s="133"/>
      <c r="AM104" s="178"/>
      <c r="AN104" s="133"/>
      <c r="AO104" s="133"/>
      <c r="AP104" s="133"/>
      <c r="AQ104" s="133"/>
      <c r="AR104" s="133"/>
      <c r="AS104" s="133"/>
      <c r="AT104" s="155"/>
    </row>
    <row r="105" spans="1:46" s="133" customFormat="1" ht="15" customHeight="1">
      <c r="C105" s="133" t="s">
        <v>47</v>
      </c>
      <c r="D105" s="175"/>
      <c r="F105" s="176"/>
      <c r="G105" s="176"/>
      <c r="H105" s="176"/>
      <c r="I105" s="176"/>
      <c r="J105" s="176"/>
      <c r="K105" s="176"/>
      <c r="L105" s="176"/>
      <c r="M105" s="176"/>
      <c r="N105" s="176"/>
      <c r="O105" s="176"/>
      <c r="P105" s="176"/>
      <c r="Q105" s="176"/>
      <c r="R105" s="176"/>
      <c r="S105" s="176"/>
      <c r="T105" s="176"/>
      <c r="U105" s="176"/>
      <c r="V105" s="176"/>
      <c r="W105" s="176"/>
      <c r="X105" s="176"/>
      <c r="Y105" s="176"/>
      <c r="Z105" s="176"/>
      <c r="AA105" s="176"/>
      <c r="AB105" s="176"/>
      <c r="AC105" s="176"/>
      <c r="AD105" s="176"/>
      <c r="AE105" s="176"/>
      <c r="AF105" s="176"/>
      <c r="AG105" s="176"/>
      <c r="AH105" s="177"/>
      <c r="AI105" s="177"/>
      <c r="AJ105" s="177"/>
      <c r="AM105" s="178"/>
    </row>
    <row r="106" spans="1:46" s="133" customFormat="1" ht="15" customHeight="1">
      <c r="C106" s="133" t="s">
        <v>48</v>
      </c>
      <c r="D106" s="175"/>
      <c r="F106" s="176"/>
      <c r="G106" s="176"/>
      <c r="H106" s="176"/>
      <c r="I106" s="176"/>
      <c r="J106" s="176"/>
      <c r="K106" s="176"/>
      <c r="L106" s="176"/>
      <c r="M106" s="176"/>
      <c r="N106" s="176"/>
      <c r="O106" s="176"/>
      <c r="P106" s="176"/>
      <c r="Q106" s="176"/>
      <c r="R106" s="176"/>
      <c r="S106" s="176"/>
      <c r="T106" s="176"/>
      <c r="U106" s="176"/>
      <c r="V106" s="176"/>
      <c r="W106" s="176"/>
      <c r="X106" s="176"/>
      <c r="Y106" s="176"/>
      <c r="Z106" s="176"/>
      <c r="AA106" s="176"/>
      <c r="AB106" s="176"/>
      <c r="AC106" s="176"/>
      <c r="AD106" s="176"/>
      <c r="AE106" s="176"/>
      <c r="AF106" s="176"/>
      <c r="AG106" s="176"/>
      <c r="AH106" s="177"/>
      <c r="AI106" s="177"/>
      <c r="AJ106" s="177"/>
      <c r="AM106" s="178"/>
    </row>
    <row r="107" spans="1:46" s="133" customFormat="1" ht="15" customHeight="1">
      <c r="C107" s="133" t="s">
        <v>49</v>
      </c>
      <c r="D107" s="175"/>
      <c r="F107" s="176"/>
      <c r="G107" s="176"/>
      <c r="H107" s="176"/>
      <c r="I107" s="176"/>
      <c r="J107" s="176"/>
      <c r="K107" s="176"/>
      <c r="L107" s="176"/>
      <c r="M107" s="176"/>
      <c r="N107" s="176"/>
      <c r="O107" s="176"/>
      <c r="P107" s="176"/>
      <c r="Q107" s="176"/>
      <c r="R107" s="176"/>
      <c r="S107" s="176"/>
      <c r="T107" s="176"/>
      <c r="U107" s="176"/>
      <c r="V107" s="176"/>
      <c r="W107" s="176"/>
      <c r="X107" s="176"/>
      <c r="Y107" s="176"/>
      <c r="Z107" s="176"/>
      <c r="AA107" s="176"/>
      <c r="AB107" s="176"/>
      <c r="AC107" s="176"/>
      <c r="AD107" s="176"/>
      <c r="AE107" s="176"/>
      <c r="AF107" s="176"/>
      <c r="AG107" s="176"/>
      <c r="AH107" s="177"/>
      <c r="AI107" s="177"/>
      <c r="AJ107" s="177"/>
      <c r="AM107" s="178"/>
    </row>
    <row r="108" spans="1:46" s="133" customFormat="1" ht="15" customHeight="1">
      <c r="C108" s="133" t="s">
        <v>50</v>
      </c>
      <c r="D108" s="175"/>
      <c r="F108" s="176"/>
      <c r="G108" s="176"/>
      <c r="H108" s="176"/>
      <c r="I108" s="176"/>
      <c r="J108" s="176"/>
      <c r="K108" s="176"/>
      <c r="L108" s="176"/>
      <c r="M108" s="176"/>
      <c r="N108" s="176"/>
      <c r="O108" s="176"/>
      <c r="P108" s="176"/>
      <c r="Q108" s="176"/>
      <c r="R108" s="176"/>
      <c r="S108" s="176"/>
      <c r="T108" s="176"/>
      <c r="U108" s="176"/>
      <c r="V108" s="176"/>
      <c r="W108" s="176"/>
      <c r="X108" s="176"/>
      <c r="Y108" s="176"/>
      <c r="Z108" s="176"/>
      <c r="AA108" s="176"/>
      <c r="AB108" s="176"/>
      <c r="AC108" s="176"/>
      <c r="AD108" s="176"/>
      <c r="AE108" s="176"/>
      <c r="AF108" s="176"/>
      <c r="AG108" s="176"/>
      <c r="AH108" s="177"/>
      <c r="AI108" s="177"/>
      <c r="AJ108" s="177"/>
      <c r="AM108" s="178"/>
    </row>
    <row r="109" spans="1:46" s="133" customFormat="1" ht="15" customHeight="1">
      <c r="C109" s="133" t="s">
        <v>51</v>
      </c>
      <c r="D109" s="175"/>
      <c r="F109" s="176"/>
      <c r="G109" s="176"/>
      <c r="H109" s="176"/>
      <c r="I109" s="176"/>
      <c r="J109" s="176"/>
      <c r="K109" s="176"/>
      <c r="L109" s="176"/>
      <c r="M109" s="176"/>
      <c r="N109" s="176"/>
      <c r="O109" s="176"/>
      <c r="P109" s="176"/>
      <c r="Q109" s="176"/>
      <c r="R109" s="176"/>
      <c r="S109" s="176"/>
      <c r="T109" s="176"/>
      <c r="U109" s="176"/>
      <c r="V109" s="176"/>
      <c r="W109" s="176"/>
      <c r="X109" s="176"/>
      <c r="Y109" s="176"/>
      <c r="Z109" s="176"/>
      <c r="AA109" s="176"/>
      <c r="AB109" s="176"/>
      <c r="AC109" s="176"/>
      <c r="AD109" s="176"/>
      <c r="AE109" s="176"/>
      <c r="AF109" s="176"/>
      <c r="AG109" s="176"/>
      <c r="AH109" s="177"/>
      <c r="AI109" s="177"/>
      <c r="AJ109" s="177"/>
      <c r="AM109" s="178"/>
    </row>
    <row r="110" spans="1:46" s="133" customFormat="1" ht="15" customHeight="1">
      <c r="C110" s="133" t="s">
        <v>52</v>
      </c>
      <c r="D110" s="175"/>
      <c r="F110" s="176"/>
      <c r="G110" s="176"/>
      <c r="H110" s="176"/>
      <c r="I110" s="176"/>
      <c r="J110" s="176"/>
      <c r="K110" s="176"/>
      <c r="L110" s="176"/>
      <c r="M110" s="176"/>
      <c r="N110" s="176"/>
      <c r="O110" s="176"/>
      <c r="P110" s="176"/>
      <c r="Q110" s="176"/>
      <c r="R110" s="176"/>
      <c r="S110" s="176"/>
      <c r="T110" s="176"/>
      <c r="U110" s="176"/>
      <c r="V110" s="176"/>
      <c r="W110" s="176"/>
      <c r="X110" s="176"/>
      <c r="Y110" s="176"/>
      <c r="Z110" s="176"/>
      <c r="AA110" s="176"/>
      <c r="AB110" s="176"/>
      <c r="AC110" s="176"/>
      <c r="AD110" s="176"/>
      <c r="AE110" s="176"/>
      <c r="AF110" s="176"/>
      <c r="AG110" s="176"/>
      <c r="AH110" s="177"/>
      <c r="AI110" s="177"/>
      <c r="AJ110" s="177"/>
      <c r="AM110" s="178"/>
    </row>
    <row r="111" spans="1:46" s="133" customFormat="1" ht="15" customHeight="1">
      <c r="C111" s="133" t="s">
        <v>53</v>
      </c>
      <c r="D111" s="175"/>
      <c r="F111" s="176"/>
      <c r="G111" s="176"/>
      <c r="H111" s="176"/>
      <c r="I111" s="176"/>
      <c r="J111" s="176"/>
      <c r="K111" s="176"/>
      <c r="L111" s="176"/>
      <c r="M111" s="176"/>
      <c r="N111" s="176"/>
      <c r="O111" s="176"/>
      <c r="P111" s="176"/>
      <c r="Q111" s="176"/>
      <c r="R111" s="176"/>
      <c r="S111" s="176"/>
      <c r="T111" s="176"/>
      <c r="U111" s="176"/>
      <c r="V111" s="176"/>
      <c r="W111" s="176"/>
      <c r="X111" s="176"/>
      <c r="Y111" s="176"/>
      <c r="Z111" s="176"/>
      <c r="AA111" s="176"/>
      <c r="AB111" s="176"/>
      <c r="AC111" s="176"/>
      <c r="AD111" s="176"/>
      <c r="AE111" s="176"/>
      <c r="AF111" s="176"/>
      <c r="AG111" s="176"/>
      <c r="AH111" s="177"/>
      <c r="AI111" s="177"/>
      <c r="AJ111" s="177"/>
      <c r="AM111" s="178"/>
    </row>
    <row r="112" spans="1:46" s="133" customFormat="1" ht="15" customHeight="1">
      <c r="C112" s="133" t="s">
        <v>54</v>
      </c>
      <c r="D112" s="175"/>
      <c r="F112" s="176"/>
      <c r="G112" s="176"/>
      <c r="H112" s="176"/>
      <c r="I112" s="176"/>
      <c r="J112" s="176"/>
      <c r="K112" s="176"/>
      <c r="L112" s="176"/>
      <c r="M112" s="176"/>
      <c r="N112" s="176"/>
      <c r="O112" s="176"/>
      <c r="P112" s="176"/>
      <c r="Q112" s="176"/>
      <c r="R112" s="176"/>
      <c r="S112" s="176"/>
      <c r="T112" s="176"/>
      <c r="U112" s="176"/>
      <c r="V112" s="176"/>
      <c r="W112" s="176"/>
      <c r="X112" s="176"/>
      <c r="Y112" s="176"/>
      <c r="Z112" s="176"/>
      <c r="AA112" s="176"/>
      <c r="AB112" s="176"/>
      <c r="AC112" s="176"/>
      <c r="AD112" s="176"/>
      <c r="AE112" s="176"/>
      <c r="AF112" s="176"/>
      <c r="AG112" s="176"/>
      <c r="AH112" s="177"/>
      <c r="AI112" s="177"/>
      <c r="AJ112" s="177"/>
      <c r="AM112" s="178"/>
    </row>
    <row r="126" ht="12.75"/>
    <row r="127" ht="12.75"/>
    <row r="128" ht="12.75"/>
  </sheetData>
  <protectedRanges>
    <protectedRange password="CC78" sqref="A1:A3" name="Range1_2_1_2"/>
    <protectedRange password="CC78" sqref="A9:A12" name="Range1_1_3"/>
    <protectedRange password="CC78" sqref="C9:E12 A9:A12" name="Range1_6_3"/>
    <protectedRange password="CC78" sqref="B9:B12" name="Range1_4_3"/>
    <protectedRange password="CC78" sqref="J49" name="Range1_1_1_1_2"/>
    <protectedRange password="CC78" sqref="A71:A73" name="Range1_2_1_1_1"/>
    <protectedRange password="CC78" sqref="A78:A95" name="Range1_1_1_2"/>
    <protectedRange password="CC78" sqref="C78:E95 A78:A95" name="Range1_6_1_1"/>
    <protectedRange password="CC78" sqref="B78:B91" name="Range1_4_1_1"/>
    <protectedRange password="CC78" sqref="J98:J101 Q96:Q97" name="Range1_1_1_1_1_1"/>
    <protectedRange password="CC78" sqref="J102" name="Range1_3_1_1_1_1"/>
    <protectedRange password="CC78" sqref="A14:A37 A39:A48" name="Range1_1_2_1"/>
    <protectedRange password="CC78" sqref="C39:E48 A14:A37 C14:E37 A39:A48" name="Range1_6_2_1"/>
    <protectedRange password="CC78" sqref="B39:B40 B43:B48 B14:B33 B35 B37" name="Range1_4_2_1"/>
    <protectedRange password="CC78" sqref="B41:B42" name="Range1_4_2_2"/>
    <protectedRange password="CC78" sqref="B101" name="Range1"/>
    <protectedRange password="CC78" sqref="B101" name="Range1_3"/>
    <protectedRange password="CC78" sqref="B34" name="Range1_1"/>
    <protectedRange password="CC78" sqref="B36" name="Range1_1_1"/>
  </protectedRanges>
  <mergeCells count="384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M14:AM15"/>
    <mergeCell ref="AN14:AN15"/>
    <mergeCell ref="AO14:AO15"/>
    <mergeCell ref="AP14:AP15"/>
    <mergeCell ref="AQ14:AQ15"/>
    <mergeCell ref="AR14:AR15"/>
    <mergeCell ref="AS16:AS17"/>
    <mergeCell ref="A18:A19"/>
    <mergeCell ref="B18:B19"/>
    <mergeCell ref="C18:C19"/>
    <mergeCell ref="D18:D19"/>
    <mergeCell ref="AK18:AK19"/>
    <mergeCell ref="AL18:AL19"/>
    <mergeCell ref="AS18:AS19"/>
    <mergeCell ref="AM18:AM19"/>
    <mergeCell ref="AN18:AN19"/>
    <mergeCell ref="AO18:AO19"/>
    <mergeCell ref="AP18:AP19"/>
    <mergeCell ref="AQ18:AQ19"/>
    <mergeCell ref="AR18:AR19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D20:D21"/>
    <mergeCell ref="AK20:AK21"/>
    <mergeCell ref="AL20:AL21"/>
    <mergeCell ref="AM20:AM21"/>
    <mergeCell ref="AN20:AN21"/>
    <mergeCell ref="AO20:AO21"/>
    <mergeCell ref="AP16:AP17"/>
    <mergeCell ref="AQ16:AQ17"/>
    <mergeCell ref="AR16:AR17"/>
    <mergeCell ref="AL24:AL25"/>
    <mergeCell ref="AM24:AM25"/>
    <mergeCell ref="AN24:AN25"/>
    <mergeCell ref="AO24:AO25"/>
    <mergeCell ref="AP20:AP21"/>
    <mergeCell ref="AQ20:AQ21"/>
    <mergeCell ref="AR20:AR21"/>
    <mergeCell ref="AS20:AS21"/>
    <mergeCell ref="A22:A23"/>
    <mergeCell ref="B22:B23"/>
    <mergeCell ref="C22:C23"/>
    <mergeCell ref="D22:D23"/>
    <mergeCell ref="AK22:AK23"/>
    <mergeCell ref="AL22:AL23"/>
    <mergeCell ref="AS22:AS23"/>
    <mergeCell ref="AM22:AM23"/>
    <mergeCell ref="AN22:AN23"/>
    <mergeCell ref="AO22:AO23"/>
    <mergeCell ref="AP22:AP23"/>
    <mergeCell ref="AQ22:AQ23"/>
    <mergeCell ref="AR22:AR23"/>
    <mergeCell ref="A20:A21"/>
    <mergeCell ref="B20:B21"/>
    <mergeCell ref="C20:C21"/>
    <mergeCell ref="AN28:AN29"/>
    <mergeCell ref="AO28:AO29"/>
    <mergeCell ref="AP24:AP25"/>
    <mergeCell ref="AQ24:AQ25"/>
    <mergeCell ref="AR24:AR25"/>
    <mergeCell ref="AS24:AS25"/>
    <mergeCell ref="A26:A27"/>
    <mergeCell ref="B26:B27"/>
    <mergeCell ref="C26:C27"/>
    <mergeCell ref="D26:D27"/>
    <mergeCell ref="AK26:AK27"/>
    <mergeCell ref="AL26:AL27"/>
    <mergeCell ref="AS26:AS27"/>
    <mergeCell ref="AM26:AM27"/>
    <mergeCell ref="AN26:AN27"/>
    <mergeCell ref="AO26:AO27"/>
    <mergeCell ref="AP26:AP27"/>
    <mergeCell ref="AQ26:AQ27"/>
    <mergeCell ref="AR26:AR27"/>
    <mergeCell ref="A24:A25"/>
    <mergeCell ref="B24:B25"/>
    <mergeCell ref="C24:C25"/>
    <mergeCell ref="D24:D25"/>
    <mergeCell ref="AK24:AK25"/>
    <mergeCell ref="AP28:AP29"/>
    <mergeCell ref="AQ28:AQ29"/>
    <mergeCell ref="AR28:AR29"/>
    <mergeCell ref="AS28:AS29"/>
    <mergeCell ref="A30:A31"/>
    <mergeCell ref="B30:B31"/>
    <mergeCell ref="C30:C31"/>
    <mergeCell ref="D30:D31"/>
    <mergeCell ref="AK30:AK31"/>
    <mergeCell ref="AL30:AL31"/>
    <mergeCell ref="AS30:AS31"/>
    <mergeCell ref="AM30:AM31"/>
    <mergeCell ref="AN30:AN31"/>
    <mergeCell ref="AO30:AO31"/>
    <mergeCell ref="AP30:AP31"/>
    <mergeCell ref="AQ30:AQ31"/>
    <mergeCell ref="AR30:AR31"/>
    <mergeCell ref="A28:A29"/>
    <mergeCell ref="B28:B29"/>
    <mergeCell ref="C28:C29"/>
    <mergeCell ref="D28:D29"/>
    <mergeCell ref="AK28:AK29"/>
    <mergeCell ref="AL28:AL29"/>
    <mergeCell ref="AM28:AM29"/>
    <mergeCell ref="AR36:AR37"/>
    <mergeCell ref="AP32:AP33"/>
    <mergeCell ref="AQ32:AQ33"/>
    <mergeCell ref="AR32:AR33"/>
    <mergeCell ref="AS32:AS33"/>
    <mergeCell ref="A34:A35"/>
    <mergeCell ref="B34:B35"/>
    <mergeCell ref="C34:C35"/>
    <mergeCell ref="D34:D35"/>
    <mergeCell ref="AK34:AK35"/>
    <mergeCell ref="AL34:AL35"/>
    <mergeCell ref="AM34:AM35"/>
    <mergeCell ref="AN34:AN35"/>
    <mergeCell ref="AR34:AR35"/>
    <mergeCell ref="A32:A33"/>
    <mergeCell ref="B32:B33"/>
    <mergeCell ref="C32:C33"/>
    <mergeCell ref="D32:D33"/>
    <mergeCell ref="AK32:AK33"/>
    <mergeCell ref="AL32:AL33"/>
    <mergeCell ref="AM32:AM33"/>
    <mergeCell ref="AN32:AN33"/>
    <mergeCell ref="AO32:AO33"/>
    <mergeCell ref="AN39:AN40"/>
    <mergeCell ref="AO39:AO40"/>
    <mergeCell ref="A36:A37"/>
    <mergeCell ref="B36:B37"/>
    <mergeCell ref="C36:C37"/>
    <mergeCell ref="D36:D37"/>
    <mergeCell ref="AK36:AK37"/>
    <mergeCell ref="AL36:AL37"/>
    <mergeCell ref="AM36:AM37"/>
    <mergeCell ref="AN36:AN37"/>
    <mergeCell ref="AL41:AL42"/>
    <mergeCell ref="AM41:AM42"/>
    <mergeCell ref="AN41:AN42"/>
    <mergeCell ref="AP39:AP40"/>
    <mergeCell ref="AQ39:AQ40"/>
    <mergeCell ref="AR39:AR40"/>
    <mergeCell ref="AS39:AS40"/>
    <mergeCell ref="A41:A42"/>
    <mergeCell ref="B41:B42"/>
    <mergeCell ref="C41:C42"/>
    <mergeCell ref="D41:D42"/>
    <mergeCell ref="AK41:AK42"/>
    <mergeCell ref="AR41:AR42"/>
    <mergeCell ref="AS41:AS42"/>
    <mergeCell ref="AO41:AO42"/>
    <mergeCell ref="AP41:AP42"/>
    <mergeCell ref="AQ41:AQ42"/>
    <mergeCell ref="A39:A40"/>
    <mergeCell ref="B39:B40"/>
    <mergeCell ref="C39:C40"/>
    <mergeCell ref="D39:D40"/>
    <mergeCell ref="AK39:AK40"/>
    <mergeCell ref="AL39:AL40"/>
    <mergeCell ref="AM39:AM40"/>
    <mergeCell ref="AO43:AO44"/>
    <mergeCell ref="AP43:AP44"/>
    <mergeCell ref="AQ43:AQ44"/>
    <mergeCell ref="AR43:AR44"/>
    <mergeCell ref="AS43:AS44"/>
    <mergeCell ref="A45:A46"/>
    <mergeCell ref="B45:B46"/>
    <mergeCell ref="C45:C46"/>
    <mergeCell ref="D45:D46"/>
    <mergeCell ref="AK45:AK46"/>
    <mergeCell ref="A43:A44"/>
    <mergeCell ref="B43:B44"/>
    <mergeCell ref="C43:C44"/>
    <mergeCell ref="D43:D44"/>
    <mergeCell ref="AK43:AK44"/>
    <mergeCell ref="AL43:AL44"/>
    <mergeCell ref="AM43:AM44"/>
    <mergeCell ref="AN43:AN44"/>
    <mergeCell ref="AO47:AO48"/>
    <mergeCell ref="AP47:AP48"/>
    <mergeCell ref="AQ47:AQ48"/>
    <mergeCell ref="AR47:AR48"/>
    <mergeCell ref="AS47:AS48"/>
    <mergeCell ref="AM71:AS71"/>
    <mergeCell ref="AR45:AR46"/>
    <mergeCell ref="AS45:AS46"/>
    <mergeCell ref="A47:A48"/>
    <mergeCell ref="B47:B48"/>
    <mergeCell ref="C47:C48"/>
    <mergeCell ref="D47:D48"/>
    <mergeCell ref="AK47:AK48"/>
    <mergeCell ref="AL47:AL48"/>
    <mergeCell ref="AM47:AM48"/>
    <mergeCell ref="AN47:AN48"/>
    <mergeCell ref="AL45:AL46"/>
    <mergeCell ref="AM45:AM46"/>
    <mergeCell ref="AN45:AN46"/>
    <mergeCell ref="AO45:AO46"/>
    <mergeCell ref="AP45:AP46"/>
    <mergeCell ref="AQ45:AQ46"/>
    <mergeCell ref="AT75:AT76"/>
    <mergeCell ref="A78:A79"/>
    <mergeCell ref="B78:B79"/>
    <mergeCell ref="C78:C79"/>
    <mergeCell ref="D78:D79"/>
    <mergeCell ref="AK78:AK79"/>
    <mergeCell ref="AL78:AL79"/>
    <mergeCell ref="AM78:AM79"/>
    <mergeCell ref="AN78:AN79"/>
    <mergeCell ref="AO78:AO79"/>
    <mergeCell ref="AN75:AN76"/>
    <mergeCell ref="AO75:AO76"/>
    <mergeCell ref="AP75:AP76"/>
    <mergeCell ref="AQ75:AQ76"/>
    <mergeCell ref="AR75:AR76"/>
    <mergeCell ref="AS75:AS76"/>
    <mergeCell ref="A75:A76"/>
    <mergeCell ref="B75:B76"/>
    <mergeCell ref="C75:C76"/>
    <mergeCell ref="D75:D76"/>
    <mergeCell ref="E75:E76"/>
    <mergeCell ref="AK75:AM75"/>
    <mergeCell ref="AP78:AP79"/>
    <mergeCell ref="AQ78:AQ79"/>
    <mergeCell ref="AL82:AL83"/>
    <mergeCell ref="AM82:AM83"/>
    <mergeCell ref="AN82:AN83"/>
    <mergeCell ref="AO82:AO83"/>
    <mergeCell ref="AR78:AR79"/>
    <mergeCell ref="AS78:AS79"/>
    <mergeCell ref="A80:A81"/>
    <mergeCell ref="B80:B81"/>
    <mergeCell ref="C80:C81"/>
    <mergeCell ref="D80:D81"/>
    <mergeCell ref="AK80:AK81"/>
    <mergeCell ref="AL80:AL81"/>
    <mergeCell ref="AS80:AS81"/>
    <mergeCell ref="AM80:AM81"/>
    <mergeCell ref="AN80:AN81"/>
    <mergeCell ref="AO80:AO81"/>
    <mergeCell ref="AP80:AP81"/>
    <mergeCell ref="AQ80:AQ81"/>
    <mergeCell ref="AR80:AR81"/>
    <mergeCell ref="AN86:AN87"/>
    <mergeCell ref="AO86:AO87"/>
    <mergeCell ref="AP82:AP83"/>
    <mergeCell ref="AQ82:AQ83"/>
    <mergeCell ref="AR82:AR83"/>
    <mergeCell ref="AS82:AS83"/>
    <mergeCell ref="A84:A85"/>
    <mergeCell ref="B84:B85"/>
    <mergeCell ref="C84:C85"/>
    <mergeCell ref="D84:D85"/>
    <mergeCell ref="AK84:AK85"/>
    <mergeCell ref="AL84:AL85"/>
    <mergeCell ref="AS84:AS85"/>
    <mergeCell ref="AM84:AM85"/>
    <mergeCell ref="AN84:AN85"/>
    <mergeCell ref="AO84:AO85"/>
    <mergeCell ref="AP84:AP85"/>
    <mergeCell ref="AQ84:AQ85"/>
    <mergeCell ref="AR84:AR85"/>
    <mergeCell ref="A82:A83"/>
    <mergeCell ref="B82:B83"/>
    <mergeCell ref="C82:C83"/>
    <mergeCell ref="D82:D83"/>
    <mergeCell ref="AK82:AK83"/>
    <mergeCell ref="AP86:AP87"/>
    <mergeCell ref="AQ86:AQ87"/>
    <mergeCell ref="AR86:AR87"/>
    <mergeCell ref="AS86:AS87"/>
    <mergeCell ref="A88:A89"/>
    <mergeCell ref="B88:B89"/>
    <mergeCell ref="C88:C89"/>
    <mergeCell ref="D88:D89"/>
    <mergeCell ref="AK88:AK89"/>
    <mergeCell ref="AL88:AL89"/>
    <mergeCell ref="AS88:AS89"/>
    <mergeCell ref="AM88:AM89"/>
    <mergeCell ref="AN88:AN89"/>
    <mergeCell ref="AO88:AO89"/>
    <mergeCell ref="AP88:AP89"/>
    <mergeCell ref="AQ88:AQ89"/>
    <mergeCell ref="AR88:AR89"/>
    <mergeCell ref="A86:A87"/>
    <mergeCell ref="B86:B87"/>
    <mergeCell ref="C86:C87"/>
    <mergeCell ref="D86:D87"/>
    <mergeCell ref="AK86:AK87"/>
    <mergeCell ref="AL86:AL87"/>
    <mergeCell ref="AM86:AM87"/>
    <mergeCell ref="AP90:AP91"/>
    <mergeCell ref="AQ90:AQ91"/>
    <mergeCell ref="AR90:AR91"/>
    <mergeCell ref="AS90:AS91"/>
    <mergeCell ref="A92:A93"/>
    <mergeCell ref="B92:B93"/>
    <mergeCell ref="C92:C93"/>
    <mergeCell ref="D92:D93"/>
    <mergeCell ref="AK92:AK93"/>
    <mergeCell ref="AL92:AL93"/>
    <mergeCell ref="A90:A91"/>
    <mergeCell ref="B90:B91"/>
    <mergeCell ref="C90:C91"/>
    <mergeCell ref="D90:D91"/>
    <mergeCell ref="AK90:AK91"/>
    <mergeCell ref="AL90:AL91"/>
    <mergeCell ref="AM90:AM91"/>
    <mergeCell ref="AN90:AN91"/>
    <mergeCell ref="AO90:AO91"/>
    <mergeCell ref="AP94:AP95"/>
    <mergeCell ref="AQ94:AQ95"/>
    <mergeCell ref="AR94:AR95"/>
    <mergeCell ref="AS94:AS95"/>
    <mergeCell ref="AS92:AS93"/>
    <mergeCell ref="A94:A95"/>
    <mergeCell ref="B94:B95"/>
    <mergeCell ref="C94:C95"/>
    <mergeCell ref="D94:D95"/>
    <mergeCell ref="AK94:AK95"/>
    <mergeCell ref="AL94:AL95"/>
    <mergeCell ref="AM94:AM95"/>
    <mergeCell ref="AN94:AN95"/>
    <mergeCell ref="AO94:AO95"/>
    <mergeCell ref="AM92:AM93"/>
    <mergeCell ref="AN92:AN93"/>
    <mergeCell ref="AO92:AO93"/>
    <mergeCell ref="AP92:AP93"/>
    <mergeCell ref="AQ92:AQ93"/>
    <mergeCell ref="AR92:AR93"/>
  </mergeCells>
  <conditionalFormatting sqref="F103:AJ104 F5:AJ6 F50:AJ69 F106:AJ119 AS37 F9:AJ12 F14:AJ48 F78:AJ95">
    <cfRule type="expression" dxfId="155" priority="156" stopIfTrue="1">
      <formula>IF(WEEKDAY(F$5)=1,TRUE,FALSE)</formula>
    </cfRule>
  </conditionalFormatting>
  <conditionalFormatting sqref="F5:AJ6 F9:AJ12 F75:AJ76">
    <cfRule type="expression" dxfId="154" priority="155" stopIfTrue="1">
      <formula>IF(WEEKDAY(F$5)=1,TRUE,FALSE)</formula>
    </cfRule>
  </conditionalFormatting>
  <conditionalFormatting sqref="K39:P39">
    <cfRule type="expression" dxfId="153" priority="154" stopIfTrue="1">
      <formula>IF(WEEKDAY(K$5)=1,TRUE,FALSE)</formula>
    </cfRule>
  </conditionalFormatting>
  <conditionalFormatting sqref="K41:P41">
    <cfRule type="expression" dxfId="152" priority="153" stopIfTrue="1">
      <formula>IF(WEEKDAY(K$5)=1,TRUE,FALSE)</formula>
    </cfRule>
  </conditionalFormatting>
  <conditionalFormatting sqref="K43:P43">
    <cfRule type="expression" dxfId="151" priority="152" stopIfTrue="1">
      <formula>IF(WEEKDAY(K$5)=1,TRUE,FALSE)</formula>
    </cfRule>
  </conditionalFormatting>
  <conditionalFormatting sqref="K45:P45">
    <cfRule type="expression" dxfId="150" priority="151" stopIfTrue="1">
      <formula>IF(WEEKDAY(K$5)=1,TRUE,FALSE)</formula>
    </cfRule>
  </conditionalFormatting>
  <conditionalFormatting sqref="K47:P47">
    <cfRule type="expression" dxfId="149" priority="150" stopIfTrue="1">
      <formula>IF(WEEKDAY(K$5)=1,TRUE,FALSE)</formula>
    </cfRule>
  </conditionalFormatting>
  <conditionalFormatting sqref="R47:W47">
    <cfRule type="expression" dxfId="148" priority="149" stopIfTrue="1">
      <formula>IF(WEEKDAY(R$5)=1,TRUE,FALSE)</formula>
    </cfRule>
  </conditionalFormatting>
  <conditionalFormatting sqref="R45:W45">
    <cfRule type="expression" dxfId="147" priority="148" stopIfTrue="1">
      <formula>IF(WEEKDAY(R$5)=1,TRUE,FALSE)</formula>
    </cfRule>
  </conditionalFormatting>
  <conditionalFormatting sqref="R43:W43">
    <cfRule type="expression" dxfId="146" priority="147" stopIfTrue="1">
      <formula>IF(WEEKDAY(R$5)=1,TRUE,FALSE)</formula>
    </cfRule>
  </conditionalFormatting>
  <conditionalFormatting sqref="R41:W41">
    <cfRule type="expression" dxfId="145" priority="146" stopIfTrue="1">
      <formula>IF(WEEKDAY(R$5)=1,TRUE,FALSE)</formula>
    </cfRule>
  </conditionalFormatting>
  <conditionalFormatting sqref="R39:W39">
    <cfRule type="expression" dxfId="144" priority="145" stopIfTrue="1">
      <formula>IF(WEEKDAY(R$5)=1,TRUE,FALSE)</formula>
    </cfRule>
  </conditionalFormatting>
  <conditionalFormatting sqref="Y39:AD39">
    <cfRule type="expression" dxfId="143" priority="144" stopIfTrue="1">
      <formula>IF(WEEKDAY(Y$5)=1,TRUE,FALSE)</formula>
    </cfRule>
  </conditionalFormatting>
  <conditionalFormatting sqref="Y41:AD41">
    <cfRule type="expression" dxfId="142" priority="143" stopIfTrue="1">
      <formula>IF(WEEKDAY(Y$5)=1,TRUE,FALSE)</formula>
    </cfRule>
  </conditionalFormatting>
  <conditionalFormatting sqref="Y43:AD43">
    <cfRule type="expression" dxfId="141" priority="142" stopIfTrue="1">
      <formula>IF(WEEKDAY(Y$5)=1,TRUE,FALSE)</formula>
    </cfRule>
  </conditionalFormatting>
  <conditionalFormatting sqref="Y45:AD45">
    <cfRule type="expression" dxfId="140" priority="141" stopIfTrue="1">
      <formula>IF(WEEKDAY(Y$5)=1,TRUE,FALSE)</formula>
    </cfRule>
  </conditionalFormatting>
  <conditionalFormatting sqref="Y47:AD47">
    <cfRule type="expression" dxfId="139" priority="140" stopIfTrue="1">
      <formula>IF(WEEKDAY(Y$5)=1,TRUE,FALSE)</formula>
    </cfRule>
  </conditionalFormatting>
  <conditionalFormatting sqref="F14:I14">
    <cfRule type="expression" dxfId="138" priority="139" stopIfTrue="1">
      <formula>IF(WEEKDAY(F$5)=1,TRUE,FALSE)</formula>
    </cfRule>
  </conditionalFormatting>
  <conditionalFormatting sqref="F16:I16">
    <cfRule type="expression" dxfId="137" priority="138" stopIfTrue="1">
      <formula>IF(WEEKDAY(F$5)=1,TRUE,FALSE)</formula>
    </cfRule>
  </conditionalFormatting>
  <conditionalFormatting sqref="F18:I18">
    <cfRule type="expression" dxfId="136" priority="137" stopIfTrue="1">
      <formula>IF(WEEKDAY(F$5)=1,TRUE,FALSE)</formula>
    </cfRule>
  </conditionalFormatting>
  <conditionalFormatting sqref="F20:I20">
    <cfRule type="expression" dxfId="135" priority="136" stopIfTrue="1">
      <formula>IF(WEEKDAY(F$5)=1,TRUE,FALSE)</formula>
    </cfRule>
  </conditionalFormatting>
  <conditionalFormatting sqref="F22:I22">
    <cfRule type="expression" dxfId="134" priority="135" stopIfTrue="1">
      <formula>IF(WEEKDAY(F$5)=1,TRUE,FALSE)</formula>
    </cfRule>
  </conditionalFormatting>
  <conditionalFormatting sqref="F24:I24">
    <cfRule type="expression" dxfId="133" priority="134" stopIfTrue="1">
      <formula>IF(WEEKDAY(F$5)=1,TRUE,FALSE)</formula>
    </cfRule>
  </conditionalFormatting>
  <conditionalFormatting sqref="F26:I26">
    <cfRule type="expression" dxfId="132" priority="133" stopIfTrue="1">
      <formula>IF(WEEKDAY(F$5)=1,TRUE,FALSE)</formula>
    </cfRule>
  </conditionalFormatting>
  <conditionalFormatting sqref="F28:I28">
    <cfRule type="expression" dxfId="131" priority="132" stopIfTrue="1">
      <formula>IF(WEEKDAY(F$5)=1,TRUE,FALSE)</formula>
    </cfRule>
  </conditionalFormatting>
  <conditionalFormatting sqref="F30:I30">
    <cfRule type="expression" dxfId="130" priority="131" stopIfTrue="1">
      <formula>IF(WEEKDAY(F$5)=1,TRUE,FALSE)</formula>
    </cfRule>
  </conditionalFormatting>
  <conditionalFormatting sqref="F32:I32">
    <cfRule type="expression" dxfId="129" priority="130" stopIfTrue="1">
      <formula>IF(WEEKDAY(F$5)=1,TRUE,FALSE)</formula>
    </cfRule>
  </conditionalFormatting>
  <conditionalFormatting sqref="F39:I39">
    <cfRule type="expression" dxfId="128" priority="129" stopIfTrue="1">
      <formula>IF(WEEKDAY(F$5)=1,TRUE,FALSE)</formula>
    </cfRule>
  </conditionalFormatting>
  <conditionalFormatting sqref="F41:I41">
    <cfRule type="expression" dxfId="127" priority="128" stopIfTrue="1">
      <formula>IF(WEEKDAY(F$5)=1,TRUE,FALSE)</formula>
    </cfRule>
  </conditionalFormatting>
  <conditionalFormatting sqref="F43:I43">
    <cfRule type="expression" dxfId="126" priority="127" stopIfTrue="1">
      <formula>IF(WEEKDAY(F$5)=1,TRUE,FALSE)</formula>
    </cfRule>
  </conditionalFormatting>
  <conditionalFormatting sqref="F45:I45">
    <cfRule type="expression" dxfId="125" priority="126" stopIfTrue="1">
      <formula>IF(WEEKDAY(F$5)=1,TRUE,FALSE)</formula>
    </cfRule>
  </conditionalFormatting>
  <conditionalFormatting sqref="F47:I47">
    <cfRule type="expression" dxfId="124" priority="125" stopIfTrue="1">
      <formula>IF(WEEKDAY(F$5)=1,TRUE,FALSE)</formula>
    </cfRule>
  </conditionalFormatting>
  <conditionalFormatting sqref="F78:I78">
    <cfRule type="expression" dxfId="123" priority="124" stopIfTrue="1">
      <formula>IF(WEEKDAY(F$5)=1,TRUE,FALSE)</formula>
    </cfRule>
  </conditionalFormatting>
  <conditionalFormatting sqref="F80:I80">
    <cfRule type="expression" dxfId="122" priority="123" stopIfTrue="1">
      <formula>IF(WEEKDAY(F$5)=1,TRUE,FALSE)</formula>
    </cfRule>
  </conditionalFormatting>
  <conditionalFormatting sqref="F82:I82">
    <cfRule type="expression" dxfId="121" priority="122" stopIfTrue="1">
      <formula>IF(WEEKDAY(F$5)=1,TRUE,FALSE)</formula>
    </cfRule>
  </conditionalFormatting>
  <conditionalFormatting sqref="F84:I84">
    <cfRule type="expression" dxfId="120" priority="121" stopIfTrue="1">
      <formula>IF(WEEKDAY(F$5)=1,TRUE,FALSE)</formula>
    </cfRule>
  </conditionalFormatting>
  <conditionalFormatting sqref="F86:I86">
    <cfRule type="expression" dxfId="119" priority="120" stopIfTrue="1">
      <formula>IF(WEEKDAY(F$5)=1,TRUE,FALSE)</formula>
    </cfRule>
  </conditionalFormatting>
  <conditionalFormatting sqref="F88:I88">
    <cfRule type="expression" dxfId="118" priority="119" stopIfTrue="1">
      <formula>IF(WEEKDAY(F$5)=1,TRUE,FALSE)</formula>
    </cfRule>
  </conditionalFormatting>
  <conditionalFormatting sqref="F90:I90">
    <cfRule type="expression" dxfId="117" priority="118" stopIfTrue="1">
      <formula>IF(WEEKDAY(F$5)=1,TRUE,FALSE)</formula>
    </cfRule>
  </conditionalFormatting>
  <conditionalFormatting sqref="F92:I92">
    <cfRule type="expression" dxfId="116" priority="117" stopIfTrue="1">
      <formula>IF(WEEKDAY(F$5)=1,TRUE,FALSE)</formula>
    </cfRule>
  </conditionalFormatting>
  <conditionalFormatting sqref="F94:I94">
    <cfRule type="expression" dxfId="115" priority="116" stopIfTrue="1">
      <formula>IF(WEEKDAY(F$5)=1,TRUE,FALSE)</formula>
    </cfRule>
  </conditionalFormatting>
  <conditionalFormatting sqref="AF14:AJ14">
    <cfRule type="expression" dxfId="114" priority="115" stopIfTrue="1">
      <formula>IF(WEEKDAY(AF$5)=1,TRUE,FALSE)</formula>
    </cfRule>
  </conditionalFormatting>
  <conditionalFormatting sqref="AF16:AJ16">
    <cfRule type="expression" dxfId="113" priority="114" stopIfTrue="1">
      <formula>IF(WEEKDAY(AF$5)=1,TRUE,FALSE)</formula>
    </cfRule>
  </conditionalFormatting>
  <conditionalFormatting sqref="AF18:AJ18">
    <cfRule type="expression" dxfId="112" priority="113" stopIfTrue="1">
      <formula>IF(WEEKDAY(AF$5)=1,TRUE,FALSE)</formula>
    </cfRule>
  </conditionalFormatting>
  <conditionalFormatting sqref="AF20:AJ20">
    <cfRule type="expression" dxfId="111" priority="112" stopIfTrue="1">
      <formula>IF(WEEKDAY(AF$5)=1,TRUE,FALSE)</formula>
    </cfRule>
  </conditionalFormatting>
  <conditionalFormatting sqref="AF22:AJ22">
    <cfRule type="expression" dxfId="110" priority="111" stopIfTrue="1">
      <formula>IF(WEEKDAY(AF$5)=1,TRUE,FALSE)</formula>
    </cfRule>
  </conditionalFormatting>
  <conditionalFormatting sqref="AF24:AJ24">
    <cfRule type="expression" dxfId="109" priority="110" stopIfTrue="1">
      <formula>IF(WEEKDAY(AF$5)=1,TRUE,FALSE)</formula>
    </cfRule>
  </conditionalFormatting>
  <conditionalFormatting sqref="AF26:AJ26">
    <cfRule type="expression" dxfId="108" priority="109" stopIfTrue="1">
      <formula>IF(WEEKDAY(AF$5)=1,TRUE,FALSE)</formula>
    </cfRule>
  </conditionalFormatting>
  <conditionalFormatting sqref="AF28:AJ28">
    <cfRule type="expression" dxfId="107" priority="108" stopIfTrue="1">
      <formula>IF(WEEKDAY(AF$5)=1,TRUE,FALSE)</formula>
    </cfRule>
  </conditionalFormatting>
  <conditionalFormatting sqref="AF30:AJ30">
    <cfRule type="expression" dxfId="106" priority="107" stopIfTrue="1">
      <formula>IF(WEEKDAY(AF$5)=1,TRUE,FALSE)</formula>
    </cfRule>
  </conditionalFormatting>
  <conditionalFormatting sqref="AF32:AJ32">
    <cfRule type="expression" dxfId="105" priority="106" stopIfTrue="1">
      <formula>IF(WEEKDAY(AF$5)=1,TRUE,FALSE)</formula>
    </cfRule>
  </conditionalFormatting>
  <conditionalFormatting sqref="AF39:AJ39">
    <cfRule type="expression" dxfId="104" priority="105" stopIfTrue="1">
      <formula>IF(WEEKDAY(AF$5)=1,TRUE,FALSE)</formula>
    </cfRule>
  </conditionalFormatting>
  <conditionalFormatting sqref="AF43:AJ43">
    <cfRule type="expression" dxfId="103" priority="104" stopIfTrue="1">
      <formula>IF(WEEKDAY(AF$5)=1,TRUE,FALSE)</formula>
    </cfRule>
  </conditionalFormatting>
  <conditionalFormatting sqref="AF45:AJ45">
    <cfRule type="expression" dxfId="102" priority="103" stopIfTrue="1">
      <formula>IF(WEEKDAY(AF$5)=1,TRUE,FALSE)</formula>
    </cfRule>
  </conditionalFormatting>
  <conditionalFormatting sqref="AF47:AJ47">
    <cfRule type="expression" dxfId="101" priority="102" stopIfTrue="1">
      <formula>IF(WEEKDAY(AF$5)=1,TRUE,FALSE)</formula>
    </cfRule>
  </conditionalFormatting>
  <conditionalFormatting sqref="K41:P41">
    <cfRule type="expression" dxfId="100" priority="101" stopIfTrue="1">
      <formula>IF(WEEKDAY(K$5)=1,TRUE,FALSE)</formula>
    </cfRule>
  </conditionalFormatting>
  <conditionalFormatting sqref="R41:W41">
    <cfRule type="expression" dxfId="99" priority="100" stopIfTrue="1">
      <formula>IF(WEEKDAY(R$5)=1,TRUE,FALSE)</formula>
    </cfRule>
  </conditionalFormatting>
  <conditionalFormatting sqref="Y41:AD41">
    <cfRule type="expression" dxfId="98" priority="99" stopIfTrue="1">
      <formula>IF(WEEKDAY(Y$5)=1,TRUE,FALSE)</formula>
    </cfRule>
  </conditionalFormatting>
  <conditionalFormatting sqref="F41:I41">
    <cfRule type="expression" dxfId="97" priority="98" stopIfTrue="1">
      <formula>IF(WEEKDAY(F$5)=1,TRUE,FALSE)</formula>
    </cfRule>
  </conditionalFormatting>
  <conditionalFormatting sqref="AF41:AJ41">
    <cfRule type="expression" dxfId="96" priority="97" stopIfTrue="1">
      <formula>IF(WEEKDAY(AF$5)=1,TRUE,FALSE)</formula>
    </cfRule>
  </conditionalFormatting>
  <conditionalFormatting sqref="I34">
    <cfRule type="expression" dxfId="95" priority="96" stopIfTrue="1">
      <formula>IF(WEEKDAY(I$5)=1,TRUE,FALSE)</formula>
    </cfRule>
  </conditionalFormatting>
  <conditionalFormatting sqref="AF34:AJ34">
    <cfRule type="expression" dxfId="94" priority="95" stopIfTrue="1">
      <formula>IF(WEEKDAY(AF$5)=1,TRUE,FALSE)</formula>
    </cfRule>
  </conditionalFormatting>
  <conditionalFormatting sqref="I34">
    <cfRule type="expression" dxfId="93" priority="94" stopIfTrue="1">
      <formula>IF(WEEKDAY(I$5)=1,TRUE,FALSE)</formula>
    </cfRule>
  </conditionalFormatting>
  <conditionalFormatting sqref="AF34:AJ34">
    <cfRule type="expression" dxfId="92" priority="93" stopIfTrue="1">
      <formula>IF(WEEKDAY(AF$5)=1,TRUE,FALSE)</formula>
    </cfRule>
  </conditionalFormatting>
  <conditionalFormatting sqref="I34">
    <cfRule type="expression" dxfId="91" priority="92" stopIfTrue="1">
      <formula>IF(WEEKDAY(I$5)=1,TRUE,FALSE)</formula>
    </cfRule>
  </conditionalFormatting>
  <conditionalFormatting sqref="AF34:AJ34">
    <cfRule type="expression" dxfId="90" priority="91" stopIfTrue="1">
      <formula>IF(WEEKDAY(AF$5)=1,TRUE,FALSE)</formula>
    </cfRule>
  </conditionalFormatting>
  <conditionalFormatting sqref="F34:H34">
    <cfRule type="expression" dxfId="89" priority="90" stopIfTrue="1">
      <formula>IF(WEEKDAY(F$5)=1,TRUE,FALSE)</formula>
    </cfRule>
  </conditionalFormatting>
  <conditionalFormatting sqref="F34:H34">
    <cfRule type="expression" dxfId="88" priority="89" stopIfTrue="1">
      <formula>IF(WEEKDAY(F$5)=1,TRUE,FALSE)</formula>
    </cfRule>
  </conditionalFormatting>
  <conditionalFormatting sqref="J34:L34 N34:P34 R34:T34 V34:X34 Z34:AB34 AD34:AF34 AH34:AJ34">
    <cfRule type="expression" dxfId="87" priority="88" stopIfTrue="1">
      <formula>IF(WEEKDAY(J$5)=1,TRUE,FALSE)</formula>
    </cfRule>
  </conditionalFormatting>
  <conditionalFormatting sqref="J34:L34 N34:P34 R34:T34 V34:X34 Z34:AB34 AD34:AF34 AH34:AJ34">
    <cfRule type="expression" dxfId="86" priority="87" stopIfTrue="1">
      <formula>IF(WEEKDAY(J$5)=1,TRUE,FALSE)</formula>
    </cfRule>
  </conditionalFormatting>
  <conditionalFormatting sqref="I36">
    <cfRule type="expression" dxfId="85" priority="86" stopIfTrue="1">
      <formula>IF(WEEKDAY(I$5)=1,TRUE,FALSE)</formula>
    </cfRule>
  </conditionalFormatting>
  <conditionalFormatting sqref="AF36:AJ36">
    <cfRule type="expression" dxfId="84" priority="85" stopIfTrue="1">
      <formula>IF(WEEKDAY(AF$5)=1,TRUE,FALSE)</formula>
    </cfRule>
  </conditionalFormatting>
  <conditionalFormatting sqref="I36">
    <cfRule type="expression" dxfId="83" priority="84" stopIfTrue="1">
      <formula>IF(WEEKDAY(I$5)=1,TRUE,FALSE)</formula>
    </cfRule>
  </conditionalFormatting>
  <conditionalFormatting sqref="AF36:AJ36">
    <cfRule type="expression" dxfId="82" priority="83" stopIfTrue="1">
      <formula>IF(WEEKDAY(AF$5)=1,TRUE,FALSE)</formula>
    </cfRule>
  </conditionalFormatting>
  <conditionalFormatting sqref="I36">
    <cfRule type="expression" dxfId="81" priority="82" stopIfTrue="1">
      <formula>IF(WEEKDAY(I$5)=1,TRUE,FALSE)</formula>
    </cfRule>
  </conditionalFormatting>
  <conditionalFormatting sqref="AF36:AJ36">
    <cfRule type="expression" dxfId="80" priority="81" stopIfTrue="1">
      <formula>IF(WEEKDAY(AF$5)=1,TRUE,FALSE)</formula>
    </cfRule>
  </conditionalFormatting>
  <conditionalFormatting sqref="F36:H36">
    <cfRule type="expression" dxfId="79" priority="80" stopIfTrue="1">
      <formula>IF(WEEKDAY(F$5)=1,TRUE,FALSE)</formula>
    </cfRule>
  </conditionalFormatting>
  <conditionalFormatting sqref="F36:H36">
    <cfRule type="expression" dxfId="78" priority="79" stopIfTrue="1">
      <formula>IF(WEEKDAY(F$5)=1,TRUE,FALSE)</formula>
    </cfRule>
  </conditionalFormatting>
  <conditionalFormatting sqref="J36:L36 N36:P36 R36:T36 V36:X36 Z36:AB36 AD36:AF36 AH36:AJ36">
    <cfRule type="expression" dxfId="77" priority="78" stopIfTrue="1">
      <formula>IF(WEEKDAY(J$5)=1,TRUE,FALSE)</formula>
    </cfRule>
  </conditionalFormatting>
  <conditionalFormatting sqref="J36:L36 N36:P36 R36:T36 V36:X36 Z36:AB36 AD36:AF36 AH36:AJ36">
    <cfRule type="expression" dxfId="76" priority="77" stopIfTrue="1">
      <formula>IF(WEEKDAY(J$5)=1,TRUE,FALSE)</formula>
    </cfRule>
  </conditionalFormatting>
  <conditionalFormatting sqref="F16:I16">
    <cfRule type="expression" dxfId="75" priority="76" stopIfTrue="1">
      <formula>IF(WEEKDAY(F$5)=1,TRUE,FALSE)</formula>
    </cfRule>
  </conditionalFormatting>
  <conditionalFormatting sqref="AF16:AJ16">
    <cfRule type="expression" dxfId="74" priority="75" stopIfTrue="1">
      <formula>IF(WEEKDAY(AF$5)=1,TRUE,FALSE)</formula>
    </cfRule>
  </conditionalFormatting>
  <conditionalFormatting sqref="F18:I18">
    <cfRule type="expression" dxfId="73" priority="74" stopIfTrue="1">
      <formula>IF(WEEKDAY(F$5)=1,TRUE,FALSE)</formula>
    </cfRule>
  </conditionalFormatting>
  <conditionalFormatting sqref="AF18:AJ18">
    <cfRule type="expression" dxfId="72" priority="73" stopIfTrue="1">
      <formula>IF(WEEKDAY(AF$5)=1,TRUE,FALSE)</formula>
    </cfRule>
  </conditionalFormatting>
  <conditionalFormatting sqref="F20:I20">
    <cfRule type="expression" dxfId="71" priority="72" stopIfTrue="1">
      <formula>IF(WEEKDAY(F$5)=1,TRUE,FALSE)</formula>
    </cfRule>
  </conditionalFormatting>
  <conditionalFormatting sqref="AF20:AJ20">
    <cfRule type="expression" dxfId="70" priority="71" stopIfTrue="1">
      <formula>IF(WEEKDAY(AF$5)=1,TRUE,FALSE)</formula>
    </cfRule>
  </conditionalFormatting>
  <conditionalFormatting sqref="F22:I22">
    <cfRule type="expression" dxfId="69" priority="70" stopIfTrue="1">
      <formula>IF(WEEKDAY(F$5)=1,TRUE,FALSE)</formula>
    </cfRule>
  </conditionalFormatting>
  <conditionalFormatting sqref="AF22:AJ22">
    <cfRule type="expression" dxfId="68" priority="69" stopIfTrue="1">
      <formula>IF(WEEKDAY(AF$5)=1,TRUE,FALSE)</formula>
    </cfRule>
  </conditionalFormatting>
  <conditionalFormatting sqref="F24:I24">
    <cfRule type="expression" dxfId="67" priority="68" stopIfTrue="1">
      <formula>IF(WEEKDAY(F$5)=1,TRUE,FALSE)</formula>
    </cfRule>
  </conditionalFormatting>
  <conditionalFormatting sqref="AF24:AJ24">
    <cfRule type="expression" dxfId="66" priority="67" stopIfTrue="1">
      <formula>IF(WEEKDAY(AF$5)=1,TRUE,FALSE)</formula>
    </cfRule>
  </conditionalFormatting>
  <conditionalFormatting sqref="F26:I26">
    <cfRule type="expression" dxfId="65" priority="66" stopIfTrue="1">
      <formula>IF(WEEKDAY(F$5)=1,TRUE,FALSE)</formula>
    </cfRule>
  </conditionalFormatting>
  <conditionalFormatting sqref="AF26:AJ26">
    <cfRule type="expression" dxfId="64" priority="65" stopIfTrue="1">
      <formula>IF(WEEKDAY(AF$5)=1,TRUE,FALSE)</formula>
    </cfRule>
  </conditionalFormatting>
  <conditionalFormatting sqref="F28:I28">
    <cfRule type="expression" dxfId="63" priority="64" stopIfTrue="1">
      <formula>IF(WEEKDAY(F$5)=1,TRUE,FALSE)</formula>
    </cfRule>
  </conditionalFormatting>
  <conditionalFormatting sqref="AF28:AJ28">
    <cfRule type="expression" dxfId="62" priority="63" stopIfTrue="1">
      <formula>IF(WEEKDAY(AF$5)=1,TRUE,FALSE)</formula>
    </cfRule>
  </conditionalFormatting>
  <conditionalFormatting sqref="F30:I30">
    <cfRule type="expression" dxfId="61" priority="62" stopIfTrue="1">
      <formula>IF(WEEKDAY(F$5)=1,TRUE,FALSE)</formula>
    </cfRule>
  </conditionalFormatting>
  <conditionalFormatting sqref="AF30:AJ30">
    <cfRule type="expression" dxfId="60" priority="61" stopIfTrue="1">
      <formula>IF(WEEKDAY(AF$5)=1,TRUE,FALSE)</formula>
    </cfRule>
  </conditionalFormatting>
  <conditionalFormatting sqref="F32:I32">
    <cfRule type="expression" dxfId="59" priority="60" stopIfTrue="1">
      <formula>IF(WEEKDAY(F$5)=1,TRUE,FALSE)</formula>
    </cfRule>
  </conditionalFormatting>
  <conditionalFormatting sqref="AF32:AJ32">
    <cfRule type="expression" dxfId="58" priority="59" stopIfTrue="1">
      <formula>IF(WEEKDAY(AF$5)=1,TRUE,FALSE)</formula>
    </cfRule>
  </conditionalFormatting>
  <conditionalFormatting sqref="F34:I34">
    <cfRule type="expression" dxfId="57" priority="58" stopIfTrue="1">
      <formula>IF(WEEKDAY(F$5)=1,TRUE,FALSE)</formula>
    </cfRule>
  </conditionalFormatting>
  <conditionalFormatting sqref="AF34:AJ34">
    <cfRule type="expression" dxfId="56" priority="57" stopIfTrue="1">
      <formula>IF(WEEKDAY(AF$5)=1,TRUE,FALSE)</formula>
    </cfRule>
  </conditionalFormatting>
  <conditionalFormatting sqref="F36:I36">
    <cfRule type="expression" dxfId="55" priority="56" stopIfTrue="1">
      <formula>IF(WEEKDAY(F$5)=1,TRUE,FALSE)</formula>
    </cfRule>
  </conditionalFormatting>
  <conditionalFormatting sqref="AF36:AJ36">
    <cfRule type="expression" dxfId="54" priority="55" stopIfTrue="1">
      <formula>IF(WEEKDAY(AF$5)=1,TRUE,FALSE)</formula>
    </cfRule>
  </conditionalFormatting>
  <conditionalFormatting sqref="I37">
    <cfRule type="expression" dxfId="53" priority="54" stopIfTrue="1">
      <formula>IF(WEEKDAY(I$5)=1,TRUE,FALSE)</formula>
    </cfRule>
  </conditionalFormatting>
  <conditionalFormatting sqref="AF37:AJ37">
    <cfRule type="expression" dxfId="52" priority="53" stopIfTrue="1">
      <formula>IF(WEEKDAY(AF$5)=1,TRUE,FALSE)</formula>
    </cfRule>
  </conditionalFormatting>
  <conditionalFormatting sqref="I37">
    <cfRule type="expression" dxfId="51" priority="52" stopIfTrue="1">
      <formula>IF(WEEKDAY(I$5)=1,TRUE,FALSE)</formula>
    </cfRule>
  </conditionalFormatting>
  <conditionalFormatting sqref="AF37:AJ37">
    <cfRule type="expression" dxfId="50" priority="51" stopIfTrue="1">
      <formula>IF(WEEKDAY(AF$5)=1,TRUE,FALSE)</formula>
    </cfRule>
  </conditionalFormatting>
  <conditionalFormatting sqref="I37">
    <cfRule type="expression" dxfId="49" priority="50" stopIfTrue="1">
      <formula>IF(WEEKDAY(I$5)=1,TRUE,FALSE)</formula>
    </cfRule>
  </conditionalFormatting>
  <conditionalFormatting sqref="AF37:AJ37">
    <cfRule type="expression" dxfId="48" priority="49" stopIfTrue="1">
      <formula>IF(WEEKDAY(AF$5)=1,TRUE,FALSE)</formula>
    </cfRule>
  </conditionalFormatting>
  <conditionalFormatting sqref="F37:H37 AS37">
    <cfRule type="expression" dxfId="47" priority="48" stopIfTrue="1">
      <formula>IF(WEEKDAY(F$5)=1,TRUE,FALSE)</formula>
    </cfRule>
  </conditionalFormatting>
  <conditionalFormatting sqref="F37:H37 AS37">
    <cfRule type="expression" dxfId="46" priority="47" stopIfTrue="1">
      <formula>IF(WEEKDAY(F$5)=1,TRUE,FALSE)</formula>
    </cfRule>
  </conditionalFormatting>
  <conditionalFormatting sqref="J37:L37 N37:P37 R37:T37 V37:X37 Z37:AB37 AD37:AF37 AH37:AJ37">
    <cfRule type="expression" dxfId="45" priority="46" stopIfTrue="1">
      <formula>IF(WEEKDAY(J$5)=1,TRUE,FALSE)</formula>
    </cfRule>
  </conditionalFormatting>
  <conditionalFormatting sqref="J37:L37 N37:P37 R37:T37 V37:X37 Z37:AB37 AD37:AF37 AH37:AJ37">
    <cfRule type="expression" dxfId="44" priority="45" stopIfTrue="1">
      <formula>IF(WEEKDAY(J$5)=1,TRUE,FALSE)</formula>
    </cfRule>
  </conditionalFormatting>
  <conditionalFormatting sqref="F37:I37 AS37">
    <cfRule type="expression" dxfId="43" priority="44" stopIfTrue="1">
      <formula>IF(WEEKDAY(F$5)=1,TRUE,FALSE)</formula>
    </cfRule>
  </conditionalFormatting>
  <conditionalFormatting sqref="AF37:AJ37">
    <cfRule type="expression" dxfId="42" priority="43" stopIfTrue="1">
      <formula>IF(WEEKDAY(AF$5)=1,TRUE,FALSE)</formula>
    </cfRule>
  </conditionalFormatting>
  <conditionalFormatting sqref="F80:I80">
    <cfRule type="expression" dxfId="41" priority="42" stopIfTrue="1">
      <formula>IF(WEEKDAY(F$5)=1,TRUE,FALSE)</formula>
    </cfRule>
  </conditionalFormatting>
  <conditionalFormatting sqref="F82:I82">
    <cfRule type="expression" dxfId="40" priority="41" stopIfTrue="1">
      <formula>IF(WEEKDAY(F$5)=1,TRUE,FALSE)</formula>
    </cfRule>
  </conditionalFormatting>
  <conditionalFormatting sqref="F84:I84">
    <cfRule type="expression" dxfId="39" priority="40" stopIfTrue="1">
      <formula>IF(WEEKDAY(F$5)=1,TRUE,FALSE)</formula>
    </cfRule>
  </conditionalFormatting>
  <conditionalFormatting sqref="F86:I86">
    <cfRule type="expression" dxfId="38" priority="39" stopIfTrue="1">
      <formula>IF(WEEKDAY(F$5)=1,TRUE,FALSE)</formula>
    </cfRule>
  </conditionalFormatting>
  <conditionalFormatting sqref="F88:I88">
    <cfRule type="expression" dxfId="37" priority="38" stopIfTrue="1">
      <formula>IF(WEEKDAY(F$5)=1,TRUE,FALSE)</formula>
    </cfRule>
  </conditionalFormatting>
  <conditionalFormatting sqref="F90:I90">
    <cfRule type="expression" dxfId="36" priority="37" stopIfTrue="1">
      <formula>IF(WEEKDAY(F$5)=1,TRUE,FALSE)</formula>
    </cfRule>
  </conditionalFormatting>
  <conditionalFormatting sqref="F92:I92">
    <cfRule type="expression" dxfId="35" priority="36" stopIfTrue="1">
      <formula>IF(WEEKDAY(F$5)=1,TRUE,FALSE)</formula>
    </cfRule>
  </conditionalFormatting>
  <conditionalFormatting sqref="F94:I94">
    <cfRule type="expression" dxfId="34" priority="35" stopIfTrue="1">
      <formula>IF(WEEKDAY(F$5)=1,TRUE,FALSE)</formula>
    </cfRule>
  </conditionalFormatting>
  <conditionalFormatting sqref="F14:AJ14">
    <cfRule type="expression" dxfId="33" priority="34" stopIfTrue="1">
      <formula>IF(WEEKDAY(F$5)=1,TRUE,FALSE)</formula>
    </cfRule>
  </conditionalFormatting>
  <conditionalFormatting sqref="F16:AJ16">
    <cfRule type="expression" dxfId="32" priority="33" stopIfTrue="1">
      <formula>IF(WEEKDAY(F$5)=1,TRUE,FALSE)</formula>
    </cfRule>
  </conditionalFormatting>
  <conditionalFormatting sqref="F18:AJ18">
    <cfRule type="expression" dxfId="31" priority="32" stopIfTrue="1">
      <formula>IF(WEEKDAY(F$5)=1,TRUE,FALSE)</formula>
    </cfRule>
  </conditionalFormatting>
  <conditionalFormatting sqref="F20:AJ20">
    <cfRule type="expression" dxfId="30" priority="31" stopIfTrue="1">
      <formula>IF(WEEKDAY(F$5)=1,TRUE,FALSE)</formula>
    </cfRule>
  </conditionalFormatting>
  <conditionalFormatting sqref="F22:AJ22">
    <cfRule type="expression" dxfId="29" priority="30" stopIfTrue="1">
      <formula>IF(WEEKDAY(F$5)=1,TRUE,FALSE)</formula>
    </cfRule>
  </conditionalFormatting>
  <conditionalFormatting sqref="F24:AJ24">
    <cfRule type="expression" dxfId="28" priority="29" stopIfTrue="1">
      <formula>IF(WEEKDAY(F$5)=1,TRUE,FALSE)</formula>
    </cfRule>
  </conditionalFormatting>
  <conditionalFormatting sqref="F26:AJ26">
    <cfRule type="expression" dxfId="27" priority="28" stopIfTrue="1">
      <formula>IF(WEEKDAY(F$5)=1,TRUE,FALSE)</formula>
    </cfRule>
  </conditionalFormatting>
  <conditionalFormatting sqref="F28:AJ28">
    <cfRule type="expression" dxfId="26" priority="27" stopIfTrue="1">
      <formula>IF(WEEKDAY(F$5)=1,TRUE,FALSE)</formula>
    </cfRule>
  </conditionalFormatting>
  <conditionalFormatting sqref="F30:AJ30">
    <cfRule type="expression" dxfId="25" priority="26" stopIfTrue="1">
      <formula>IF(WEEKDAY(F$5)=1,TRUE,FALSE)</formula>
    </cfRule>
  </conditionalFormatting>
  <conditionalFormatting sqref="F32:AJ32">
    <cfRule type="expression" dxfId="24" priority="25" stopIfTrue="1">
      <formula>IF(WEEKDAY(F$5)=1,TRUE,FALSE)</formula>
    </cfRule>
  </conditionalFormatting>
  <conditionalFormatting sqref="F34:AJ34">
    <cfRule type="expression" dxfId="23" priority="24" stopIfTrue="1">
      <formula>IF(WEEKDAY(F$5)=1,TRUE,FALSE)</formula>
    </cfRule>
  </conditionalFormatting>
  <conditionalFormatting sqref="F36:AJ36">
    <cfRule type="expression" dxfId="22" priority="23" stopIfTrue="1">
      <formula>IF(WEEKDAY(F$5)=1,TRUE,FALSE)</formula>
    </cfRule>
  </conditionalFormatting>
  <conditionalFormatting sqref="F39:AJ39">
    <cfRule type="expression" dxfId="21" priority="22" stopIfTrue="1">
      <formula>IF(WEEKDAY(F$5)=1,TRUE,FALSE)</formula>
    </cfRule>
  </conditionalFormatting>
  <conditionalFormatting sqref="F41:AJ41">
    <cfRule type="expression" dxfId="20" priority="21" stopIfTrue="1">
      <formula>IF(WEEKDAY(F$5)=1,TRUE,FALSE)</formula>
    </cfRule>
  </conditionalFormatting>
  <conditionalFormatting sqref="F43:AJ43">
    <cfRule type="expression" dxfId="19" priority="20" stopIfTrue="1">
      <formula>IF(WEEKDAY(F$5)=1,TRUE,FALSE)</formula>
    </cfRule>
  </conditionalFormatting>
  <conditionalFormatting sqref="F45:AJ45">
    <cfRule type="expression" dxfId="18" priority="19" stopIfTrue="1">
      <formula>IF(WEEKDAY(F$5)=1,TRUE,FALSE)</formula>
    </cfRule>
  </conditionalFormatting>
  <conditionalFormatting sqref="F47:AJ47">
    <cfRule type="expression" dxfId="17" priority="18" stopIfTrue="1">
      <formula>IF(WEEKDAY(F$5)=1,TRUE,FALSE)</formula>
    </cfRule>
  </conditionalFormatting>
  <conditionalFormatting sqref="F78:AJ78">
    <cfRule type="expression" dxfId="16" priority="17" stopIfTrue="1">
      <formula>IF(WEEKDAY(F$5)=1,TRUE,FALSE)</formula>
    </cfRule>
  </conditionalFormatting>
  <conditionalFormatting sqref="F80:I80">
    <cfRule type="expression" dxfId="15" priority="16" stopIfTrue="1">
      <formula>IF(WEEKDAY(F$5)=1,TRUE,FALSE)</formula>
    </cfRule>
  </conditionalFormatting>
  <conditionalFormatting sqref="F80:AJ80">
    <cfRule type="expression" dxfId="14" priority="15" stopIfTrue="1">
      <formula>IF(WEEKDAY(F$5)=1,TRUE,FALSE)</formula>
    </cfRule>
  </conditionalFormatting>
  <conditionalFormatting sqref="F82:I82">
    <cfRule type="expression" dxfId="13" priority="14" stopIfTrue="1">
      <formula>IF(WEEKDAY(F$5)=1,TRUE,FALSE)</formula>
    </cfRule>
  </conditionalFormatting>
  <conditionalFormatting sqref="F82:AJ82">
    <cfRule type="expression" dxfId="12" priority="13" stopIfTrue="1">
      <formula>IF(WEEKDAY(F$5)=1,TRUE,FALSE)</formula>
    </cfRule>
  </conditionalFormatting>
  <conditionalFormatting sqref="F84:I84">
    <cfRule type="expression" dxfId="11" priority="12" stopIfTrue="1">
      <formula>IF(WEEKDAY(F$5)=1,TRUE,FALSE)</formula>
    </cfRule>
  </conditionalFormatting>
  <conditionalFormatting sqref="F84:AJ84">
    <cfRule type="expression" dxfId="10" priority="11" stopIfTrue="1">
      <formula>IF(WEEKDAY(F$5)=1,TRUE,FALSE)</formula>
    </cfRule>
  </conditionalFormatting>
  <conditionalFormatting sqref="F86:I86">
    <cfRule type="expression" dxfId="9" priority="10" stopIfTrue="1">
      <formula>IF(WEEKDAY(F$5)=1,TRUE,FALSE)</formula>
    </cfRule>
  </conditionalFormatting>
  <conditionalFormatting sqref="F86:AJ86">
    <cfRule type="expression" dxfId="8" priority="9" stopIfTrue="1">
      <formula>IF(WEEKDAY(F$5)=1,TRUE,FALSE)</formula>
    </cfRule>
  </conditionalFormatting>
  <conditionalFormatting sqref="F88:I88">
    <cfRule type="expression" dxfId="7" priority="8" stopIfTrue="1">
      <formula>IF(WEEKDAY(F$5)=1,TRUE,FALSE)</formula>
    </cfRule>
  </conditionalFormatting>
  <conditionalFormatting sqref="F88:AJ88">
    <cfRule type="expression" dxfId="6" priority="7" stopIfTrue="1">
      <formula>IF(WEEKDAY(F$5)=1,TRUE,FALSE)</formula>
    </cfRule>
  </conditionalFormatting>
  <conditionalFormatting sqref="F90:I90">
    <cfRule type="expression" dxfId="5" priority="6" stopIfTrue="1">
      <formula>IF(WEEKDAY(F$5)=1,TRUE,FALSE)</formula>
    </cfRule>
  </conditionalFormatting>
  <conditionalFormatting sqref="F90:AJ90">
    <cfRule type="expression" dxfId="4" priority="5" stopIfTrue="1">
      <formula>IF(WEEKDAY(F$5)=1,TRUE,FALSE)</formula>
    </cfRule>
  </conditionalFormatting>
  <conditionalFormatting sqref="F92:I92">
    <cfRule type="expression" dxfId="3" priority="4" stopIfTrue="1">
      <formula>IF(WEEKDAY(F$5)=1,TRUE,FALSE)</formula>
    </cfRule>
  </conditionalFormatting>
  <conditionalFormatting sqref="F92:AJ92">
    <cfRule type="expression" dxfId="2" priority="3" stopIfTrue="1">
      <formula>IF(WEEKDAY(F$5)=1,TRUE,FALSE)</formula>
    </cfRule>
  </conditionalFormatting>
  <conditionalFormatting sqref="F94:I94">
    <cfRule type="expression" dxfId="1" priority="2" stopIfTrue="1">
      <formula>IF(WEEKDAY(F$5)=1,TRUE,FALSE)</formula>
    </cfRule>
  </conditionalFormatting>
  <conditionalFormatting sqref="F94:AJ94">
    <cfRule type="expression" dxfId="0" priority="1" stopIfTrue="1">
      <formula>IF(WEEKDAY(F$5)=1,TRUE,FALSE)</formula>
    </cfRule>
  </conditionalFormatting>
  <printOptions horizontalCentered="1"/>
  <pageMargins left="0.24" right="0.24" top="0.32" bottom="0.72" header="0.25" footer="0.62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67"/>
  <sheetViews>
    <sheetView tabSelected="1" topLeftCell="D1" zoomScaleNormal="70" workbookViewId="0">
      <selection activeCell="P10" sqref="P10"/>
    </sheetView>
  </sheetViews>
  <sheetFormatPr defaultRowHeight="11.25"/>
  <cols>
    <col min="1" max="1" width="4.140625" style="5" customWidth="1"/>
    <col min="2" max="2" width="9.140625" style="5" customWidth="1"/>
    <col min="3" max="3" width="21.140625" style="5" customWidth="1"/>
    <col min="4" max="4" width="13.5703125" style="14" customWidth="1"/>
    <col min="5" max="5" width="15.42578125" style="15" bestFit="1" customWidth="1"/>
    <col min="6" max="6" width="6.42578125" style="14" customWidth="1"/>
    <col min="7" max="7" width="10.5703125" style="15" customWidth="1"/>
    <col min="8" max="8" width="7.140625" style="15" customWidth="1"/>
    <col min="9" max="9" width="9.5703125" style="15" customWidth="1"/>
    <col min="10" max="10" width="8.5703125" style="81" customWidth="1"/>
    <col min="11" max="12" width="12" style="5" customWidth="1"/>
    <col min="13" max="13" width="11.85546875" style="5" customWidth="1"/>
    <col min="14" max="14" width="8.5703125" style="5" customWidth="1"/>
    <col min="15" max="16" width="8.7109375" style="5" customWidth="1"/>
    <col min="17" max="17" width="11" style="5" customWidth="1"/>
    <col min="18" max="18" width="6.28515625" style="5" customWidth="1"/>
    <col min="19" max="19" width="10.85546875" style="5" customWidth="1"/>
    <col min="20" max="20" width="12.28515625" style="6" customWidth="1"/>
    <col min="21" max="21" width="9.5703125" style="5" customWidth="1"/>
    <col min="22" max="22" width="15.42578125" style="6" customWidth="1"/>
    <col min="23" max="23" width="7.42578125" style="6" customWidth="1"/>
    <col min="24" max="24" width="7" style="6" customWidth="1"/>
    <col min="25" max="25" width="9.140625" style="6"/>
    <col min="26" max="26" width="11.140625" style="6" bestFit="1" customWidth="1"/>
    <col min="27" max="28" width="10.85546875" style="5" bestFit="1" customWidth="1"/>
    <col min="29" max="16384" width="9.140625" style="5"/>
  </cols>
  <sheetData>
    <row r="1" spans="1:31" s="3" customFormat="1" ht="41.25" customHeight="1">
      <c r="A1" s="124"/>
      <c r="B1" s="420"/>
      <c r="C1" s="420"/>
      <c r="D1" s="531" t="str">
        <f>"BẢNG THANH TOÁN LƯƠNG THÁNG"&amp;" "&amp;TEXT($E$4,"mm")&amp;" / "&amp;TEXT($E$4,"yyyy")</f>
        <v>BẢNG THANH TOÁN LƯƠNG THÁNG 05 / 2017</v>
      </c>
      <c r="E1" s="531"/>
      <c r="F1" s="531"/>
      <c r="G1" s="531"/>
      <c r="H1" s="531"/>
      <c r="I1" s="531"/>
      <c r="J1" s="531"/>
      <c r="K1" s="531"/>
      <c r="L1" s="531"/>
      <c r="M1" s="531"/>
      <c r="N1" s="531"/>
      <c r="O1" s="531"/>
      <c r="P1" s="531"/>
      <c r="Q1" s="532"/>
      <c r="R1" s="533" t="s">
        <v>179</v>
      </c>
      <c r="S1" s="534"/>
      <c r="T1" s="535"/>
      <c r="U1" s="115" t="s">
        <v>58</v>
      </c>
      <c r="V1" s="99" t="s">
        <v>37</v>
      </c>
      <c r="W1" s="73"/>
      <c r="X1" s="73"/>
      <c r="Y1" s="4"/>
      <c r="Z1" s="4"/>
    </row>
    <row r="2" spans="1:31" s="3" customFormat="1" ht="15" customHeight="1">
      <c r="A2" s="124" t="str">
        <f>TH!$A$1</f>
        <v>Công ty TNHH Hải sản An Lạc</v>
      </c>
      <c r="B2" s="420"/>
      <c r="C2" s="420"/>
      <c r="D2" s="420"/>
      <c r="E2" s="71"/>
      <c r="F2" s="420"/>
      <c r="G2" s="420"/>
      <c r="H2" s="420"/>
      <c r="I2" s="420"/>
      <c r="J2" s="72"/>
      <c r="K2" s="420"/>
      <c r="L2" s="420"/>
      <c r="M2" s="420"/>
      <c r="N2" s="420"/>
      <c r="O2" s="420"/>
      <c r="P2" s="420"/>
      <c r="Q2" s="420"/>
      <c r="R2" s="420"/>
      <c r="S2" s="420"/>
      <c r="T2" s="50"/>
      <c r="U2" s="70">
        <v>27</v>
      </c>
      <c r="V2" s="100">
        <v>31</v>
      </c>
      <c r="W2" s="73"/>
      <c r="X2" s="73"/>
      <c r="Y2" s="4"/>
      <c r="Z2" s="4"/>
    </row>
    <row r="3" spans="1:31" s="3" customFormat="1" ht="15" customHeight="1">
      <c r="A3" s="124" t="str">
        <f>TH!$A$2</f>
        <v>Địa chỉ: Lô A14, đường 4A, KCN Hải Sơn, Đức Hòa, Long An</v>
      </c>
      <c r="B3" s="420"/>
      <c r="C3" s="420"/>
      <c r="D3" s="420"/>
      <c r="E3" s="71"/>
      <c r="F3" s="420"/>
      <c r="G3" s="420"/>
      <c r="H3" s="420"/>
      <c r="I3" s="420"/>
      <c r="J3" s="72"/>
      <c r="K3" s="420"/>
      <c r="L3" s="420"/>
      <c r="M3" s="420"/>
      <c r="N3" s="420"/>
      <c r="O3" s="420"/>
      <c r="P3" s="420"/>
      <c r="Q3" s="420"/>
      <c r="R3" s="420"/>
      <c r="S3" s="420"/>
      <c r="T3" s="50"/>
      <c r="U3" s="116"/>
      <c r="V3" s="117"/>
      <c r="W3" s="73"/>
      <c r="X3" s="73"/>
      <c r="Y3" s="4"/>
      <c r="Z3" s="4"/>
    </row>
    <row r="4" spans="1:31" s="95" customFormat="1" ht="14.25" customHeight="1">
      <c r="A4" s="93"/>
      <c r="B4" s="94"/>
      <c r="C4" s="94"/>
      <c r="D4" s="94"/>
      <c r="E4" s="277">
        <f>'CC - 05'!E4</f>
        <v>42856</v>
      </c>
      <c r="F4" s="94"/>
      <c r="G4" s="94"/>
      <c r="H4" s="94"/>
      <c r="I4" s="94"/>
      <c r="J4" s="94"/>
      <c r="K4" s="94"/>
      <c r="L4" s="94"/>
      <c r="M4" s="94"/>
      <c r="N4" s="249">
        <v>0.08</v>
      </c>
      <c r="O4" s="249">
        <v>1.4999999999999999E-2</v>
      </c>
      <c r="P4" s="249">
        <v>0.01</v>
      </c>
      <c r="Q4" s="94"/>
      <c r="R4" s="94"/>
      <c r="S4" s="94"/>
      <c r="T4" s="94"/>
      <c r="U4" s="94"/>
      <c r="V4" s="96"/>
      <c r="W4" s="96"/>
      <c r="X4" s="96"/>
      <c r="Y4" s="96"/>
      <c r="Z4" s="96"/>
    </row>
    <row r="5" spans="1:31" s="26" customFormat="1" ht="24" customHeight="1">
      <c r="A5" s="536" t="s">
        <v>19</v>
      </c>
      <c r="B5" s="536" t="s">
        <v>20</v>
      </c>
      <c r="C5" s="433" t="s">
        <v>1</v>
      </c>
      <c r="D5" s="433" t="s">
        <v>2</v>
      </c>
      <c r="E5" s="436" t="s">
        <v>56</v>
      </c>
      <c r="F5" s="508" t="s">
        <v>26</v>
      </c>
      <c r="G5" s="509"/>
      <c r="H5" s="509"/>
      <c r="I5" s="509"/>
      <c r="J5" s="509"/>
      <c r="K5" s="525"/>
      <c r="L5" s="515" t="s">
        <v>57</v>
      </c>
      <c r="M5" s="515" t="s">
        <v>5</v>
      </c>
      <c r="N5" s="433" t="s">
        <v>6</v>
      </c>
      <c r="O5" s="433"/>
      <c r="P5" s="433"/>
      <c r="Q5" s="515" t="s">
        <v>7</v>
      </c>
      <c r="R5" s="515" t="s">
        <v>8</v>
      </c>
      <c r="S5" s="515" t="s">
        <v>9</v>
      </c>
      <c r="T5" s="434" t="s">
        <v>10</v>
      </c>
      <c r="U5" s="94"/>
      <c r="V5" s="27"/>
      <c r="W5" s="27"/>
      <c r="X5" s="4"/>
      <c r="Y5" s="4"/>
      <c r="Z5" s="4"/>
      <c r="AA5" s="3"/>
      <c r="AB5" s="3"/>
      <c r="AC5" s="3"/>
      <c r="AD5" s="3"/>
      <c r="AE5" s="3"/>
    </row>
    <row r="6" spans="1:31" s="26" customFormat="1" ht="33.75" customHeight="1">
      <c r="A6" s="537"/>
      <c r="B6" s="537"/>
      <c r="C6" s="433"/>
      <c r="D6" s="433"/>
      <c r="E6" s="436"/>
      <c r="F6" s="508" t="s">
        <v>59</v>
      </c>
      <c r="G6" s="525"/>
      <c r="H6" s="508" t="s">
        <v>189</v>
      </c>
      <c r="I6" s="509"/>
      <c r="J6" s="526" t="s">
        <v>27</v>
      </c>
      <c r="K6" s="515" t="s">
        <v>4</v>
      </c>
      <c r="L6" s="516"/>
      <c r="M6" s="516"/>
      <c r="N6" s="538" t="s">
        <v>12</v>
      </c>
      <c r="O6" s="515" t="s">
        <v>13</v>
      </c>
      <c r="P6" s="515" t="s">
        <v>34</v>
      </c>
      <c r="Q6" s="516"/>
      <c r="R6" s="516"/>
      <c r="S6" s="516"/>
      <c r="T6" s="435"/>
      <c r="U6" s="94"/>
      <c r="V6" s="27"/>
      <c r="W6" s="27"/>
      <c r="X6" s="4"/>
      <c r="Y6" s="4"/>
      <c r="Z6" s="4"/>
      <c r="AA6" s="3"/>
      <c r="AB6" s="3"/>
      <c r="AC6" s="3"/>
      <c r="AD6" s="3"/>
      <c r="AE6" s="3"/>
    </row>
    <row r="7" spans="1:31" s="26" customFormat="1" ht="35.25" customHeight="1">
      <c r="A7" s="537"/>
      <c r="B7" s="537"/>
      <c r="C7" s="515"/>
      <c r="D7" s="515"/>
      <c r="E7" s="436"/>
      <c r="F7" s="418" t="s">
        <v>40</v>
      </c>
      <c r="G7" s="413" t="s">
        <v>18</v>
      </c>
      <c r="H7" s="418" t="s">
        <v>40</v>
      </c>
      <c r="I7" s="417" t="s">
        <v>18</v>
      </c>
      <c r="J7" s="527"/>
      <c r="K7" s="516"/>
      <c r="L7" s="517"/>
      <c r="M7" s="517"/>
      <c r="N7" s="539"/>
      <c r="O7" s="516"/>
      <c r="P7" s="516"/>
      <c r="Q7" s="516"/>
      <c r="R7" s="516"/>
      <c r="S7" s="516"/>
      <c r="T7" s="435"/>
      <c r="U7" s="94"/>
      <c r="V7" s="27"/>
      <c r="W7" s="27"/>
      <c r="X7" s="4"/>
      <c r="Y7" s="4"/>
      <c r="Z7" s="4"/>
      <c r="AA7" s="3"/>
      <c r="AB7" s="3"/>
      <c r="AC7" s="3"/>
      <c r="AD7" s="3"/>
      <c r="AE7" s="3"/>
    </row>
    <row r="8" spans="1:31" s="75" customFormat="1" ht="12.75" customHeight="1">
      <c r="A8" s="74">
        <v>1</v>
      </c>
      <c r="B8" s="74">
        <v>2</v>
      </c>
      <c r="C8" s="74">
        <v>3</v>
      </c>
      <c r="D8" s="74">
        <v>4</v>
      </c>
      <c r="E8" s="74">
        <v>5</v>
      </c>
      <c r="F8" s="74">
        <v>7</v>
      </c>
      <c r="G8" s="74">
        <v>8</v>
      </c>
      <c r="H8" s="74">
        <v>9</v>
      </c>
      <c r="I8" s="74">
        <v>10</v>
      </c>
      <c r="J8" s="74">
        <v>13</v>
      </c>
      <c r="K8" s="74">
        <v>14</v>
      </c>
      <c r="L8" s="74">
        <v>16</v>
      </c>
      <c r="M8" s="74">
        <v>17</v>
      </c>
      <c r="N8" s="74">
        <v>18</v>
      </c>
      <c r="O8" s="74">
        <v>19</v>
      </c>
      <c r="P8" s="74">
        <v>20</v>
      </c>
      <c r="Q8" s="74">
        <v>21</v>
      </c>
      <c r="R8" s="74">
        <v>22</v>
      </c>
      <c r="S8" s="74">
        <v>23</v>
      </c>
      <c r="T8" s="74">
        <v>24</v>
      </c>
      <c r="U8" s="94"/>
      <c r="V8" s="76"/>
      <c r="W8" s="76"/>
      <c r="X8" s="77"/>
      <c r="Y8" s="77"/>
      <c r="Z8" s="77"/>
      <c r="AA8" s="78"/>
      <c r="AB8" s="78"/>
      <c r="AC8" s="78"/>
      <c r="AD8" s="78"/>
      <c r="AE8" s="78"/>
    </row>
    <row r="9" spans="1:31" s="75" customFormat="1" ht="18" customHeight="1">
      <c r="A9" s="276" t="s">
        <v>183</v>
      </c>
      <c r="B9" s="275" t="s">
        <v>184</v>
      </c>
      <c r="C9" s="274"/>
      <c r="D9" s="274"/>
      <c r="E9" s="274"/>
      <c r="F9" s="274"/>
      <c r="G9" s="274"/>
      <c r="H9" s="274"/>
      <c r="I9" s="274"/>
      <c r="J9" s="274"/>
      <c r="K9" s="274"/>
      <c r="L9" s="274"/>
      <c r="M9" s="274"/>
      <c r="N9" s="274"/>
      <c r="O9" s="274"/>
      <c r="P9" s="274"/>
      <c r="Q9" s="274"/>
      <c r="R9" s="274"/>
      <c r="S9" s="274"/>
      <c r="T9" s="274"/>
      <c r="U9" s="94"/>
      <c r="V9" s="76"/>
      <c r="W9" s="76"/>
      <c r="X9" s="77"/>
      <c r="Y9" s="77"/>
      <c r="Z9" s="77"/>
      <c r="AA9" s="78"/>
      <c r="AB9" s="78"/>
      <c r="AC9" s="78"/>
      <c r="AD9" s="78"/>
      <c r="AE9" s="78"/>
    </row>
    <row r="10" spans="1:31" s="33" customFormat="1" ht="24" customHeight="1">
      <c r="A10" s="35">
        <v>1</v>
      </c>
      <c r="B10" s="126" t="s">
        <v>61</v>
      </c>
      <c r="C10" s="79" t="str">
        <f>VLOOKUP(B10,DS,2,0)</f>
        <v>Mai Út Hiền</v>
      </c>
      <c r="D10" s="103" t="str">
        <f>VLOOKUP(B10,DS,3,0)</f>
        <v>Cơ Điện</v>
      </c>
      <c r="E10" s="80">
        <f>VLOOKUP(B10,DS,4,0)</f>
        <v>4336000</v>
      </c>
      <c r="F10" s="82">
        <f>VLOOKUP(B10,'CC - 05'!$B$8:$AS$67,36,0)</f>
        <v>27</v>
      </c>
      <c r="G10" s="198">
        <f>ROUND(E10/$U$2*F10,0)</f>
        <v>4336000</v>
      </c>
      <c r="H10" s="82">
        <f>(VLOOKUP(B10,'CC - 02'!$B$8:$AS$70,37,0)+VLOOKUP(B10,'CC - 02'!$B$8:$AS$70,38,0))</f>
        <v>0</v>
      </c>
      <c r="I10" s="198">
        <f>ROUND(E10/$U$2*H10,0)</f>
        <v>0</v>
      </c>
      <c r="J10" s="83">
        <f>F10+H10</f>
        <v>27</v>
      </c>
      <c r="K10" s="36">
        <f>G10+I10</f>
        <v>4336000</v>
      </c>
      <c r="L10" s="80">
        <f>+F10*15000</f>
        <v>405000</v>
      </c>
      <c r="M10" s="37">
        <f>K10+L10</f>
        <v>4741000</v>
      </c>
      <c r="N10" s="37">
        <f>IF(VLOOKUP(B10,DS,10,0)="x",E10*$N$4,0)</f>
        <v>346880</v>
      </c>
      <c r="O10" s="37">
        <f>IF(VLOOKUP(B10,DS,10,0)="x",E10*$O$4,0)</f>
        <v>65040</v>
      </c>
      <c r="P10" s="37">
        <f>IF(VLOOKUP(B10,DS,10,0)="x",E10*$P$4,0)</f>
        <v>43360</v>
      </c>
      <c r="Q10" s="36">
        <f>M10-SUM(N10:P10)</f>
        <v>4285720</v>
      </c>
      <c r="R10" s="36">
        <f>VLOOKUP(B10,DS,23,0)</f>
        <v>0</v>
      </c>
      <c r="S10" s="38">
        <f>Q10-R10</f>
        <v>4285720</v>
      </c>
      <c r="T10" s="36"/>
      <c r="U10" s="94"/>
      <c r="V10" s="34"/>
      <c r="W10" s="27"/>
      <c r="X10" s="4"/>
      <c r="Y10" s="4"/>
      <c r="Z10" s="4"/>
      <c r="AA10" s="3"/>
      <c r="AB10" s="3"/>
      <c r="AC10" s="3"/>
      <c r="AD10" s="3"/>
      <c r="AE10" s="3"/>
    </row>
    <row r="11" spans="1:31" s="33" customFormat="1" ht="24" customHeight="1">
      <c r="A11" s="35">
        <v>2</v>
      </c>
      <c r="B11" s="126" t="s">
        <v>62</v>
      </c>
      <c r="C11" s="79" t="str">
        <f>VLOOKUP(B11,DS,2,0)</f>
        <v>Nguyễn Thị Xuân Thảo</v>
      </c>
      <c r="D11" s="103" t="str">
        <f>VLOOKUP(B11,DS,3,0)</f>
        <v>KCS</v>
      </c>
      <c r="E11" s="80">
        <f>VLOOKUP(B11,DS,4,0)</f>
        <v>4056000</v>
      </c>
      <c r="F11" s="82">
        <f>VLOOKUP(B11,'CC - 05'!$B$8:$AS$67,36,0)</f>
        <v>27</v>
      </c>
      <c r="G11" s="198">
        <f>ROUND(E11/$U$2*F11,0)</f>
        <v>4056000</v>
      </c>
      <c r="H11" s="82">
        <f>(VLOOKUP(B11,'CC - 02'!$B$8:$AS$70,37,0)+VLOOKUP(B11,'CC - 02'!$B$8:$AS$70,38,0))</f>
        <v>0</v>
      </c>
      <c r="I11" s="198">
        <f>ROUND(E11/$U$2*H11,0)</f>
        <v>0</v>
      </c>
      <c r="J11" s="83">
        <f>F11+H11</f>
        <v>27</v>
      </c>
      <c r="K11" s="36">
        <f>G11+I11</f>
        <v>4056000</v>
      </c>
      <c r="L11" s="80">
        <f>+F11*15000</f>
        <v>405000</v>
      </c>
      <c r="M11" s="37">
        <f>K11+L11</f>
        <v>4461000</v>
      </c>
      <c r="N11" s="37">
        <f>IF(VLOOKUP(B11,DS,10,0)="x",E11*$N$4,0)</f>
        <v>324480</v>
      </c>
      <c r="O11" s="37">
        <f>IF(VLOOKUP(B11,DS,10,0)="x",E11*$O$4,0)</f>
        <v>60840</v>
      </c>
      <c r="P11" s="37">
        <f>IF(VLOOKUP(B11,DS,10,0)="x",E11*$P$4,0)</f>
        <v>40560</v>
      </c>
      <c r="Q11" s="36">
        <f>M11-SUM(N11:P11)</f>
        <v>4035120</v>
      </c>
      <c r="R11" s="36">
        <f>VLOOKUP(B11,DS,23,0)</f>
        <v>0</v>
      </c>
      <c r="S11" s="38">
        <f>Q11-R11</f>
        <v>4035120</v>
      </c>
      <c r="T11" s="36"/>
      <c r="U11" s="94"/>
      <c r="V11" s="34"/>
      <c r="W11" s="27"/>
      <c r="X11" s="4"/>
      <c r="Y11" s="4"/>
      <c r="Z11" s="4"/>
      <c r="AA11" s="3"/>
      <c r="AB11" s="3"/>
      <c r="AC11" s="3"/>
      <c r="AD11" s="3"/>
      <c r="AE11" s="3"/>
    </row>
    <row r="12" spans="1:31" s="75" customFormat="1" ht="20.25" customHeight="1">
      <c r="A12" s="276" t="s">
        <v>185</v>
      </c>
      <c r="B12" s="275" t="s">
        <v>186</v>
      </c>
      <c r="C12" s="274"/>
      <c r="D12" s="274"/>
      <c r="E12" s="274" t="s">
        <v>194</v>
      </c>
      <c r="F12" s="82">
        <f>VLOOKUP(B12,'CC - 05'!$B$8:$AS$67,36,0)</f>
        <v>0</v>
      </c>
      <c r="G12" s="274"/>
      <c r="H12" s="274"/>
      <c r="I12" s="274"/>
      <c r="J12" s="274"/>
      <c r="K12" s="274" t="s">
        <v>194</v>
      </c>
      <c r="L12" s="274"/>
      <c r="M12" s="274"/>
      <c r="N12" s="37"/>
      <c r="O12" s="37"/>
      <c r="P12" s="37"/>
      <c r="Q12" s="274"/>
      <c r="R12" s="274"/>
      <c r="S12" s="274"/>
      <c r="T12" s="274"/>
      <c r="U12" s="94"/>
      <c r="V12" s="76"/>
      <c r="W12" s="76"/>
      <c r="X12" s="77"/>
      <c r="Y12" s="77"/>
      <c r="Z12" s="77"/>
      <c r="AA12" s="78"/>
      <c r="AB12" s="78"/>
      <c r="AC12" s="78"/>
      <c r="AD12" s="78"/>
      <c r="AE12" s="78"/>
    </row>
    <row r="13" spans="1:31" s="33" customFormat="1" ht="24" customHeight="1">
      <c r="A13" s="35">
        <v>3</v>
      </c>
      <c r="B13" s="126" t="s">
        <v>85</v>
      </c>
      <c r="C13" s="79" t="str">
        <f t="shared" ref="C13:C30" si="0">VLOOKUP(B13,DS,2,0)</f>
        <v>Huỳnh Thị Hường</v>
      </c>
      <c r="D13" s="103" t="str">
        <f t="shared" ref="D13:D30" si="1">VLOOKUP(B13,DS,3,0)</f>
        <v>Công nhân</v>
      </c>
      <c r="E13" s="80">
        <f t="shared" ref="E13:E30" si="2">VLOOKUP(B13,DS,4,0)</f>
        <v>3552000</v>
      </c>
      <c r="F13" s="82">
        <f>VLOOKUP(B13,'CC - 05'!$B$8:$AS$67,36,0)</f>
        <v>27</v>
      </c>
      <c r="G13" s="198">
        <f t="shared" ref="G13:G30" si="3">ROUND(E13/$U$2*F13,0)</f>
        <v>3552000</v>
      </c>
      <c r="H13" s="82">
        <f>(VLOOKUP(B13,'CC - 02'!$B$8:$AS$70,37,0)+VLOOKUP(B13,'CC - 02'!$B$8:$AS$70,38,0))</f>
        <v>0</v>
      </c>
      <c r="I13" s="198">
        <f t="shared" ref="I13:I30" si="4">ROUND(E13/$U$2*H13,0)</f>
        <v>0</v>
      </c>
      <c r="J13" s="199">
        <f t="shared" ref="J13:K30" si="5">F13+H13</f>
        <v>27</v>
      </c>
      <c r="K13" s="36">
        <f t="shared" si="5"/>
        <v>3552000</v>
      </c>
      <c r="L13" s="80">
        <f t="shared" ref="L13:L30" si="6">+F13*15000</f>
        <v>405000</v>
      </c>
      <c r="M13" s="37">
        <f t="shared" ref="M13:M30" si="7">K13+L13</f>
        <v>3957000</v>
      </c>
      <c r="N13" s="37">
        <f t="shared" ref="N13:N23" si="8">IF(VLOOKUP(B13,DS,10,0)="x",E13*$N$4,0)</f>
        <v>284160</v>
      </c>
      <c r="O13" s="37">
        <f t="shared" ref="O13:O23" si="9">IF(VLOOKUP(B13,DS,10,0)="x",E13*$O$4,0)</f>
        <v>53280</v>
      </c>
      <c r="P13" s="37">
        <f t="shared" ref="P13:P23" si="10">IF(VLOOKUP(B13,DS,10,0)="x",E13*$P$4,0)</f>
        <v>35520</v>
      </c>
      <c r="Q13" s="36">
        <f t="shared" ref="Q13:Q27" si="11">M13-SUM(N13:P13)</f>
        <v>3584040</v>
      </c>
      <c r="R13" s="36">
        <f t="shared" ref="R13:R30" si="12">VLOOKUP(B13,DS,23,0)</f>
        <v>0</v>
      </c>
      <c r="S13" s="38">
        <f t="shared" ref="S13:S30" si="13">Q13-R13</f>
        <v>3584040</v>
      </c>
      <c r="T13" s="36"/>
      <c r="U13" s="94"/>
      <c r="V13" s="34"/>
      <c r="W13" s="27"/>
      <c r="X13" s="4"/>
      <c r="Y13" s="4"/>
      <c r="Z13" s="4"/>
      <c r="AA13" s="3"/>
      <c r="AB13" s="3"/>
      <c r="AC13" s="3"/>
      <c r="AD13" s="3"/>
      <c r="AE13" s="3"/>
    </row>
    <row r="14" spans="1:31" s="33" customFormat="1" ht="24" customHeight="1">
      <c r="A14" s="35">
        <v>4</v>
      </c>
      <c r="B14" s="126" t="s">
        <v>86</v>
      </c>
      <c r="C14" s="79" t="str">
        <f t="shared" si="0"/>
        <v>Nguyễn Thị Rong</v>
      </c>
      <c r="D14" s="103" t="str">
        <f t="shared" si="1"/>
        <v>Công nhân</v>
      </c>
      <c r="E14" s="80">
        <f t="shared" si="2"/>
        <v>3552000</v>
      </c>
      <c r="F14" s="82">
        <f>VLOOKUP(B14,'CC - 05'!$B$8:$AS$67,36,0)</f>
        <v>27</v>
      </c>
      <c r="G14" s="198">
        <f t="shared" si="3"/>
        <v>3552000</v>
      </c>
      <c r="H14" s="82">
        <f>(VLOOKUP(B14,'CC - 02'!$B$8:$AS$70,37,0)+VLOOKUP(B14,'CC - 02'!$B$8:$AS$70,38,0))</f>
        <v>0</v>
      </c>
      <c r="I14" s="198">
        <f t="shared" si="4"/>
        <v>0</v>
      </c>
      <c r="J14" s="199">
        <f t="shared" si="5"/>
        <v>27</v>
      </c>
      <c r="K14" s="36">
        <f t="shared" si="5"/>
        <v>3552000</v>
      </c>
      <c r="L14" s="80">
        <f t="shared" si="6"/>
        <v>405000</v>
      </c>
      <c r="M14" s="37">
        <f t="shared" si="7"/>
        <v>3957000</v>
      </c>
      <c r="N14" s="37">
        <f t="shared" si="8"/>
        <v>284160</v>
      </c>
      <c r="O14" s="37">
        <f t="shared" si="9"/>
        <v>53280</v>
      </c>
      <c r="P14" s="37">
        <f t="shared" si="10"/>
        <v>35520</v>
      </c>
      <c r="Q14" s="36">
        <f t="shared" si="11"/>
        <v>3584040</v>
      </c>
      <c r="R14" s="36">
        <f t="shared" si="12"/>
        <v>0</v>
      </c>
      <c r="S14" s="38">
        <f t="shared" si="13"/>
        <v>3584040</v>
      </c>
      <c r="T14" s="36"/>
      <c r="U14" s="94"/>
      <c r="V14" s="34"/>
      <c r="W14" s="27"/>
      <c r="X14" s="4"/>
      <c r="Y14" s="4"/>
      <c r="Z14" s="4"/>
      <c r="AA14" s="3"/>
      <c r="AB14" s="3"/>
      <c r="AC14" s="3"/>
      <c r="AD14" s="3"/>
      <c r="AE14" s="3"/>
    </row>
    <row r="15" spans="1:31" s="33" customFormat="1" ht="24" customHeight="1">
      <c r="A15" s="35">
        <v>5</v>
      </c>
      <c r="B15" s="126" t="s">
        <v>87</v>
      </c>
      <c r="C15" s="79" t="str">
        <f t="shared" si="0"/>
        <v>Sơn Thị Nil</v>
      </c>
      <c r="D15" s="103" t="str">
        <f t="shared" si="1"/>
        <v>Công nhân</v>
      </c>
      <c r="E15" s="80">
        <f t="shared" si="2"/>
        <v>3552000</v>
      </c>
      <c r="F15" s="82">
        <f>VLOOKUP(B15,'CC - 05'!$B$8:$AS$67,36,0)</f>
        <v>27</v>
      </c>
      <c r="G15" s="198">
        <f t="shared" si="3"/>
        <v>3552000</v>
      </c>
      <c r="H15" s="82">
        <f>(VLOOKUP(B15,'CC - 02'!$B$8:$AS$70,37,0)+VLOOKUP(B15,'CC - 02'!$B$8:$AS$70,38,0))</f>
        <v>0</v>
      </c>
      <c r="I15" s="198">
        <f t="shared" si="4"/>
        <v>0</v>
      </c>
      <c r="J15" s="199">
        <f t="shared" si="5"/>
        <v>27</v>
      </c>
      <c r="K15" s="36">
        <f t="shared" si="5"/>
        <v>3552000</v>
      </c>
      <c r="L15" s="80">
        <f t="shared" si="6"/>
        <v>405000</v>
      </c>
      <c r="M15" s="37">
        <f t="shared" si="7"/>
        <v>3957000</v>
      </c>
      <c r="N15" s="37">
        <f t="shared" si="8"/>
        <v>284160</v>
      </c>
      <c r="O15" s="37">
        <f t="shared" si="9"/>
        <v>53280</v>
      </c>
      <c r="P15" s="37">
        <f t="shared" si="10"/>
        <v>35520</v>
      </c>
      <c r="Q15" s="36">
        <f t="shared" si="11"/>
        <v>3584040</v>
      </c>
      <c r="R15" s="36">
        <f t="shared" si="12"/>
        <v>0</v>
      </c>
      <c r="S15" s="38">
        <f t="shared" si="13"/>
        <v>3584040</v>
      </c>
      <c r="T15" s="36"/>
      <c r="U15" s="94"/>
      <c r="V15" s="34"/>
      <c r="W15" s="27"/>
      <c r="X15" s="4"/>
      <c r="Y15" s="4"/>
      <c r="Z15" s="4"/>
      <c r="AA15" s="3"/>
      <c r="AB15" s="3"/>
      <c r="AC15" s="3"/>
      <c r="AD15" s="3"/>
      <c r="AE15" s="3"/>
    </row>
    <row r="16" spans="1:31" s="33" customFormat="1" ht="23.25" customHeight="1">
      <c r="A16" s="35">
        <v>6</v>
      </c>
      <c r="B16" s="126" t="s">
        <v>91</v>
      </c>
      <c r="C16" s="79" t="str">
        <f t="shared" si="0"/>
        <v>Nguyễn Thị Lựu</v>
      </c>
      <c r="D16" s="103" t="str">
        <f t="shared" si="1"/>
        <v>Công nhân</v>
      </c>
      <c r="E16" s="80">
        <f t="shared" si="2"/>
        <v>3552000</v>
      </c>
      <c r="F16" s="82">
        <f>VLOOKUP(B16,'CC - 05'!$B$8:$AS$67,36,0)</f>
        <v>27</v>
      </c>
      <c r="G16" s="198">
        <f t="shared" si="3"/>
        <v>3552000</v>
      </c>
      <c r="H16" s="82">
        <f>(VLOOKUP(B16,'CC - 02'!$B$8:$AS$70,37,0)+VLOOKUP(B16,'CC - 02'!$B$8:$AS$70,38,0))</f>
        <v>0</v>
      </c>
      <c r="I16" s="198">
        <f t="shared" si="4"/>
        <v>0</v>
      </c>
      <c r="J16" s="199">
        <f t="shared" si="5"/>
        <v>27</v>
      </c>
      <c r="K16" s="36">
        <f t="shared" si="5"/>
        <v>3552000</v>
      </c>
      <c r="L16" s="80">
        <f t="shared" si="6"/>
        <v>405000</v>
      </c>
      <c r="M16" s="37">
        <f t="shared" si="7"/>
        <v>3957000</v>
      </c>
      <c r="N16" s="37">
        <f t="shared" si="8"/>
        <v>284160</v>
      </c>
      <c r="O16" s="37">
        <f t="shared" si="9"/>
        <v>53280</v>
      </c>
      <c r="P16" s="37">
        <f t="shared" si="10"/>
        <v>35520</v>
      </c>
      <c r="Q16" s="36">
        <f t="shared" si="11"/>
        <v>3584040</v>
      </c>
      <c r="R16" s="36">
        <f t="shared" si="12"/>
        <v>0</v>
      </c>
      <c r="S16" s="38">
        <f t="shared" si="13"/>
        <v>3584040</v>
      </c>
      <c r="T16" s="36"/>
      <c r="U16" s="94"/>
      <c r="V16" s="34"/>
      <c r="W16" s="27"/>
      <c r="X16" s="4"/>
      <c r="Y16" s="4"/>
      <c r="Z16" s="4"/>
      <c r="AA16" s="3"/>
      <c r="AB16" s="3"/>
      <c r="AC16" s="3"/>
      <c r="AD16" s="3"/>
      <c r="AE16" s="3"/>
    </row>
    <row r="17" spans="1:31" s="33" customFormat="1" ht="23.25" customHeight="1">
      <c r="A17" s="35">
        <v>7</v>
      </c>
      <c r="B17" s="126" t="s">
        <v>94</v>
      </c>
      <c r="C17" s="79" t="str">
        <f t="shared" si="0"/>
        <v>Trà Thị Soi</v>
      </c>
      <c r="D17" s="103" t="str">
        <f t="shared" si="1"/>
        <v>Công nhân</v>
      </c>
      <c r="E17" s="80">
        <f t="shared" si="2"/>
        <v>3552000</v>
      </c>
      <c r="F17" s="82">
        <f>VLOOKUP(B17,'CC - 05'!$B$8:$AS$67,36,0)</f>
        <v>27</v>
      </c>
      <c r="G17" s="198">
        <f t="shared" si="3"/>
        <v>3552000</v>
      </c>
      <c r="H17" s="82">
        <f>(VLOOKUP(B17,'CC - 02'!$B$8:$AS$70,37,0)+VLOOKUP(B17,'CC - 02'!$B$8:$AS$70,38,0))</f>
        <v>0</v>
      </c>
      <c r="I17" s="198">
        <f t="shared" si="4"/>
        <v>0</v>
      </c>
      <c r="J17" s="199">
        <f t="shared" si="5"/>
        <v>27</v>
      </c>
      <c r="K17" s="36">
        <f t="shared" si="5"/>
        <v>3552000</v>
      </c>
      <c r="L17" s="80">
        <f t="shared" si="6"/>
        <v>405000</v>
      </c>
      <c r="M17" s="37">
        <f t="shared" si="7"/>
        <v>3957000</v>
      </c>
      <c r="N17" s="37">
        <f t="shared" si="8"/>
        <v>284160</v>
      </c>
      <c r="O17" s="37">
        <f t="shared" si="9"/>
        <v>53280</v>
      </c>
      <c r="P17" s="37">
        <f t="shared" si="10"/>
        <v>35520</v>
      </c>
      <c r="Q17" s="36">
        <f t="shared" si="11"/>
        <v>3584040</v>
      </c>
      <c r="R17" s="36">
        <f t="shared" si="12"/>
        <v>0</v>
      </c>
      <c r="S17" s="38">
        <f t="shared" si="13"/>
        <v>3584040</v>
      </c>
      <c r="T17" s="36"/>
      <c r="U17" s="94"/>
      <c r="V17" s="34"/>
      <c r="W17" s="27"/>
      <c r="X17" s="4"/>
      <c r="Y17" s="4"/>
      <c r="Z17" s="4"/>
      <c r="AA17" s="3"/>
      <c r="AB17" s="3"/>
      <c r="AC17" s="3"/>
      <c r="AD17" s="3"/>
      <c r="AE17" s="3"/>
    </row>
    <row r="18" spans="1:31" s="33" customFormat="1" ht="23.25" customHeight="1">
      <c r="A18" s="35">
        <v>8</v>
      </c>
      <c r="B18" s="126" t="s">
        <v>101</v>
      </c>
      <c r="C18" s="79" t="str">
        <f t="shared" si="0"/>
        <v>Trần Thị Bích Phượng</v>
      </c>
      <c r="D18" s="103" t="str">
        <f t="shared" si="1"/>
        <v>Công nhân</v>
      </c>
      <c r="E18" s="80">
        <f t="shared" si="2"/>
        <v>3552000</v>
      </c>
      <c r="F18" s="82">
        <f>VLOOKUP(B18,'CC - 05'!$B$8:$AS$67,36,0)</f>
        <v>27</v>
      </c>
      <c r="G18" s="198">
        <f t="shared" si="3"/>
        <v>3552000</v>
      </c>
      <c r="H18" s="82">
        <f>(VLOOKUP(B18,'CC - 02'!$B$8:$AS$70,37,0)+VLOOKUP(B18,'CC - 02'!$B$8:$AS$70,38,0))</f>
        <v>0</v>
      </c>
      <c r="I18" s="198">
        <f t="shared" si="4"/>
        <v>0</v>
      </c>
      <c r="J18" s="199">
        <f t="shared" si="5"/>
        <v>27</v>
      </c>
      <c r="K18" s="36">
        <f t="shared" si="5"/>
        <v>3552000</v>
      </c>
      <c r="L18" s="80">
        <f t="shared" si="6"/>
        <v>405000</v>
      </c>
      <c r="M18" s="37">
        <f t="shared" si="7"/>
        <v>3957000</v>
      </c>
      <c r="N18" s="37">
        <f t="shared" si="8"/>
        <v>284160</v>
      </c>
      <c r="O18" s="37">
        <f t="shared" si="9"/>
        <v>53280</v>
      </c>
      <c r="P18" s="37">
        <f t="shared" si="10"/>
        <v>35520</v>
      </c>
      <c r="Q18" s="36">
        <f t="shared" si="11"/>
        <v>3584040</v>
      </c>
      <c r="R18" s="36">
        <f t="shared" si="12"/>
        <v>0</v>
      </c>
      <c r="S18" s="38">
        <f t="shared" si="13"/>
        <v>3584040</v>
      </c>
      <c r="T18" s="36"/>
      <c r="U18" s="94"/>
      <c r="V18" s="34"/>
      <c r="W18" s="27"/>
      <c r="X18" s="4"/>
      <c r="Y18" s="4"/>
      <c r="Z18" s="4"/>
      <c r="AA18" s="3"/>
      <c r="AB18" s="3"/>
      <c r="AC18" s="3"/>
      <c r="AD18" s="3"/>
      <c r="AE18" s="3"/>
    </row>
    <row r="19" spans="1:31" s="317" customFormat="1" ht="23.25" customHeight="1">
      <c r="A19" s="35">
        <v>9</v>
      </c>
      <c r="B19" s="302" t="s">
        <v>102</v>
      </c>
      <c r="C19" s="303" t="str">
        <f t="shared" si="0"/>
        <v>Sơn Thị Trường Sa</v>
      </c>
      <c r="D19" s="304" t="str">
        <f t="shared" si="1"/>
        <v>Công nhân</v>
      </c>
      <c r="E19" s="305">
        <f t="shared" si="2"/>
        <v>3552000</v>
      </c>
      <c r="F19" s="82">
        <f>VLOOKUP(B19,'CC - 05'!$B$8:$AS$67,36,0)</f>
        <v>27</v>
      </c>
      <c r="G19" s="307">
        <f t="shared" si="3"/>
        <v>3552000</v>
      </c>
      <c r="H19" s="306">
        <f>(VLOOKUP(B19,'CC - 02'!$B$8:$AS$70,37,0)+VLOOKUP(B19,'CC - 02'!$B$8:$AS$70,38,0))</f>
        <v>0</v>
      </c>
      <c r="I19" s="307">
        <f t="shared" si="4"/>
        <v>0</v>
      </c>
      <c r="J19" s="308">
        <f t="shared" si="5"/>
        <v>27</v>
      </c>
      <c r="K19" s="309">
        <f t="shared" si="5"/>
        <v>3552000</v>
      </c>
      <c r="L19" s="305">
        <f t="shared" si="6"/>
        <v>405000</v>
      </c>
      <c r="M19" s="310">
        <f t="shared" si="7"/>
        <v>3957000</v>
      </c>
      <c r="N19" s="310">
        <f t="shared" si="8"/>
        <v>284160</v>
      </c>
      <c r="O19" s="310">
        <f t="shared" si="9"/>
        <v>53280</v>
      </c>
      <c r="P19" s="310">
        <f t="shared" si="10"/>
        <v>35520</v>
      </c>
      <c r="Q19" s="309">
        <f t="shared" si="11"/>
        <v>3584040</v>
      </c>
      <c r="R19" s="309">
        <f t="shared" si="12"/>
        <v>0</v>
      </c>
      <c r="S19" s="311">
        <f t="shared" si="13"/>
        <v>3584040</v>
      </c>
      <c r="T19" s="309"/>
      <c r="U19" s="312"/>
      <c r="V19" s="313"/>
      <c r="W19" s="314"/>
      <c r="X19" s="315"/>
      <c r="Y19" s="315"/>
      <c r="Z19" s="315"/>
      <c r="AA19" s="316"/>
      <c r="AB19" s="316"/>
      <c r="AC19" s="316"/>
      <c r="AD19" s="316"/>
      <c r="AE19" s="316"/>
    </row>
    <row r="20" spans="1:31" s="33" customFormat="1" ht="23.25" customHeight="1">
      <c r="A20" s="35">
        <v>10</v>
      </c>
      <c r="B20" s="302" t="s">
        <v>88</v>
      </c>
      <c r="C20" s="79" t="str">
        <f t="shared" si="0"/>
        <v>Huỳnh Thị Bé Tha</v>
      </c>
      <c r="D20" s="103" t="str">
        <f t="shared" si="1"/>
        <v>Công nhân</v>
      </c>
      <c r="E20" s="80">
        <v>3552000</v>
      </c>
      <c r="F20" s="82">
        <f>VLOOKUP(B20,'CC - 05'!$B$8:$AS$67,36,0)</f>
        <v>27</v>
      </c>
      <c r="G20" s="198">
        <f t="shared" si="3"/>
        <v>3552000</v>
      </c>
      <c r="H20" s="82">
        <f>(VLOOKUP(B20,'CC - 02'!$B$8:$AS$70,37,0)+VLOOKUP(B20,'CC - 02'!$B$8:$AS$70,38,0))</f>
        <v>0</v>
      </c>
      <c r="I20" s="198">
        <f t="shared" si="4"/>
        <v>0</v>
      </c>
      <c r="J20" s="199">
        <f t="shared" si="5"/>
        <v>27</v>
      </c>
      <c r="K20" s="36">
        <f t="shared" si="5"/>
        <v>3552000</v>
      </c>
      <c r="L20" s="80">
        <f t="shared" si="6"/>
        <v>405000</v>
      </c>
      <c r="M20" s="37">
        <f t="shared" si="7"/>
        <v>3957000</v>
      </c>
      <c r="N20" s="37">
        <f t="shared" si="8"/>
        <v>284160</v>
      </c>
      <c r="O20" s="37">
        <f t="shared" si="9"/>
        <v>53280</v>
      </c>
      <c r="P20" s="37">
        <f t="shared" si="10"/>
        <v>35520</v>
      </c>
      <c r="Q20" s="36">
        <f t="shared" si="11"/>
        <v>3584040</v>
      </c>
      <c r="R20" s="36">
        <f t="shared" si="12"/>
        <v>0</v>
      </c>
      <c r="S20" s="38">
        <f t="shared" si="13"/>
        <v>3584040</v>
      </c>
      <c r="T20" s="36"/>
      <c r="U20" s="94"/>
      <c r="V20" s="34"/>
      <c r="W20" s="27"/>
      <c r="X20" s="4"/>
      <c r="Y20" s="4"/>
      <c r="Z20" s="4"/>
      <c r="AA20" s="3"/>
      <c r="AB20" s="3"/>
      <c r="AC20" s="3"/>
      <c r="AD20" s="3"/>
      <c r="AE20" s="3"/>
    </row>
    <row r="21" spans="1:31" s="33" customFormat="1" ht="23.25" customHeight="1">
      <c r="A21" s="35">
        <v>11</v>
      </c>
      <c r="B21" s="302" t="s">
        <v>103</v>
      </c>
      <c r="C21" s="79" t="str">
        <f t="shared" si="0"/>
        <v>Lý Thị Sà Kha</v>
      </c>
      <c r="D21" s="103" t="str">
        <f t="shared" si="1"/>
        <v>Công nhân</v>
      </c>
      <c r="E21" s="80">
        <f t="shared" si="2"/>
        <v>3552000</v>
      </c>
      <c r="F21" s="82">
        <f>VLOOKUP(B21,'CC - 05'!$B$8:$AS$67,36,0)</f>
        <v>27</v>
      </c>
      <c r="G21" s="198">
        <f t="shared" si="3"/>
        <v>3552000</v>
      </c>
      <c r="H21" s="82">
        <f>(VLOOKUP(B21,'CC - 02'!$B$8:$AS$70,37,0)+VLOOKUP(B21,'CC - 02'!$B$8:$AS$70,38,0))</f>
        <v>0</v>
      </c>
      <c r="I21" s="198">
        <f t="shared" si="4"/>
        <v>0</v>
      </c>
      <c r="J21" s="199">
        <f t="shared" si="5"/>
        <v>27</v>
      </c>
      <c r="K21" s="36">
        <f t="shared" si="5"/>
        <v>3552000</v>
      </c>
      <c r="L21" s="80">
        <f t="shared" si="6"/>
        <v>405000</v>
      </c>
      <c r="M21" s="37">
        <f t="shared" si="7"/>
        <v>3957000</v>
      </c>
      <c r="N21" s="37">
        <f t="shared" si="8"/>
        <v>284160</v>
      </c>
      <c r="O21" s="37">
        <f t="shared" si="9"/>
        <v>53280</v>
      </c>
      <c r="P21" s="37">
        <f t="shared" si="10"/>
        <v>35520</v>
      </c>
      <c r="Q21" s="36">
        <f t="shared" si="11"/>
        <v>3584040</v>
      </c>
      <c r="R21" s="36">
        <f t="shared" si="12"/>
        <v>0</v>
      </c>
      <c r="S21" s="38">
        <f t="shared" si="13"/>
        <v>3584040</v>
      </c>
      <c r="T21" s="36"/>
      <c r="U21" s="94"/>
      <c r="V21" s="34"/>
      <c r="W21" s="27"/>
      <c r="X21" s="4"/>
      <c r="Y21" s="4"/>
      <c r="Z21" s="4"/>
      <c r="AA21" s="3"/>
      <c r="AB21" s="3"/>
      <c r="AC21" s="3"/>
      <c r="AD21" s="3"/>
      <c r="AE21" s="3"/>
    </row>
    <row r="22" spans="1:31" s="33" customFormat="1" ht="23.25" customHeight="1">
      <c r="A22" s="35">
        <v>12</v>
      </c>
      <c r="B22" s="16" t="s">
        <v>206</v>
      </c>
      <c r="C22" s="349" t="s">
        <v>205</v>
      </c>
      <c r="D22" s="103" t="str">
        <f t="shared" si="1"/>
        <v>Công nhân</v>
      </c>
      <c r="E22" s="80">
        <f t="shared" si="2"/>
        <v>3552000</v>
      </c>
      <c r="F22" s="82">
        <f>VLOOKUP(B22,'CC - 05'!$B$8:$AS$67,36,0)</f>
        <v>27</v>
      </c>
      <c r="G22" s="198">
        <f t="shared" si="3"/>
        <v>3552000</v>
      </c>
      <c r="H22" s="82">
        <f>(VLOOKUP(B22,'CC - 03'!$B$8:$AS$67,37,0)+VLOOKUP(B22,'CC - 03'!$B$8:$AS$67,38,0))</f>
        <v>0</v>
      </c>
      <c r="I22" s="198">
        <f t="shared" si="4"/>
        <v>0</v>
      </c>
      <c r="J22" s="199">
        <f t="shared" si="5"/>
        <v>27</v>
      </c>
      <c r="K22" s="36">
        <f t="shared" si="5"/>
        <v>3552000</v>
      </c>
      <c r="L22" s="80">
        <f t="shared" si="6"/>
        <v>405000</v>
      </c>
      <c r="M22" s="37">
        <f t="shared" si="7"/>
        <v>3957000</v>
      </c>
      <c r="N22" s="37">
        <f>E22*$N$4</f>
        <v>284160</v>
      </c>
      <c r="O22" s="37">
        <f>E22*$O$4</f>
        <v>53280</v>
      </c>
      <c r="P22" s="37">
        <f>E22*$P$4</f>
        <v>35520</v>
      </c>
      <c r="Q22" s="36">
        <f t="shared" ref="Q22" si="14">M22-SUM(N22:P22)</f>
        <v>3584040</v>
      </c>
      <c r="R22" s="36">
        <f t="shared" si="12"/>
        <v>0</v>
      </c>
      <c r="S22" s="38">
        <f t="shared" si="13"/>
        <v>3584040</v>
      </c>
      <c r="T22" s="36"/>
      <c r="U22" s="94"/>
      <c r="V22" s="34"/>
      <c r="W22" s="27"/>
      <c r="X22" s="4"/>
      <c r="Y22" s="4"/>
      <c r="Z22" s="4"/>
      <c r="AA22" s="3"/>
      <c r="AB22" s="3"/>
      <c r="AC22" s="3"/>
      <c r="AD22" s="3"/>
      <c r="AE22" s="3"/>
    </row>
    <row r="23" spans="1:31" s="33" customFormat="1" ht="23.25" customHeight="1">
      <c r="A23" s="35">
        <v>13</v>
      </c>
      <c r="B23" s="302" t="s">
        <v>104</v>
      </c>
      <c r="C23" s="79" t="str">
        <f t="shared" si="0"/>
        <v xml:space="preserve"> Lâm Thị Mộng Thường</v>
      </c>
      <c r="D23" s="103" t="str">
        <f t="shared" si="1"/>
        <v>Công nhân</v>
      </c>
      <c r="E23" s="80">
        <f t="shared" si="2"/>
        <v>3552000</v>
      </c>
      <c r="F23" s="82">
        <f>VLOOKUP(B23,'CC - 05'!$B$8:$AS$67,36,0)</f>
        <v>27</v>
      </c>
      <c r="G23" s="198">
        <f t="shared" si="3"/>
        <v>3552000</v>
      </c>
      <c r="H23" s="82">
        <f>(VLOOKUP(B23,'CC - 03'!$B$8:$AS$70,37,0)+VLOOKUP(B23,'CC - 03'!$B$8:$AS$70,38,0))</f>
        <v>0</v>
      </c>
      <c r="I23" s="198">
        <f t="shared" si="4"/>
        <v>0</v>
      </c>
      <c r="J23" s="199">
        <f t="shared" si="5"/>
        <v>27</v>
      </c>
      <c r="K23" s="36">
        <f t="shared" si="5"/>
        <v>3552000</v>
      </c>
      <c r="L23" s="80">
        <f t="shared" si="6"/>
        <v>405000</v>
      </c>
      <c r="M23" s="37">
        <f t="shared" si="7"/>
        <v>3957000</v>
      </c>
      <c r="N23" s="37">
        <f t="shared" si="8"/>
        <v>284160</v>
      </c>
      <c r="O23" s="37">
        <f t="shared" si="9"/>
        <v>53280</v>
      </c>
      <c r="P23" s="37">
        <f t="shared" si="10"/>
        <v>35520</v>
      </c>
      <c r="Q23" s="36">
        <f t="shared" si="11"/>
        <v>3584040</v>
      </c>
      <c r="R23" s="36">
        <f t="shared" si="12"/>
        <v>0</v>
      </c>
      <c r="S23" s="38">
        <f t="shared" si="13"/>
        <v>3584040</v>
      </c>
      <c r="T23" s="36"/>
      <c r="U23" s="94"/>
      <c r="V23" s="34"/>
      <c r="W23" s="27"/>
      <c r="X23" s="4"/>
      <c r="Y23" s="4"/>
      <c r="Z23" s="4"/>
      <c r="AA23" s="3"/>
      <c r="AB23" s="3"/>
      <c r="AC23" s="3"/>
      <c r="AD23" s="3"/>
      <c r="AE23" s="3"/>
    </row>
    <row r="24" spans="1:31" s="33" customFormat="1" ht="23.25" customHeight="1">
      <c r="A24" s="35">
        <v>14</v>
      </c>
      <c r="B24" s="302" t="s">
        <v>211</v>
      </c>
      <c r="C24" s="79" t="str">
        <f t="shared" si="0"/>
        <v>Võ Văn Hữu Phước</v>
      </c>
      <c r="D24" s="103" t="str">
        <f t="shared" si="1"/>
        <v>Công nhân</v>
      </c>
      <c r="E24" s="80">
        <f t="shared" si="2"/>
        <v>3552000</v>
      </c>
      <c r="F24" s="82">
        <f>VLOOKUP(B24,'CC - 05'!$B$8:$AS$67,36,0)</f>
        <v>27</v>
      </c>
      <c r="G24" s="198">
        <f t="shared" si="3"/>
        <v>3552000</v>
      </c>
      <c r="H24" s="82">
        <f>(VLOOKUP(B24,'CC - 04'!$B$8:$AS$70,37,0)+VLOOKUP(B24,'CC - 04'!$B$8:$AS$70,38,0))</f>
        <v>0</v>
      </c>
      <c r="I24" s="198">
        <f t="shared" si="4"/>
        <v>0</v>
      </c>
      <c r="J24" s="199">
        <f t="shared" si="5"/>
        <v>27</v>
      </c>
      <c r="K24" s="36">
        <f t="shared" si="5"/>
        <v>3552000</v>
      </c>
      <c r="L24" s="80">
        <f t="shared" si="6"/>
        <v>405000</v>
      </c>
      <c r="M24" s="37">
        <f t="shared" si="7"/>
        <v>3957000</v>
      </c>
      <c r="N24" s="37">
        <v>284160</v>
      </c>
      <c r="O24" s="37">
        <v>53280</v>
      </c>
      <c r="P24" s="37">
        <v>35520</v>
      </c>
      <c r="Q24" s="36">
        <f t="shared" ref="Q24:Q25" si="15">M24-SUM(N24:P24)</f>
        <v>3584040</v>
      </c>
      <c r="R24" s="36">
        <f t="shared" si="12"/>
        <v>0</v>
      </c>
      <c r="S24" s="38">
        <f t="shared" si="13"/>
        <v>3584040</v>
      </c>
      <c r="T24" s="378"/>
      <c r="U24" s="94"/>
      <c r="V24" s="34"/>
      <c r="W24" s="27"/>
      <c r="X24" s="4"/>
      <c r="Y24" s="4"/>
      <c r="Z24" s="4"/>
      <c r="AA24" s="3"/>
      <c r="AB24" s="3"/>
      <c r="AC24" s="3"/>
      <c r="AD24" s="3"/>
      <c r="AE24" s="3"/>
    </row>
    <row r="25" spans="1:31" s="33" customFormat="1" ht="23.25" customHeight="1">
      <c r="A25" s="35">
        <v>15</v>
      </c>
      <c r="B25" s="302" t="s">
        <v>210</v>
      </c>
      <c r="C25" s="79" t="str">
        <f t="shared" si="0"/>
        <v>Nguyễn Thị Diễm</v>
      </c>
      <c r="D25" s="103" t="str">
        <f t="shared" si="1"/>
        <v>Công nhân</v>
      </c>
      <c r="E25" s="80">
        <f t="shared" si="2"/>
        <v>3552000</v>
      </c>
      <c r="F25" s="82">
        <f>VLOOKUP(B25,'CC - 05'!$B$8:$AS$67,36,0)</f>
        <v>27</v>
      </c>
      <c r="G25" s="198">
        <f t="shared" si="3"/>
        <v>3552000</v>
      </c>
      <c r="H25" s="82">
        <f>(VLOOKUP(B25,'CC - 04'!$B$8:$AS$70,37,0)+VLOOKUP(B25,'CC - 04'!$B$8:$AS$70,38,0))</f>
        <v>0</v>
      </c>
      <c r="I25" s="198">
        <f t="shared" si="4"/>
        <v>0</v>
      </c>
      <c r="J25" s="199">
        <f t="shared" si="5"/>
        <v>27</v>
      </c>
      <c r="K25" s="36">
        <f t="shared" si="5"/>
        <v>3552000</v>
      </c>
      <c r="L25" s="80">
        <f t="shared" si="6"/>
        <v>405000</v>
      </c>
      <c r="M25" s="37">
        <f t="shared" si="7"/>
        <v>3957000</v>
      </c>
      <c r="N25" s="37">
        <v>284160</v>
      </c>
      <c r="O25" s="37">
        <v>53280</v>
      </c>
      <c r="P25" s="37">
        <v>35520</v>
      </c>
      <c r="Q25" s="36">
        <f t="shared" si="15"/>
        <v>3584040</v>
      </c>
      <c r="R25" s="36">
        <f t="shared" si="12"/>
        <v>0</v>
      </c>
      <c r="S25" s="38">
        <f t="shared" si="13"/>
        <v>3584040</v>
      </c>
      <c r="T25" s="378"/>
      <c r="U25" s="94"/>
      <c r="V25" s="34"/>
      <c r="W25" s="27"/>
      <c r="X25" s="4"/>
      <c r="Y25" s="4"/>
      <c r="Z25" s="4"/>
      <c r="AA25" s="3"/>
      <c r="AB25" s="3"/>
      <c r="AC25" s="3"/>
      <c r="AD25" s="3"/>
      <c r="AE25" s="3"/>
    </row>
    <row r="26" spans="1:31" s="75" customFormat="1" ht="19.5" customHeight="1">
      <c r="A26" s="35"/>
      <c r="B26" s="570" t="s">
        <v>188</v>
      </c>
      <c r="C26" s="571"/>
      <c r="D26" s="274"/>
      <c r="E26" s="274"/>
      <c r="F26" s="82">
        <f>VLOOKUP(B26,'CC - 05'!$B$8:$AS$67,36,0)</f>
        <v>0</v>
      </c>
      <c r="G26" s="274"/>
      <c r="H26" s="274"/>
      <c r="I26" s="274"/>
      <c r="J26" s="274"/>
      <c r="K26" s="274"/>
      <c r="L26" s="274"/>
      <c r="M26" s="274"/>
      <c r="N26" s="37"/>
      <c r="O26" s="37"/>
      <c r="P26" s="37"/>
      <c r="Q26" s="274"/>
      <c r="R26" s="274"/>
      <c r="S26" s="274"/>
      <c r="T26" s="274"/>
      <c r="U26" s="94"/>
      <c r="V26" s="76"/>
      <c r="W26" s="76"/>
      <c r="X26" s="77"/>
      <c r="Y26" s="77"/>
      <c r="Z26" s="77"/>
      <c r="AA26" s="78"/>
      <c r="AB26" s="78"/>
      <c r="AC26" s="78"/>
      <c r="AD26" s="78"/>
      <c r="AE26" s="78"/>
    </row>
    <row r="27" spans="1:31" s="33" customFormat="1" ht="23.25" customHeight="1">
      <c r="A27" s="35">
        <f>A25+1</f>
        <v>16</v>
      </c>
      <c r="B27" s="302" t="s">
        <v>113</v>
      </c>
      <c r="C27" s="79" t="str">
        <f t="shared" si="0"/>
        <v>Nguyễn Văn Bé Hai</v>
      </c>
      <c r="D27" s="103" t="str">
        <f t="shared" si="1"/>
        <v>Công nhân</v>
      </c>
      <c r="E27" s="80">
        <f t="shared" si="2"/>
        <v>3776000</v>
      </c>
      <c r="F27" s="82">
        <f>VLOOKUP(B27,'CC - 05'!$B$8:$AS$67,36,0)</f>
        <v>27</v>
      </c>
      <c r="G27" s="198">
        <f t="shared" si="3"/>
        <v>3776000</v>
      </c>
      <c r="H27" s="82">
        <f>(VLOOKUP(B27,'CC - 02'!$B$8:$AS$70,37,0)+VLOOKUP(B27,'CC - 02'!$B$8:$AS$70,38,0))</f>
        <v>0</v>
      </c>
      <c r="I27" s="198">
        <f t="shared" si="4"/>
        <v>0</v>
      </c>
      <c r="J27" s="199">
        <f t="shared" si="5"/>
        <v>27</v>
      </c>
      <c r="K27" s="36">
        <f t="shared" si="5"/>
        <v>3776000</v>
      </c>
      <c r="L27" s="80">
        <f t="shared" si="6"/>
        <v>405000</v>
      </c>
      <c r="M27" s="37">
        <f t="shared" si="7"/>
        <v>4181000</v>
      </c>
      <c r="N27" s="37">
        <f t="shared" ref="N27:N30" si="16">IF(VLOOKUP(B27,DS,10,0)="x",E27*$N$4,0)</f>
        <v>302080</v>
      </c>
      <c r="O27" s="37">
        <f t="shared" ref="O27:O30" si="17">IF(VLOOKUP(B27,DS,10,0)="x",E27*$O$4,0)</f>
        <v>56640</v>
      </c>
      <c r="P27" s="37">
        <f t="shared" ref="P27:P30" si="18">IF(VLOOKUP(B27,DS,10,0)="x",E27*$P$4,0)</f>
        <v>37760</v>
      </c>
      <c r="Q27" s="36">
        <f t="shared" si="11"/>
        <v>3784520</v>
      </c>
      <c r="R27" s="36">
        <f t="shared" si="12"/>
        <v>0</v>
      </c>
      <c r="S27" s="38">
        <f t="shared" si="13"/>
        <v>3784520</v>
      </c>
      <c r="T27" s="36"/>
      <c r="U27" s="94"/>
      <c r="V27" s="34"/>
      <c r="W27" s="27"/>
      <c r="X27" s="4"/>
      <c r="Y27" s="4"/>
      <c r="Z27" s="4"/>
      <c r="AA27" s="3"/>
      <c r="AB27" s="3"/>
      <c r="AC27" s="3"/>
      <c r="AD27" s="3"/>
      <c r="AE27" s="3"/>
    </row>
    <row r="28" spans="1:31" s="33" customFormat="1" ht="23.25" customHeight="1">
      <c r="A28" s="35">
        <f>A27+1</f>
        <v>17</v>
      </c>
      <c r="B28" s="302" t="s">
        <v>118</v>
      </c>
      <c r="C28" s="79" t="str">
        <f t="shared" si="0"/>
        <v>Trần Nhiên</v>
      </c>
      <c r="D28" s="103" t="str">
        <f t="shared" si="1"/>
        <v>Công nhân</v>
      </c>
      <c r="E28" s="80">
        <f t="shared" si="2"/>
        <v>3552000</v>
      </c>
      <c r="F28" s="82">
        <f>VLOOKUP(B28,'CC - 05'!$B$8:$AS$67,36,0)</f>
        <v>27</v>
      </c>
      <c r="G28" s="198">
        <f t="shared" si="3"/>
        <v>3552000</v>
      </c>
      <c r="H28" s="82">
        <f>(VLOOKUP(B28,'CC - 02'!$B$8:$AS$70,37,0)+VLOOKUP(B28,'CC - 02'!$B$8:$AS$70,38,0))</f>
        <v>0</v>
      </c>
      <c r="I28" s="198">
        <f t="shared" si="4"/>
        <v>0</v>
      </c>
      <c r="J28" s="199">
        <f t="shared" si="5"/>
        <v>27</v>
      </c>
      <c r="K28" s="36">
        <f t="shared" si="5"/>
        <v>3552000</v>
      </c>
      <c r="L28" s="80">
        <f t="shared" si="6"/>
        <v>405000</v>
      </c>
      <c r="M28" s="37">
        <f t="shared" si="7"/>
        <v>3957000</v>
      </c>
      <c r="N28" s="37">
        <f t="shared" si="16"/>
        <v>284160</v>
      </c>
      <c r="O28" s="37">
        <f t="shared" si="17"/>
        <v>53280</v>
      </c>
      <c r="P28" s="37">
        <f t="shared" si="18"/>
        <v>35520</v>
      </c>
      <c r="Q28" s="36">
        <f t="shared" ref="Q28:Q30" si="19">M28-SUM(N28:P28)</f>
        <v>3584040</v>
      </c>
      <c r="R28" s="36">
        <f t="shared" si="12"/>
        <v>0</v>
      </c>
      <c r="S28" s="38">
        <f t="shared" si="13"/>
        <v>3584040</v>
      </c>
      <c r="T28" s="36"/>
      <c r="U28" s="94"/>
      <c r="V28" s="34"/>
      <c r="W28" s="27"/>
      <c r="X28" s="4"/>
      <c r="Y28" s="4"/>
      <c r="Z28" s="4"/>
      <c r="AA28" s="3"/>
      <c r="AB28" s="3"/>
      <c r="AC28" s="3"/>
      <c r="AD28" s="3"/>
      <c r="AE28" s="3"/>
    </row>
    <row r="29" spans="1:31" s="33" customFormat="1" ht="23.25" customHeight="1">
      <c r="A29" s="35">
        <f>A28+1</f>
        <v>18</v>
      </c>
      <c r="B29" s="302" t="s">
        <v>119</v>
      </c>
      <c r="C29" s="79" t="str">
        <f t="shared" si="0"/>
        <v>Thạch Giang</v>
      </c>
      <c r="D29" s="103" t="str">
        <f t="shared" si="1"/>
        <v>Công nhân</v>
      </c>
      <c r="E29" s="80">
        <f t="shared" si="2"/>
        <v>3552000</v>
      </c>
      <c r="F29" s="82">
        <f>VLOOKUP(B29,'CC - 05'!$B$8:$AS$67,36,0)</f>
        <v>27</v>
      </c>
      <c r="G29" s="198">
        <f t="shared" si="3"/>
        <v>3552000</v>
      </c>
      <c r="H29" s="82">
        <f>(VLOOKUP(B29,'CC - 02'!$B$8:$AS$70,37,0)+VLOOKUP(B29,'CC - 02'!$B$8:$AS$70,38,0))</f>
        <v>0</v>
      </c>
      <c r="I29" s="198">
        <f t="shared" si="4"/>
        <v>0</v>
      </c>
      <c r="J29" s="199">
        <f t="shared" si="5"/>
        <v>27</v>
      </c>
      <c r="K29" s="36">
        <f t="shared" si="5"/>
        <v>3552000</v>
      </c>
      <c r="L29" s="80">
        <f t="shared" si="6"/>
        <v>405000</v>
      </c>
      <c r="M29" s="37">
        <f t="shared" si="7"/>
        <v>3957000</v>
      </c>
      <c r="N29" s="37">
        <f t="shared" si="16"/>
        <v>284160</v>
      </c>
      <c r="O29" s="37">
        <f t="shared" si="17"/>
        <v>53280</v>
      </c>
      <c r="P29" s="37">
        <f t="shared" si="18"/>
        <v>35520</v>
      </c>
      <c r="Q29" s="36">
        <f t="shared" si="19"/>
        <v>3584040</v>
      </c>
      <c r="R29" s="36">
        <f t="shared" si="12"/>
        <v>0</v>
      </c>
      <c r="S29" s="38">
        <f t="shared" si="13"/>
        <v>3584040</v>
      </c>
      <c r="T29" s="36"/>
      <c r="U29" s="94"/>
      <c r="V29" s="34"/>
      <c r="W29" s="27"/>
      <c r="X29" s="4"/>
      <c r="Y29" s="4"/>
      <c r="Z29" s="4"/>
      <c r="AA29" s="3"/>
      <c r="AB29" s="3"/>
      <c r="AC29" s="3"/>
      <c r="AD29" s="3"/>
      <c r="AE29" s="3"/>
    </row>
    <row r="30" spans="1:31" s="33" customFormat="1" ht="23.25" customHeight="1">
      <c r="A30" s="337">
        <f>A29+1</f>
        <v>19</v>
      </c>
      <c r="B30" s="302" t="s">
        <v>122</v>
      </c>
      <c r="C30" s="79" t="str">
        <f t="shared" si="0"/>
        <v>Lâm Chanh Đa Ra</v>
      </c>
      <c r="D30" s="103" t="str">
        <f t="shared" si="1"/>
        <v>Công nhân</v>
      </c>
      <c r="E30" s="80">
        <f t="shared" si="2"/>
        <v>3552000</v>
      </c>
      <c r="F30" s="82">
        <f>VLOOKUP(B30,'CC - 05'!$B$8:$AS$67,36,0)</f>
        <v>27</v>
      </c>
      <c r="G30" s="198">
        <f t="shared" si="3"/>
        <v>3552000</v>
      </c>
      <c r="H30" s="82">
        <f>(VLOOKUP(B30,'CC - 02'!$B$8:$AS$70,37,0)+VLOOKUP(B30,'CC - 02'!$B$8:$AS$70,38,0))</f>
        <v>0</v>
      </c>
      <c r="I30" s="198">
        <f t="shared" si="4"/>
        <v>0</v>
      </c>
      <c r="J30" s="199">
        <f t="shared" si="5"/>
        <v>27</v>
      </c>
      <c r="K30" s="36">
        <f t="shared" si="5"/>
        <v>3552000</v>
      </c>
      <c r="L30" s="80">
        <f t="shared" si="6"/>
        <v>405000</v>
      </c>
      <c r="M30" s="37">
        <f t="shared" si="7"/>
        <v>3957000</v>
      </c>
      <c r="N30" s="37">
        <f t="shared" si="16"/>
        <v>284160</v>
      </c>
      <c r="O30" s="37">
        <f t="shared" si="17"/>
        <v>53280</v>
      </c>
      <c r="P30" s="37">
        <f t="shared" si="18"/>
        <v>35520</v>
      </c>
      <c r="Q30" s="36">
        <f t="shared" si="19"/>
        <v>3584040</v>
      </c>
      <c r="R30" s="36">
        <f t="shared" si="12"/>
        <v>0</v>
      </c>
      <c r="S30" s="38">
        <f t="shared" si="13"/>
        <v>3584040</v>
      </c>
      <c r="T30" s="36"/>
      <c r="U30" s="94"/>
      <c r="V30" s="34"/>
      <c r="W30" s="27"/>
      <c r="X30" s="4"/>
      <c r="Y30" s="4"/>
      <c r="Z30" s="4"/>
      <c r="AA30" s="3"/>
      <c r="AB30" s="3"/>
      <c r="AC30" s="3"/>
      <c r="AD30" s="3"/>
      <c r="AE30" s="3"/>
    </row>
    <row r="31" spans="1:31" s="31" customFormat="1" ht="21" customHeight="1">
      <c r="A31" s="519" t="s">
        <v>25</v>
      </c>
      <c r="B31" s="519"/>
      <c r="C31" s="519"/>
      <c r="D31" s="519"/>
      <c r="E31" s="125">
        <f>SUM(E10:E30)</f>
        <v>69000000</v>
      </c>
      <c r="F31" s="125"/>
      <c r="G31" s="125">
        <f>SUM(G10:G30)</f>
        <v>69000000</v>
      </c>
      <c r="H31" s="125"/>
      <c r="I31" s="125">
        <f>SUM(I10:I30)</f>
        <v>0</v>
      </c>
      <c r="J31" s="25"/>
      <c r="K31" s="25">
        <f>SUM(K10:K30)</f>
        <v>69000000</v>
      </c>
      <c r="L31" s="25">
        <f t="shared" ref="L31:S31" si="20">SUM(L10:L30)</f>
        <v>7695000</v>
      </c>
      <c r="M31" s="25">
        <f t="shared" si="20"/>
        <v>76695000</v>
      </c>
      <c r="N31" s="25">
        <f t="shared" si="20"/>
        <v>5520000</v>
      </c>
      <c r="O31" s="25">
        <f t="shared" si="20"/>
        <v>1035000</v>
      </c>
      <c r="P31" s="25">
        <f t="shared" si="20"/>
        <v>690000</v>
      </c>
      <c r="Q31" s="25">
        <f t="shared" si="20"/>
        <v>69450000</v>
      </c>
      <c r="R31" s="25">
        <f t="shared" si="20"/>
        <v>0</v>
      </c>
      <c r="S31" s="25">
        <f t="shared" si="20"/>
        <v>69450000</v>
      </c>
      <c r="T31" s="25"/>
      <c r="U31" s="94"/>
      <c r="V31" s="32"/>
      <c r="W31" s="32"/>
      <c r="X31" s="32"/>
      <c r="Y31" s="32"/>
      <c r="Z31" s="32"/>
    </row>
    <row r="32" spans="1:31" ht="11.25" customHeight="1">
      <c r="A32" s="7"/>
      <c r="B32" s="7"/>
      <c r="C32" s="8"/>
      <c r="D32" s="104"/>
      <c r="E32" s="84"/>
      <c r="F32" s="8"/>
      <c r="G32" s="8"/>
      <c r="H32" s="8"/>
      <c r="I32" s="8"/>
      <c r="K32" s="8"/>
      <c r="L32" s="8"/>
      <c r="M32" s="92"/>
      <c r="N32" s="8"/>
      <c r="O32" s="8"/>
      <c r="P32" s="8"/>
      <c r="Q32" s="8"/>
      <c r="R32" s="8"/>
      <c r="S32" s="8"/>
      <c r="T32" s="8"/>
      <c r="U32" s="94"/>
    </row>
    <row r="33" spans="1:31" s="33" customFormat="1" ht="11.25" customHeight="1">
      <c r="A33" s="68"/>
      <c r="B33" s="68"/>
      <c r="C33" s="68"/>
      <c r="D33" s="118"/>
      <c r="E33" s="119"/>
      <c r="F33" s="68"/>
      <c r="G33" s="68"/>
      <c r="H33" s="68"/>
      <c r="I33" s="68"/>
      <c r="J33" s="120"/>
      <c r="K33" s="119"/>
      <c r="L33" s="68"/>
      <c r="M33" s="68"/>
      <c r="N33" s="68"/>
      <c r="O33" s="68"/>
      <c r="P33" s="68"/>
      <c r="Q33" s="68"/>
      <c r="R33" s="68"/>
      <c r="S33" s="97" t="str">
        <f>"Long An, ngày  "&amp;$V$2&amp;"   tháng   "&amp;TEXT(E4,"mm")&amp;"   năm "&amp;TEXT(E4,"yyyy")</f>
        <v>Long An, ngày  31   tháng   05   năm 2017</v>
      </c>
      <c r="T33" s="68"/>
      <c r="U33" s="121"/>
      <c r="V33" s="34"/>
      <c r="W33" s="34"/>
      <c r="X33" s="34"/>
      <c r="Y33" s="34"/>
      <c r="Z33" s="34"/>
    </row>
    <row r="34" spans="1:31" s="33" customFormat="1" ht="12.75">
      <c r="A34" s="28"/>
      <c r="B34" s="28"/>
      <c r="C34" s="28" t="s">
        <v>60</v>
      </c>
      <c r="D34" s="122"/>
      <c r="E34" s="69"/>
      <c r="F34" s="121"/>
      <c r="G34" s="69"/>
      <c r="H34" s="69"/>
      <c r="I34" s="69"/>
      <c r="J34" s="123"/>
      <c r="K34" s="34"/>
      <c r="L34" s="28"/>
      <c r="M34" s="232"/>
      <c r="N34" s="19"/>
      <c r="O34" s="19"/>
      <c r="P34" s="19"/>
      <c r="Q34" s="19"/>
      <c r="S34" s="121" t="s">
        <v>22</v>
      </c>
      <c r="T34" s="121"/>
      <c r="U34" s="121"/>
      <c r="V34" s="34"/>
      <c r="W34" s="34"/>
      <c r="X34" s="34"/>
      <c r="Y34" s="34"/>
      <c r="Z34" s="34"/>
    </row>
    <row r="35" spans="1:31" ht="12">
      <c r="A35" s="7"/>
      <c r="B35" s="7"/>
      <c r="C35" s="14"/>
      <c r="E35" s="12"/>
      <c r="F35" s="11"/>
      <c r="G35" s="12"/>
      <c r="H35" s="12"/>
      <c r="I35" s="12"/>
      <c r="K35" s="6"/>
      <c r="L35" s="14"/>
      <c r="N35" s="10"/>
      <c r="O35" s="10"/>
      <c r="P35" s="10"/>
      <c r="Q35" s="10"/>
      <c r="S35" s="10"/>
      <c r="T35" s="11"/>
      <c r="U35" s="94"/>
    </row>
    <row r="36" spans="1:31" ht="12">
      <c r="C36" s="14"/>
      <c r="L36" s="14"/>
      <c r="T36" s="14"/>
      <c r="U36" s="94"/>
    </row>
    <row r="37" spans="1:31" ht="12">
      <c r="U37" s="94"/>
    </row>
    <row r="38" spans="1:31" ht="12">
      <c r="U38" s="94"/>
    </row>
    <row r="39" spans="1:31" ht="12">
      <c r="F39" s="280"/>
      <c r="U39" s="94"/>
    </row>
    <row r="40" spans="1:31" ht="12">
      <c r="U40" s="94"/>
    </row>
    <row r="41" spans="1:31" s="379" customFormat="1" ht="12">
      <c r="D41" s="380"/>
      <c r="E41" s="381"/>
      <c r="F41" s="380"/>
      <c r="G41" s="381"/>
      <c r="H41" s="381"/>
      <c r="I41" s="381"/>
      <c r="J41" s="382"/>
      <c r="T41" s="383"/>
      <c r="U41" s="384"/>
      <c r="V41" s="383"/>
      <c r="W41" s="383"/>
      <c r="X41" s="383"/>
      <c r="Y41" s="383"/>
      <c r="Z41" s="383"/>
    </row>
    <row r="42" spans="1:31" ht="12">
      <c r="U42" s="94"/>
    </row>
    <row r="43" spans="1:31" ht="12">
      <c r="U43" s="94"/>
    </row>
    <row r="44" spans="1:31" s="157" customFormat="1" ht="29.25" customHeight="1">
      <c r="A44" s="124"/>
      <c r="B44" s="419"/>
      <c r="C44" s="419"/>
      <c r="D44" s="520" t="str">
        <f>D1</f>
        <v>BẢNG THANH TOÁN LƯƠNG THÁNG 05 / 2017</v>
      </c>
      <c r="E44" s="520"/>
      <c r="F44" s="520"/>
      <c r="G44" s="520"/>
      <c r="H44" s="520"/>
      <c r="I44" s="520"/>
      <c r="J44" s="520"/>
      <c r="K44" s="520"/>
      <c r="L44" s="520"/>
      <c r="M44" s="520"/>
      <c r="N44" s="520"/>
      <c r="O44" s="520"/>
      <c r="P44" s="520"/>
      <c r="Q44" s="521"/>
      <c r="R44" s="522" t="s">
        <v>112</v>
      </c>
      <c r="S44" s="523"/>
      <c r="T44" s="524"/>
      <c r="U44" s="94"/>
      <c r="V44" s="6"/>
      <c r="W44" s="179"/>
      <c r="X44" s="179"/>
      <c r="Y44" s="180"/>
      <c r="Z44" s="180"/>
    </row>
    <row r="45" spans="1:31" s="157" customFormat="1" ht="15" customHeight="1">
      <c r="A45" s="124" t="str">
        <f>TH!$A$1</f>
        <v>Công ty TNHH Hải sản An Lạc</v>
      </c>
      <c r="B45" s="419"/>
      <c r="C45" s="419"/>
      <c r="D45" s="419"/>
      <c r="E45" s="181"/>
      <c r="F45" s="419"/>
      <c r="G45" s="419"/>
      <c r="H45" s="419"/>
      <c r="I45" s="419"/>
      <c r="J45" s="182"/>
      <c r="K45" s="419"/>
      <c r="L45" s="419"/>
      <c r="M45" s="419"/>
      <c r="N45" s="419"/>
      <c r="O45" s="419"/>
      <c r="P45" s="419"/>
      <c r="Q45" s="419"/>
      <c r="R45" s="419"/>
      <c r="S45" s="419"/>
      <c r="T45" s="135"/>
      <c r="U45" s="94"/>
      <c r="V45" s="6"/>
      <c r="W45" s="179"/>
      <c r="X45" s="179"/>
      <c r="Y45" s="180"/>
      <c r="Z45" s="180"/>
    </row>
    <row r="46" spans="1:31" s="157" customFormat="1" ht="15" customHeight="1">
      <c r="A46" s="124" t="str">
        <f>TH!$A$2</f>
        <v>Địa chỉ: Lô A14, đường 4A, KCN Hải Sơn, Đức Hòa, Long An</v>
      </c>
      <c r="B46" s="419"/>
      <c r="C46" s="419"/>
      <c r="D46" s="419"/>
      <c r="E46" s="181"/>
      <c r="F46" s="419"/>
      <c r="G46" s="419"/>
      <c r="H46" s="419"/>
      <c r="I46" s="419"/>
      <c r="J46" s="182"/>
      <c r="K46" s="419"/>
      <c r="L46" s="419"/>
      <c r="M46" s="419"/>
      <c r="N46" s="419"/>
      <c r="O46" s="419"/>
      <c r="P46" s="419"/>
      <c r="Q46" s="419"/>
      <c r="R46" s="419"/>
      <c r="S46" s="419"/>
      <c r="T46" s="135"/>
      <c r="U46" s="94"/>
      <c r="V46" s="6"/>
      <c r="W46" s="179"/>
      <c r="X46" s="179"/>
      <c r="Y46" s="180"/>
      <c r="Z46" s="180"/>
    </row>
    <row r="47" spans="1:31" s="186" customFormat="1" ht="14.25" customHeight="1">
      <c r="A47" s="184"/>
      <c r="B47" s="164"/>
      <c r="C47" s="164"/>
      <c r="D47" s="164"/>
      <c r="E47" s="164"/>
      <c r="F47" s="164"/>
      <c r="G47" s="164"/>
      <c r="H47" s="164"/>
      <c r="I47" s="164"/>
      <c r="J47" s="164"/>
      <c r="K47" s="164"/>
      <c r="L47" s="164"/>
      <c r="M47" s="164"/>
      <c r="N47" s="164"/>
      <c r="O47" s="164"/>
      <c r="P47" s="164"/>
      <c r="Q47" s="164"/>
      <c r="R47" s="164"/>
      <c r="S47" s="164"/>
      <c r="T47" s="164"/>
      <c r="U47" s="94"/>
      <c r="V47" s="6"/>
      <c r="W47" s="185"/>
      <c r="X47" s="185"/>
      <c r="Y47" s="185"/>
      <c r="Z47" s="185"/>
    </row>
    <row r="48" spans="1:31" s="188" customFormat="1" ht="24" customHeight="1">
      <c r="A48" s="528" t="s">
        <v>19</v>
      </c>
      <c r="B48" s="528" t="s">
        <v>20</v>
      </c>
      <c r="C48" s="518" t="s">
        <v>1</v>
      </c>
      <c r="D48" s="518" t="s">
        <v>2</v>
      </c>
      <c r="E48" s="530" t="s">
        <v>56</v>
      </c>
      <c r="F48" s="506" t="s">
        <v>26</v>
      </c>
      <c r="G48" s="514"/>
      <c r="H48" s="514"/>
      <c r="I48" s="514"/>
      <c r="J48" s="514"/>
      <c r="K48" s="507"/>
      <c r="L48" s="515" t="s">
        <v>57</v>
      </c>
      <c r="M48" s="515" t="s">
        <v>5</v>
      </c>
      <c r="N48" s="518" t="s">
        <v>6</v>
      </c>
      <c r="O48" s="518"/>
      <c r="P48" s="518"/>
      <c r="Q48" s="502" t="s">
        <v>7</v>
      </c>
      <c r="R48" s="502" t="s">
        <v>8</v>
      </c>
      <c r="S48" s="502" t="s">
        <v>9</v>
      </c>
      <c r="T48" s="504" t="s">
        <v>10</v>
      </c>
      <c r="U48" s="164"/>
      <c r="V48" s="187"/>
      <c r="W48" s="187"/>
      <c r="X48" s="180"/>
      <c r="Y48" s="180"/>
      <c r="Z48" s="180"/>
      <c r="AA48" s="157"/>
      <c r="AB48" s="157"/>
      <c r="AC48" s="157"/>
      <c r="AD48" s="157"/>
      <c r="AE48" s="157"/>
    </row>
    <row r="49" spans="1:31" s="188" customFormat="1" ht="33.75" customHeight="1">
      <c r="A49" s="529"/>
      <c r="B49" s="529"/>
      <c r="C49" s="518"/>
      <c r="D49" s="518"/>
      <c r="E49" s="530"/>
      <c r="F49" s="506" t="s">
        <v>59</v>
      </c>
      <c r="G49" s="507"/>
      <c r="H49" s="508" t="s">
        <v>189</v>
      </c>
      <c r="I49" s="509"/>
      <c r="J49" s="510" t="s">
        <v>27</v>
      </c>
      <c r="K49" s="502" t="s">
        <v>4</v>
      </c>
      <c r="L49" s="516"/>
      <c r="M49" s="516"/>
      <c r="N49" s="512" t="s">
        <v>12</v>
      </c>
      <c r="O49" s="502" t="s">
        <v>13</v>
      </c>
      <c r="P49" s="502" t="s">
        <v>34</v>
      </c>
      <c r="Q49" s="503"/>
      <c r="R49" s="503"/>
      <c r="S49" s="503"/>
      <c r="T49" s="505"/>
      <c r="U49" s="164"/>
      <c r="V49" s="187"/>
      <c r="W49" s="187"/>
      <c r="X49" s="180"/>
      <c r="Y49" s="180"/>
      <c r="Z49" s="180"/>
      <c r="AA49" s="157"/>
      <c r="AB49" s="157"/>
      <c r="AC49" s="157"/>
      <c r="AD49" s="157"/>
      <c r="AE49" s="157"/>
    </row>
    <row r="50" spans="1:31" s="188" customFormat="1" ht="35.25" customHeight="1">
      <c r="A50" s="529"/>
      <c r="B50" s="529"/>
      <c r="C50" s="502"/>
      <c r="D50" s="502"/>
      <c r="E50" s="530"/>
      <c r="F50" s="416" t="s">
        <v>40</v>
      </c>
      <c r="G50" s="417" t="s">
        <v>18</v>
      </c>
      <c r="H50" s="418" t="s">
        <v>40</v>
      </c>
      <c r="I50" s="417" t="s">
        <v>18</v>
      </c>
      <c r="J50" s="511"/>
      <c r="K50" s="503"/>
      <c r="L50" s="517"/>
      <c r="M50" s="517"/>
      <c r="N50" s="513"/>
      <c r="O50" s="503"/>
      <c r="P50" s="503"/>
      <c r="Q50" s="503"/>
      <c r="R50" s="503"/>
      <c r="S50" s="503"/>
      <c r="T50" s="505"/>
      <c r="U50" s="164"/>
      <c r="V50" s="187"/>
      <c r="W50" s="187"/>
      <c r="X50" s="180"/>
      <c r="Y50" s="180"/>
      <c r="Z50" s="180"/>
      <c r="AA50" s="157"/>
      <c r="AB50" s="157"/>
      <c r="AC50" s="157"/>
      <c r="AD50" s="157"/>
      <c r="AE50" s="157"/>
    </row>
    <row r="51" spans="1:31" s="193" customFormat="1" ht="12.75" customHeight="1">
      <c r="A51" s="189">
        <v>1</v>
      </c>
      <c r="B51" s="189">
        <v>2</v>
      </c>
      <c r="C51" s="189">
        <v>3</v>
      </c>
      <c r="D51" s="189">
        <v>4</v>
      </c>
      <c r="E51" s="189">
        <v>5</v>
      </c>
      <c r="F51" s="189">
        <v>7</v>
      </c>
      <c r="G51" s="189">
        <v>8</v>
      </c>
      <c r="H51" s="189">
        <v>9</v>
      </c>
      <c r="I51" s="189">
        <v>10</v>
      </c>
      <c r="J51" s="189">
        <v>13</v>
      </c>
      <c r="K51" s="189">
        <v>14</v>
      </c>
      <c r="L51" s="189">
        <v>16</v>
      </c>
      <c r="M51" s="74">
        <v>17</v>
      </c>
      <c r="N51" s="189">
        <v>24</v>
      </c>
      <c r="O51" s="189">
        <v>25</v>
      </c>
      <c r="P51" s="189">
        <v>26</v>
      </c>
      <c r="Q51" s="189">
        <v>29</v>
      </c>
      <c r="R51" s="189">
        <v>30</v>
      </c>
      <c r="S51" s="189">
        <v>31</v>
      </c>
      <c r="T51" s="189">
        <v>32</v>
      </c>
      <c r="U51" s="164"/>
      <c r="V51" s="190"/>
      <c r="W51" s="190"/>
      <c r="X51" s="191"/>
      <c r="Y51" s="191"/>
      <c r="Z51" s="191"/>
      <c r="AA51" s="192"/>
      <c r="AB51" s="192"/>
      <c r="AC51" s="192"/>
      <c r="AD51" s="192"/>
      <c r="AE51" s="192"/>
    </row>
    <row r="52" spans="1:31" s="203" customFormat="1" ht="23.25" customHeight="1">
      <c r="A52" s="194">
        <v>1</v>
      </c>
      <c r="B52" s="194" t="s">
        <v>68</v>
      </c>
      <c r="C52" s="195" t="str">
        <f t="shared" ref="C52:C58" si="21">VLOOKUP(B52,DS,2,0)</f>
        <v>Nguyễn Thiện Duy</v>
      </c>
      <c r="D52" s="196" t="str">
        <f t="shared" ref="D52:D60" si="22">VLOOKUP(B52,DS,3,0)</f>
        <v>Giám đốc</v>
      </c>
      <c r="E52" s="197">
        <f>VLOOKUP(B52,TH!$B$11:$E$56,4,0)</f>
        <v>10851000</v>
      </c>
      <c r="F52" s="82">
        <f>VLOOKUP($B52,'CC - 05'!$B$9:$AR$95,36,0)</f>
        <v>21</v>
      </c>
      <c r="G52" s="198">
        <f t="shared" ref="G52:G60" si="23">ROUND(E52/$U$2*F52,0)</f>
        <v>8439667</v>
      </c>
      <c r="H52" s="82">
        <f>(VLOOKUP($B52,'CC - 02'!$B$9:$AN$97,37,0)+(VLOOKUP($B52,'CC - 02'!$B$9:$AN$97,38,0)))</f>
        <v>0</v>
      </c>
      <c r="I52" s="198">
        <f t="shared" ref="I52:I60" si="24">ROUND(E52/$U$2*H52,0)</f>
        <v>0</v>
      </c>
      <c r="J52" s="199">
        <f t="shared" ref="J52:K60" si="25">F52+H52</f>
        <v>21</v>
      </c>
      <c r="K52" s="36">
        <f t="shared" si="25"/>
        <v>8439667</v>
      </c>
      <c r="L52" s="80">
        <f>+F52*15000</f>
        <v>315000</v>
      </c>
      <c r="M52" s="200">
        <f t="shared" ref="M52:M60" si="26">K52+SUM(L52:L52)</f>
        <v>8754667</v>
      </c>
      <c r="N52" s="37">
        <f t="shared" ref="N52:N58" si="27">IF(VLOOKUP(B52,DS,10,0)="x",E52*$N$4,0)</f>
        <v>868080</v>
      </c>
      <c r="O52" s="37">
        <f t="shared" ref="O52:O58" si="28">IF(VLOOKUP(B52,DS,10,0)="x",E52*$O$4,0)</f>
        <v>162765</v>
      </c>
      <c r="P52" s="37">
        <f t="shared" ref="P52:P58" si="29">IF(VLOOKUP(B52,DS,10,0)="x",E52*$P$4,0)</f>
        <v>108510</v>
      </c>
      <c r="Q52" s="198">
        <f t="shared" ref="Q52:Q58" si="30">M52-SUM(N52:P52)</f>
        <v>7615312</v>
      </c>
      <c r="R52" s="198">
        <f t="shared" ref="R52:R60" si="31">VLOOKUP(B52,DS,23,0)</f>
        <v>0</v>
      </c>
      <c r="S52" s="201">
        <f>Q52-R52</f>
        <v>7615312</v>
      </c>
      <c r="T52" s="198"/>
      <c r="U52" s="164"/>
      <c r="V52" s="202"/>
      <c r="W52" s="187"/>
      <c r="X52" s="180"/>
      <c r="Y52" s="180"/>
      <c r="Z52" s="180"/>
      <c r="AA52" s="157"/>
      <c r="AB52" s="157"/>
      <c r="AC52" s="157"/>
      <c r="AD52" s="157"/>
      <c r="AE52" s="157"/>
    </row>
    <row r="53" spans="1:31" s="203" customFormat="1" ht="23.25" customHeight="1">
      <c r="A53" s="194">
        <v>2</v>
      </c>
      <c r="B53" s="194" t="s">
        <v>70</v>
      </c>
      <c r="C53" s="195" t="str">
        <f t="shared" si="21"/>
        <v>Nguyễn Văn Sẽ</v>
      </c>
      <c r="D53" s="196" t="str">
        <f t="shared" si="22"/>
        <v>Kỹ Thuật</v>
      </c>
      <c r="E53" s="197">
        <f>VLOOKUP(B53,TH!$B$11:$E$56,4,0)</f>
        <v>4895000</v>
      </c>
      <c r="F53" s="82">
        <f>VLOOKUP($B53,'CC - 05'!$B$9:$AR$95,36,0)</f>
        <v>27</v>
      </c>
      <c r="G53" s="198">
        <f t="shared" si="23"/>
        <v>4895000</v>
      </c>
      <c r="H53" s="82">
        <f>(VLOOKUP($B53,'CC - 02'!$B$9:$AN$97,37,0)+(VLOOKUP($B53,'CC - 02'!$B$9:$AN$97,38,0)))</f>
        <v>0</v>
      </c>
      <c r="I53" s="198">
        <f t="shared" si="24"/>
        <v>0</v>
      </c>
      <c r="J53" s="199">
        <f t="shared" si="25"/>
        <v>27</v>
      </c>
      <c r="K53" s="36">
        <f t="shared" si="25"/>
        <v>4895000</v>
      </c>
      <c r="L53" s="80">
        <f t="shared" ref="L53:L60" si="32">+F53*15000</f>
        <v>405000</v>
      </c>
      <c r="M53" s="200">
        <f t="shared" si="26"/>
        <v>5300000</v>
      </c>
      <c r="N53" s="37">
        <f t="shared" si="27"/>
        <v>391600</v>
      </c>
      <c r="O53" s="37">
        <f t="shared" si="28"/>
        <v>73425</v>
      </c>
      <c r="P53" s="37">
        <f t="shared" si="29"/>
        <v>48950</v>
      </c>
      <c r="Q53" s="198">
        <f t="shared" si="30"/>
        <v>4786025</v>
      </c>
      <c r="R53" s="198">
        <f t="shared" si="31"/>
        <v>0</v>
      </c>
      <c r="S53" s="201">
        <f t="shared" ref="S53:S60" si="33">Q53-R53</f>
        <v>4786025</v>
      </c>
      <c r="T53" s="198"/>
      <c r="U53" s="164"/>
      <c r="V53" s="202"/>
      <c r="W53" s="187"/>
      <c r="X53" s="180"/>
      <c r="Y53" s="180"/>
      <c r="Z53" s="180"/>
      <c r="AA53" s="157"/>
      <c r="AB53" s="157"/>
      <c r="AC53" s="157"/>
      <c r="AD53" s="157"/>
      <c r="AE53" s="157"/>
    </row>
    <row r="54" spans="1:31" s="203" customFormat="1" ht="23.25" customHeight="1">
      <c r="A54" s="194">
        <v>3</v>
      </c>
      <c r="B54" s="194" t="s">
        <v>72</v>
      </c>
      <c r="C54" s="195" t="str">
        <f t="shared" si="21"/>
        <v>Võ Uyên Phương</v>
      </c>
      <c r="D54" s="196" t="str">
        <f t="shared" si="22"/>
        <v>Kế toán</v>
      </c>
      <c r="E54" s="197">
        <f>VLOOKUP(B54,TH!$B$11:$E$56,4,0)</f>
        <v>4895000</v>
      </c>
      <c r="F54" s="82">
        <f>VLOOKUP($B54,'CC - 05'!$B$9:$AR$95,36,0)</f>
        <v>27</v>
      </c>
      <c r="G54" s="198">
        <f t="shared" si="23"/>
        <v>4895000</v>
      </c>
      <c r="H54" s="82">
        <f>(VLOOKUP($B54,'CC - 02'!$B$9:$AN$97,37,0)+(VLOOKUP($B54,'CC - 02'!$B$9:$AN$97,38,0)))</f>
        <v>0</v>
      </c>
      <c r="I54" s="198">
        <f t="shared" si="24"/>
        <v>0</v>
      </c>
      <c r="J54" s="199">
        <f t="shared" si="25"/>
        <v>27</v>
      </c>
      <c r="K54" s="36">
        <f t="shared" si="25"/>
        <v>4895000</v>
      </c>
      <c r="L54" s="80">
        <f t="shared" si="32"/>
        <v>405000</v>
      </c>
      <c r="M54" s="200">
        <f t="shared" si="26"/>
        <v>5300000</v>
      </c>
      <c r="N54" s="37">
        <f t="shared" si="27"/>
        <v>391600</v>
      </c>
      <c r="O54" s="37">
        <f t="shared" si="28"/>
        <v>73425</v>
      </c>
      <c r="P54" s="37">
        <f t="shared" si="29"/>
        <v>48950</v>
      </c>
      <c r="Q54" s="198">
        <f t="shared" si="30"/>
        <v>4786025</v>
      </c>
      <c r="R54" s="198">
        <f t="shared" si="31"/>
        <v>0</v>
      </c>
      <c r="S54" s="201">
        <f t="shared" si="33"/>
        <v>4786025</v>
      </c>
      <c r="T54" s="198"/>
      <c r="U54" s="164"/>
      <c r="V54" s="202"/>
      <c r="W54" s="187"/>
      <c r="X54" s="180"/>
      <c r="Y54" s="180"/>
      <c r="Z54" s="180"/>
      <c r="AA54" s="157"/>
      <c r="AB54" s="157"/>
      <c r="AC54" s="157"/>
      <c r="AD54" s="157"/>
      <c r="AE54" s="157"/>
    </row>
    <row r="55" spans="1:31" s="203" customFormat="1" ht="23.25" customHeight="1">
      <c r="A55" s="194">
        <v>4</v>
      </c>
      <c r="B55" s="194" t="s">
        <v>75</v>
      </c>
      <c r="C55" s="195" t="str">
        <f t="shared" si="21"/>
        <v>Lê Nguyễn Huy Cường</v>
      </c>
      <c r="D55" s="196" t="str">
        <f t="shared" si="22"/>
        <v>XNK</v>
      </c>
      <c r="E55" s="197">
        <f>VLOOKUP(B55,TH!$B$11:$E$56,4,0)</f>
        <v>4336000</v>
      </c>
      <c r="F55" s="82">
        <f>VLOOKUP($B55,'CC - 05'!$B$9:$AR$95,36,0)</f>
        <v>27</v>
      </c>
      <c r="G55" s="198">
        <f t="shared" si="23"/>
        <v>4336000</v>
      </c>
      <c r="H55" s="82">
        <f>(VLOOKUP($B55,'CC - 02'!$B$9:$AN$97,37,0)+(VLOOKUP($B55,'CC - 02'!$B$9:$AN$97,38,0)))</f>
        <v>0</v>
      </c>
      <c r="I55" s="198">
        <f t="shared" si="24"/>
        <v>0</v>
      </c>
      <c r="J55" s="199">
        <f t="shared" si="25"/>
        <v>27</v>
      </c>
      <c r="K55" s="36">
        <f t="shared" si="25"/>
        <v>4336000</v>
      </c>
      <c r="L55" s="80">
        <f t="shared" si="32"/>
        <v>405000</v>
      </c>
      <c r="M55" s="200">
        <f t="shared" si="26"/>
        <v>4741000</v>
      </c>
      <c r="N55" s="37">
        <f t="shared" si="27"/>
        <v>346880</v>
      </c>
      <c r="O55" s="37">
        <f t="shared" si="28"/>
        <v>65040</v>
      </c>
      <c r="P55" s="37">
        <f t="shared" si="29"/>
        <v>43360</v>
      </c>
      <c r="Q55" s="198">
        <f t="shared" si="30"/>
        <v>4285720</v>
      </c>
      <c r="R55" s="198">
        <f t="shared" si="31"/>
        <v>0</v>
      </c>
      <c r="S55" s="201">
        <f t="shared" si="33"/>
        <v>4285720</v>
      </c>
      <c r="T55" s="198"/>
      <c r="U55" s="164"/>
      <c r="V55" s="202"/>
      <c r="W55" s="187"/>
      <c r="X55" s="180"/>
      <c r="Y55" s="180"/>
      <c r="Z55" s="180"/>
      <c r="AA55" s="157"/>
      <c r="AB55" s="157"/>
      <c r="AC55" s="157"/>
      <c r="AD55" s="157"/>
      <c r="AE55" s="157"/>
    </row>
    <row r="56" spans="1:31" s="203" customFormat="1" ht="23.25" customHeight="1">
      <c r="A56" s="194">
        <v>5</v>
      </c>
      <c r="B56" s="194" t="s">
        <v>77</v>
      </c>
      <c r="C56" s="195" t="str">
        <f t="shared" si="21"/>
        <v>Nguyễn Văn Bé Tư</v>
      </c>
      <c r="D56" s="196" t="str">
        <f t="shared" si="22"/>
        <v>Tài xế</v>
      </c>
      <c r="E56" s="197">
        <f>VLOOKUP(B56,TH!$B$11:$E$56,4,0)</f>
        <v>3776000</v>
      </c>
      <c r="F56" s="82">
        <f>VLOOKUP($B56,'CC - 05'!$B$9:$AR$95,36,0)</f>
        <v>27</v>
      </c>
      <c r="G56" s="198">
        <f t="shared" si="23"/>
        <v>3776000</v>
      </c>
      <c r="H56" s="82">
        <f>(VLOOKUP($B56,'CC - 02'!$B$9:$AN$97,37,0)+(VLOOKUP($B56,'CC - 02'!$B$9:$AN$97,38,0)))</f>
        <v>0</v>
      </c>
      <c r="I56" s="198">
        <f t="shared" si="24"/>
        <v>0</v>
      </c>
      <c r="J56" s="199">
        <f t="shared" si="25"/>
        <v>27</v>
      </c>
      <c r="K56" s="36">
        <f t="shared" si="25"/>
        <v>3776000</v>
      </c>
      <c r="L56" s="80">
        <f t="shared" si="32"/>
        <v>405000</v>
      </c>
      <c r="M56" s="200">
        <f t="shared" si="26"/>
        <v>4181000</v>
      </c>
      <c r="N56" s="37">
        <f t="shared" si="27"/>
        <v>302080</v>
      </c>
      <c r="O56" s="37">
        <f t="shared" si="28"/>
        <v>56640</v>
      </c>
      <c r="P56" s="37">
        <f t="shared" si="29"/>
        <v>37760</v>
      </c>
      <c r="Q56" s="198">
        <f t="shared" si="30"/>
        <v>3784520</v>
      </c>
      <c r="R56" s="198">
        <f t="shared" si="31"/>
        <v>0</v>
      </c>
      <c r="S56" s="201">
        <f t="shared" si="33"/>
        <v>3784520</v>
      </c>
      <c r="T56" s="198"/>
      <c r="U56" s="164"/>
      <c r="V56" s="202"/>
      <c r="W56" s="187"/>
      <c r="X56" s="180"/>
      <c r="Y56" s="180"/>
      <c r="Z56" s="180"/>
      <c r="AA56" s="157"/>
      <c r="AB56" s="157"/>
      <c r="AC56" s="157"/>
      <c r="AD56" s="157"/>
      <c r="AE56" s="157"/>
    </row>
    <row r="57" spans="1:31" s="203" customFormat="1" ht="23.25" customHeight="1">
      <c r="A57" s="194">
        <v>6</v>
      </c>
      <c r="B57" s="194" t="s">
        <v>78</v>
      </c>
      <c r="C57" s="195" t="str">
        <f t="shared" si="21"/>
        <v>Dương Thanh Tuấn</v>
      </c>
      <c r="D57" s="196" t="str">
        <f t="shared" si="22"/>
        <v>Nhân sự</v>
      </c>
      <c r="E57" s="197">
        <f>VLOOKUP(B57,TH!$B$11:$E$56,4,0)</f>
        <v>4056000</v>
      </c>
      <c r="F57" s="82">
        <f>VLOOKUP($B57,'CC - 05'!$B$9:$AR$95,36,0)</f>
        <v>27</v>
      </c>
      <c r="G57" s="198">
        <f t="shared" si="23"/>
        <v>4056000</v>
      </c>
      <c r="H57" s="82">
        <f>(VLOOKUP($B57,'CC - 02'!$B$9:$AN$97,37,0)+(VLOOKUP($B57,'CC - 02'!$B$9:$AN$97,38,0)))</f>
        <v>0</v>
      </c>
      <c r="I57" s="198">
        <f t="shared" si="24"/>
        <v>0</v>
      </c>
      <c r="J57" s="199">
        <f t="shared" si="25"/>
        <v>27</v>
      </c>
      <c r="K57" s="36">
        <f t="shared" si="25"/>
        <v>4056000</v>
      </c>
      <c r="L57" s="80">
        <f t="shared" si="32"/>
        <v>405000</v>
      </c>
      <c r="M57" s="200">
        <f t="shared" si="26"/>
        <v>4461000</v>
      </c>
      <c r="N57" s="37">
        <f t="shared" si="27"/>
        <v>324480</v>
      </c>
      <c r="O57" s="37">
        <f t="shared" si="28"/>
        <v>60840</v>
      </c>
      <c r="P57" s="37">
        <f t="shared" si="29"/>
        <v>40560</v>
      </c>
      <c r="Q57" s="198">
        <f t="shared" si="30"/>
        <v>4035120</v>
      </c>
      <c r="R57" s="198">
        <f t="shared" si="31"/>
        <v>0</v>
      </c>
      <c r="S57" s="201">
        <f t="shared" si="33"/>
        <v>4035120</v>
      </c>
      <c r="T57" s="198"/>
      <c r="U57" s="164"/>
      <c r="V57" s="202"/>
      <c r="W57" s="187"/>
      <c r="X57" s="180"/>
      <c r="Y57" s="180"/>
      <c r="Z57" s="180"/>
      <c r="AA57" s="157"/>
      <c r="AB57" s="157"/>
      <c r="AC57" s="157"/>
      <c r="AD57" s="157"/>
      <c r="AE57" s="157"/>
    </row>
    <row r="58" spans="1:31" s="203" customFormat="1" ht="23.25" customHeight="1">
      <c r="A58" s="194">
        <v>7</v>
      </c>
      <c r="B58" s="194" t="s">
        <v>81</v>
      </c>
      <c r="C58" s="195" t="str">
        <f t="shared" si="21"/>
        <v>Nguyễn Thiện Duyệt</v>
      </c>
      <c r="D58" s="196" t="str">
        <f t="shared" si="22"/>
        <v>XNK</v>
      </c>
      <c r="E58" s="197">
        <f>VLOOKUP(B58,TH!$B$11:$E$56,4,0)</f>
        <v>4840000</v>
      </c>
      <c r="F58" s="82">
        <f>VLOOKUP($B58,'CC - 05'!$B$9:$AR$95,36,0)</f>
        <v>27</v>
      </c>
      <c r="G58" s="198">
        <f t="shared" si="23"/>
        <v>4840000</v>
      </c>
      <c r="H58" s="82">
        <f>(VLOOKUP($B58,'CC - 02'!$B$9:$AN$97,37,0)+(VLOOKUP($B58,'CC - 02'!$B$9:$AN$97,38,0)))</f>
        <v>0</v>
      </c>
      <c r="I58" s="198">
        <f t="shared" si="24"/>
        <v>0</v>
      </c>
      <c r="J58" s="199">
        <f t="shared" si="25"/>
        <v>27</v>
      </c>
      <c r="K58" s="36">
        <f t="shared" si="25"/>
        <v>4840000</v>
      </c>
      <c r="L58" s="80">
        <f t="shared" si="32"/>
        <v>405000</v>
      </c>
      <c r="M58" s="200">
        <f t="shared" si="26"/>
        <v>5245000</v>
      </c>
      <c r="N58" s="37">
        <f t="shared" si="27"/>
        <v>387200</v>
      </c>
      <c r="O58" s="37">
        <f t="shared" si="28"/>
        <v>72600</v>
      </c>
      <c r="P58" s="37">
        <f t="shared" si="29"/>
        <v>48400</v>
      </c>
      <c r="Q58" s="198">
        <f t="shared" si="30"/>
        <v>4736800</v>
      </c>
      <c r="R58" s="198">
        <f t="shared" si="31"/>
        <v>0</v>
      </c>
      <c r="S58" s="201">
        <f t="shared" si="33"/>
        <v>4736800</v>
      </c>
      <c r="T58" s="198"/>
      <c r="U58" s="164"/>
      <c r="V58" s="202"/>
      <c r="W58" s="187"/>
      <c r="X58" s="180"/>
      <c r="Y58" s="180"/>
      <c r="Z58" s="180"/>
      <c r="AA58" s="157"/>
      <c r="AB58" s="157"/>
      <c r="AC58" s="157"/>
      <c r="AD58" s="157"/>
      <c r="AE58" s="157"/>
    </row>
    <row r="59" spans="1:31" s="203" customFormat="1" ht="23.25" customHeight="1">
      <c r="A59" s="194">
        <v>8</v>
      </c>
      <c r="B59" s="194" t="s">
        <v>208</v>
      </c>
      <c r="C59" s="195" t="s">
        <v>203</v>
      </c>
      <c r="D59" s="196" t="str">
        <f t="shared" si="22"/>
        <v>Kế toán</v>
      </c>
      <c r="E59" s="197">
        <f>VLOOKUP(B59,TH!$B$11:$E$56,4,0)</f>
        <v>4362000</v>
      </c>
      <c r="F59" s="82">
        <f>VLOOKUP($B59,'CC - 05'!$B$9:$AR$95,36,0)</f>
        <v>27</v>
      </c>
      <c r="G59" s="198">
        <f t="shared" si="23"/>
        <v>4362000</v>
      </c>
      <c r="H59" s="82">
        <f>(VLOOKUP($B59,'CC - 03'!$B$9:$AN$94,37,0)+(VLOOKUP($B59,'CC - 03'!$B$9:$AN$94,38,0)))</f>
        <v>0</v>
      </c>
      <c r="I59" s="198">
        <f t="shared" si="24"/>
        <v>0</v>
      </c>
      <c r="J59" s="199">
        <f t="shared" si="25"/>
        <v>27</v>
      </c>
      <c r="K59" s="36">
        <f t="shared" si="25"/>
        <v>4362000</v>
      </c>
      <c r="L59" s="80">
        <f t="shared" si="32"/>
        <v>405000</v>
      </c>
      <c r="M59" s="200">
        <f t="shared" si="26"/>
        <v>4767000</v>
      </c>
      <c r="N59" s="37">
        <f>E59*$N$4</f>
        <v>348960</v>
      </c>
      <c r="O59" s="37">
        <f>E59*$O$4</f>
        <v>65430</v>
      </c>
      <c r="P59" s="37">
        <f>E59*$P$4</f>
        <v>43620</v>
      </c>
      <c r="Q59" s="198">
        <f t="shared" ref="Q59:Q60" si="34">M59-SUM(N59:P59)</f>
        <v>4308990</v>
      </c>
      <c r="R59" s="198">
        <f t="shared" si="31"/>
        <v>0</v>
      </c>
      <c r="S59" s="201">
        <f t="shared" si="33"/>
        <v>4308990</v>
      </c>
      <c r="T59" s="198"/>
      <c r="U59" s="164"/>
      <c r="V59" s="202"/>
      <c r="W59" s="187"/>
      <c r="X59" s="180"/>
      <c r="Y59" s="180"/>
      <c r="Z59" s="180"/>
      <c r="AA59" s="157"/>
      <c r="AB59" s="157"/>
      <c r="AC59" s="157"/>
      <c r="AD59" s="157"/>
      <c r="AE59" s="157"/>
    </row>
    <row r="60" spans="1:31" s="203" customFormat="1" ht="23.25" customHeight="1">
      <c r="A60" s="194">
        <v>9</v>
      </c>
      <c r="B60" s="194" t="s">
        <v>207</v>
      </c>
      <c r="C60" s="195" t="s">
        <v>204</v>
      </c>
      <c r="D60" s="196" t="str">
        <f t="shared" si="22"/>
        <v>Kế toán</v>
      </c>
      <c r="E60" s="197">
        <f>VLOOKUP(B60,TH!$B$11:$E$56,4,0)</f>
        <v>4362000</v>
      </c>
      <c r="F60" s="82">
        <f>VLOOKUP($B60,'CC - 05'!$B$9:$AR$95,36,0)</f>
        <v>27</v>
      </c>
      <c r="G60" s="198">
        <f t="shared" si="23"/>
        <v>4362000</v>
      </c>
      <c r="H60" s="82">
        <f>(VLOOKUP($B60,'CC - 03'!$B$9:$AN$94,37,0)+(VLOOKUP($B60,'CC - 03'!$B$9:$AN$94,38,0)))</f>
        <v>0</v>
      </c>
      <c r="I60" s="198">
        <f t="shared" si="24"/>
        <v>0</v>
      </c>
      <c r="J60" s="199">
        <f t="shared" si="25"/>
        <v>27</v>
      </c>
      <c r="K60" s="36">
        <f t="shared" si="25"/>
        <v>4362000</v>
      </c>
      <c r="L60" s="80">
        <f t="shared" si="32"/>
        <v>405000</v>
      </c>
      <c r="M60" s="200">
        <f t="shared" si="26"/>
        <v>4767000</v>
      </c>
      <c r="N60" s="37">
        <f>E60*$N$4</f>
        <v>348960</v>
      </c>
      <c r="O60" s="37">
        <f>E60*$O$4</f>
        <v>65430</v>
      </c>
      <c r="P60" s="37">
        <f>E60*$P$4</f>
        <v>43620</v>
      </c>
      <c r="Q60" s="198">
        <f t="shared" si="34"/>
        <v>4308990</v>
      </c>
      <c r="R60" s="198">
        <f t="shared" si="31"/>
        <v>0</v>
      </c>
      <c r="S60" s="201">
        <f t="shared" si="33"/>
        <v>4308990</v>
      </c>
      <c r="T60" s="198"/>
      <c r="U60" s="164"/>
      <c r="V60" s="202"/>
      <c r="W60" s="187"/>
      <c r="X60" s="180"/>
      <c r="Y60" s="180"/>
      <c r="Z60" s="180"/>
      <c r="AA60" s="157"/>
      <c r="AB60" s="157"/>
      <c r="AC60" s="157"/>
      <c r="AD60" s="157"/>
      <c r="AE60" s="157"/>
    </row>
    <row r="61" spans="1:31" s="208" customFormat="1" ht="21" customHeight="1">
      <c r="A61" s="500" t="s">
        <v>25</v>
      </c>
      <c r="B61" s="501"/>
      <c r="C61" s="501"/>
      <c r="D61" s="501"/>
      <c r="E61" s="205">
        <f>SUM(E52:E60)</f>
        <v>46373000</v>
      </c>
      <c r="F61" s="205"/>
      <c r="G61" s="205">
        <f t="shared" ref="G61:S61" si="35">SUM(G52:G60)</f>
        <v>43961667</v>
      </c>
      <c r="H61" s="205">
        <f t="shared" si="35"/>
        <v>0</v>
      </c>
      <c r="I61" s="205">
        <f t="shared" si="35"/>
        <v>0</v>
      </c>
      <c r="J61" s="205">
        <f t="shared" si="35"/>
        <v>237</v>
      </c>
      <c r="K61" s="206">
        <f t="shared" si="35"/>
        <v>43961667</v>
      </c>
      <c r="L61" s="206">
        <f t="shared" si="35"/>
        <v>3555000</v>
      </c>
      <c r="M61" s="206">
        <f t="shared" si="35"/>
        <v>47516667</v>
      </c>
      <c r="N61" s="206">
        <f t="shared" si="35"/>
        <v>3709840</v>
      </c>
      <c r="O61" s="206">
        <f t="shared" si="35"/>
        <v>695595</v>
      </c>
      <c r="P61" s="206">
        <f t="shared" si="35"/>
        <v>463730</v>
      </c>
      <c r="Q61" s="206">
        <f t="shared" si="35"/>
        <v>42647502</v>
      </c>
      <c r="R61" s="206">
        <f t="shared" si="35"/>
        <v>0</v>
      </c>
      <c r="S61" s="206">
        <f t="shared" si="35"/>
        <v>42647502</v>
      </c>
      <c r="T61" s="206"/>
      <c r="U61" s="164"/>
      <c r="V61" s="207"/>
      <c r="W61" s="207"/>
      <c r="X61" s="207"/>
      <c r="Y61" s="207"/>
      <c r="Z61" s="207"/>
    </row>
    <row r="62" spans="1:31" s="216" customFormat="1" ht="13.5" customHeight="1">
      <c r="A62" s="209"/>
      <c r="B62" s="209"/>
      <c r="C62" s="210"/>
      <c r="D62" s="211"/>
      <c r="E62" s="212"/>
      <c r="F62" s="210"/>
      <c r="G62" s="210"/>
      <c r="H62" s="210"/>
      <c r="I62" s="210"/>
      <c r="J62" s="213"/>
      <c r="K62" s="210"/>
      <c r="L62" s="210"/>
      <c r="M62" s="214"/>
      <c r="N62" s="210"/>
      <c r="O62" s="210"/>
      <c r="P62" s="210"/>
      <c r="Q62" s="210"/>
      <c r="R62" s="210"/>
      <c r="S62" s="210"/>
      <c r="T62" s="210"/>
      <c r="U62" s="164"/>
      <c r="V62" s="215"/>
      <c r="W62" s="215"/>
      <c r="X62" s="215"/>
      <c r="Y62" s="215"/>
      <c r="Z62" s="215"/>
    </row>
    <row r="63" spans="1:31" s="203" customFormat="1" ht="17.25" customHeight="1">
      <c r="A63" s="217"/>
      <c r="B63" s="217"/>
      <c r="C63" s="217"/>
      <c r="D63" s="218"/>
      <c r="E63" s="219"/>
      <c r="F63" s="217"/>
      <c r="G63" s="217"/>
      <c r="H63" s="217"/>
      <c r="I63" s="217"/>
      <c r="J63" s="220"/>
      <c r="K63" s="219"/>
      <c r="L63" s="217"/>
      <c r="M63" s="217"/>
      <c r="N63" s="217"/>
      <c r="O63" s="217"/>
      <c r="P63" s="217"/>
      <c r="Q63" s="217"/>
      <c r="R63" s="217"/>
      <c r="S63" s="221" t="str">
        <f>$S$33</f>
        <v>Long An, ngày  31   tháng   05   năm 2017</v>
      </c>
      <c r="T63" s="217"/>
      <c r="U63" s="222"/>
      <c r="V63" s="202"/>
      <c r="W63" s="202"/>
      <c r="X63" s="202"/>
      <c r="Y63" s="202"/>
      <c r="Z63" s="202"/>
    </row>
    <row r="64" spans="1:31" s="203" customFormat="1" ht="12.75">
      <c r="A64" s="223"/>
      <c r="B64" s="223"/>
      <c r="C64" s="222" t="s">
        <v>60</v>
      </c>
      <c r="D64" s="224"/>
      <c r="E64" s="183"/>
      <c r="F64" s="222"/>
      <c r="G64" s="183"/>
      <c r="H64" s="183"/>
      <c r="I64" s="183"/>
      <c r="J64" s="225"/>
      <c r="K64" s="202"/>
      <c r="L64" s="226"/>
      <c r="M64" s="233"/>
      <c r="N64" s="227"/>
      <c r="O64" s="227"/>
      <c r="P64" s="227"/>
      <c r="Q64" s="227"/>
      <c r="S64" s="227" t="s">
        <v>22</v>
      </c>
      <c r="T64" s="222"/>
      <c r="U64" s="222"/>
      <c r="V64" s="202"/>
      <c r="W64" s="202"/>
      <c r="X64" s="202"/>
      <c r="Y64" s="202"/>
      <c r="Z64" s="202"/>
    </row>
    <row r="65" spans="1:26" s="216" customFormat="1" ht="12">
      <c r="A65" s="209"/>
      <c r="B65" s="209"/>
      <c r="C65" s="228"/>
      <c r="D65" s="228"/>
      <c r="E65" s="229"/>
      <c r="F65" s="167"/>
      <c r="G65" s="229"/>
      <c r="H65" s="229"/>
      <c r="I65" s="229"/>
      <c r="J65" s="213"/>
      <c r="K65" s="215"/>
      <c r="L65" s="230"/>
      <c r="N65" s="231"/>
      <c r="O65" s="231"/>
      <c r="P65" s="231"/>
      <c r="Q65" s="231"/>
      <c r="S65" s="231"/>
      <c r="T65" s="167"/>
      <c r="U65" s="164"/>
      <c r="V65" s="215"/>
      <c r="W65" s="215"/>
      <c r="X65" s="215"/>
      <c r="Y65" s="215"/>
      <c r="Z65" s="215"/>
    </row>
    <row r="67" spans="1:26">
      <c r="F67" s="280"/>
    </row>
  </sheetData>
  <protectedRanges>
    <protectedRange password="CC78" sqref="V31:IK31 A10:B11 C5:D7 B34:C34 V5:W9 A31:A35 B31:B33 B35 A66:A96 V12:W12 Q5:T7 AF5:IK12 V26:W26 E5:I6 N5:P6 L5 Q10:S11 L50 L34 J6:K7 L7 L48 AF26:IK26 A37:A43 W37:IK43 W10:W11 C66:IK96 D31:T31 A97:IK65364 C37:T43 B37:B51 V37:V47 H49:I49 B54:B96" name="Range1"/>
    <protectedRange password="CC78" sqref="F7:H7 H50" name="Range1_4"/>
    <protectedRange password="CC78" sqref="V34:IK35 S34:T35 N34:Q35 E34:I35" name="Range1_1_1"/>
    <protectedRange password="CC78" sqref="U1 W1:IK3 V4:IK4 B4:T4 U4:U12 X5:AE12 U26 X26:AE26 B1:Q3 R2:S3 U31:U47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61:IK61 C48:D50 B64:C64 V48:W51 B65 N48:P49 Q48:T50 E48:I48 AF48:IK60 D61:T61 J49:K50 L64 W52:W60 E49:G49 B54:B63 Q52:S60 A52:A65" name="Range1_3"/>
    <protectedRange password="CC78" sqref="F50:G50" name="Range1_4_2"/>
    <protectedRange password="CC78" sqref="V64:IK65 N64:Q65 S64:T65 E64:I65" name="Range1_1_1_1"/>
    <protectedRange password="CC78" sqref="W44:IK47 X48:AE60 B47:T47 B44:Q46 R45:S46 U48:U65" name="Range1_2_2"/>
    <protectedRange password="CC78" sqref="V52:V60" name="Range1_1_2"/>
    <protectedRange password="CC78" sqref="A44" name="Range1_2_1_1_1"/>
    <protectedRange password="CC78" sqref="I50" name="Range1_4_1_1"/>
    <protectedRange password="CC78" sqref="AF27:IK30 W27:W30 B27:B30 B21 Q27:S30 A13:B14 W13:W25 AF13:IK25 B23:B24 B15:B19 Q13:S25 A15:A30" name="Range1_5"/>
    <protectedRange password="CC78" sqref="X27:AE30 U27:U30 U13:U25 X13:AE25" name="Range1_2_3"/>
    <protectedRange password="CC78" sqref="V27:V30 V13:V25" name="Range1_1_3"/>
    <protectedRange password="CC78" sqref="K10:K11 K27:K30 K52:K60 K13:K25" name="Range1_6"/>
    <protectedRange password="CC78" sqref="A2:A3 A45:A46" name="Range1_2_1_3"/>
    <protectedRange password="CC78" sqref="B20" name="Range1_7"/>
    <protectedRange password="CC78" sqref="B22" name="Range1_1_4"/>
    <protectedRange password="CC78" sqref="B25" name="Range1_1_5"/>
  </protectedRanges>
  <autoFilter ref="A7:AE30"/>
  <mergeCells count="47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R44:T44"/>
    <mergeCell ref="N5:P5"/>
    <mergeCell ref="Q5:Q7"/>
    <mergeCell ref="R5:R7"/>
    <mergeCell ref="S5:S7"/>
    <mergeCell ref="T5:T7"/>
    <mergeCell ref="N6:N7"/>
    <mergeCell ref="O6:O7"/>
    <mergeCell ref="P6:P7"/>
    <mergeCell ref="B26:C26"/>
    <mergeCell ref="A31:D31"/>
    <mergeCell ref="D44:Q44"/>
    <mergeCell ref="F6:G6"/>
    <mergeCell ref="H6:I6"/>
    <mergeCell ref="J6:J7"/>
    <mergeCell ref="K6:K7"/>
    <mergeCell ref="B48:B50"/>
    <mergeCell ref="C48:C50"/>
    <mergeCell ref="D48:D50"/>
    <mergeCell ref="E48:E50"/>
    <mergeCell ref="F48:K48"/>
    <mergeCell ref="A61:D61"/>
    <mergeCell ref="T48:T50"/>
    <mergeCell ref="F49:G49"/>
    <mergeCell ref="H49:I49"/>
    <mergeCell ref="J49:J50"/>
    <mergeCell ref="K49:K50"/>
    <mergeCell ref="N49:N50"/>
    <mergeCell ref="O49:O50"/>
    <mergeCell ref="P49:P50"/>
    <mergeCell ref="L48:L50"/>
    <mergeCell ref="M48:M50"/>
    <mergeCell ref="N48:P48"/>
    <mergeCell ref="Q48:Q50"/>
    <mergeCell ref="R48:R50"/>
    <mergeCell ref="S48:S50"/>
    <mergeCell ref="A48:A50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dimension ref="A1:F37"/>
  <sheetViews>
    <sheetView zoomScale="115" zoomScaleNormal="115" workbookViewId="0">
      <selection activeCell="E31" sqref="E31"/>
    </sheetView>
  </sheetViews>
  <sheetFormatPr defaultRowHeight="12.75"/>
  <cols>
    <col min="1" max="1" width="7" customWidth="1"/>
    <col min="2" max="2" width="24.5703125" customWidth="1"/>
    <col min="3" max="3" width="15.28515625" customWidth="1"/>
    <col min="4" max="4" width="13.5703125" customWidth="1"/>
  </cols>
  <sheetData>
    <row r="1" spans="1:6" ht="18.75" customHeight="1">
      <c r="A1" s="124" t="str">
        <f>TH!$A$1</f>
        <v>Công ty TNHH Hải sản An Lạc</v>
      </c>
      <c r="B1" s="396"/>
      <c r="C1" s="396"/>
      <c r="D1" s="396"/>
      <c r="E1" s="396"/>
      <c r="F1" s="181"/>
    </row>
    <row r="2" spans="1:6" ht="15.75" customHeight="1">
      <c r="A2" s="124" t="str">
        <f>TH!$A$2</f>
        <v>Địa chỉ: Lô A14, đường 4A, KCN Hải Sơn, Đức Hòa, Long An</v>
      </c>
      <c r="B2" s="396"/>
      <c r="C2" s="396"/>
      <c r="D2" s="396"/>
      <c r="E2" s="396"/>
      <c r="F2" s="181"/>
    </row>
    <row r="4" spans="1:6" ht="20.25">
      <c r="A4" s="574" t="s">
        <v>214</v>
      </c>
      <c r="B4" s="574"/>
      <c r="C4" s="574"/>
      <c r="D4" s="574"/>
      <c r="E4" s="574"/>
    </row>
    <row r="5" spans="1:6">
      <c r="A5" s="398"/>
      <c r="B5" s="398"/>
      <c r="C5" s="398"/>
      <c r="D5" s="398"/>
      <c r="E5" s="398"/>
    </row>
    <row r="6" spans="1:6" s="397" customFormat="1" ht="15.75">
      <c r="A6" s="410" t="s">
        <v>28</v>
      </c>
      <c r="B6" s="410" t="s">
        <v>215</v>
      </c>
      <c r="C6" s="410" t="s">
        <v>216</v>
      </c>
      <c r="D6" s="410" t="s">
        <v>0</v>
      </c>
      <c r="E6" s="399"/>
    </row>
    <row r="7" spans="1:6" ht="15.75">
      <c r="A7" s="408">
        <v>1</v>
      </c>
      <c r="B7" s="409" t="s">
        <v>63</v>
      </c>
      <c r="C7" s="409" t="s">
        <v>64</v>
      </c>
      <c r="D7" s="400"/>
      <c r="E7" s="398"/>
    </row>
    <row r="8" spans="1:6" ht="15.75">
      <c r="A8" s="407">
        <v>2</v>
      </c>
      <c r="B8" s="404" t="s">
        <v>65</v>
      </c>
      <c r="C8" s="404" t="s">
        <v>66</v>
      </c>
      <c r="D8" s="403"/>
      <c r="E8" s="398"/>
    </row>
    <row r="9" spans="1:6" ht="15.75">
      <c r="A9" s="407">
        <v>3</v>
      </c>
      <c r="B9" s="404" t="s">
        <v>69</v>
      </c>
      <c r="C9" s="404" t="s">
        <v>22</v>
      </c>
      <c r="D9" s="403"/>
      <c r="E9" s="398"/>
    </row>
    <row r="10" spans="1:6" ht="15.75">
      <c r="A10" s="407">
        <v>4</v>
      </c>
      <c r="B10" s="404" t="s">
        <v>73</v>
      </c>
      <c r="C10" s="404" t="s">
        <v>74</v>
      </c>
      <c r="D10" s="403"/>
      <c r="E10" s="398"/>
    </row>
    <row r="11" spans="1:6" ht="15.75">
      <c r="A11" s="407">
        <v>5</v>
      </c>
      <c r="B11" s="404" t="s">
        <v>76</v>
      </c>
      <c r="C11" s="404" t="s">
        <v>191</v>
      </c>
      <c r="D11" s="403"/>
      <c r="E11" s="398"/>
    </row>
    <row r="12" spans="1:6" ht="15" customHeight="1">
      <c r="A12" s="407">
        <v>6</v>
      </c>
      <c r="B12" s="404" t="s">
        <v>79</v>
      </c>
      <c r="C12" s="404" t="s">
        <v>80</v>
      </c>
      <c r="D12" s="403"/>
      <c r="E12" s="398"/>
    </row>
    <row r="13" spans="1:6" ht="15.75">
      <c r="A13" s="407">
        <v>7</v>
      </c>
      <c r="B13" s="404" t="s">
        <v>82</v>
      </c>
      <c r="C13" s="404" t="s">
        <v>71</v>
      </c>
      <c r="D13" s="403"/>
      <c r="E13" s="398"/>
    </row>
    <row r="14" spans="1:6" ht="15.75" customHeight="1">
      <c r="A14" s="407">
        <v>8</v>
      </c>
      <c r="B14" s="404" t="s">
        <v>174</v>
      </c>
      <c r="C14" s="404" t="s">
        <v>83</v>
      </c>
      <c r="D14" s="403"/>
      <c r="E14" s="398"/>
    </row>
    <row r="15" spans="1:6" ht="16.5" customHeight="1">
      <c r="A15" s="407">
        <v>9</v>
      </c>
      <c r="B15" s="404" t="s">
        <v>178</v>
      </c>
      <c r="C15" s="404" t="s">
        <v>80</v>
      </c>
      <c r="D15" s="403"/>
      <c r="E15" s="398"/>
    </row>
    <row r="16" spans="1:6" ht="16.5" customHeight="1">
      <c r="A16" s="407">
        <v>10</v>
      </c>
      <c r="B16" s="404" t="s">
        <v>203</v>
      </c>
      <c r="C16" s="404" t="s">
        <v>191</v>
      </c>
      <c r="D16" s="403"/>
      <c r="E16" s="398"/>
    </row>
    <row r="17" spans="1:5" ht="16.5" customHeight="1">
      <c r="A17" s="407">
        <v>11</v>
      </c>
      <c r="B17" s="404" t="s">
        <v>204</v>
      </c>
      <c r="C17" s="404" t="s">
        <v>191</v>
      </c>
      <c r="D17" s="403"/>
      <c r="E17" s="398"/>
    </row>
    <row r="18" spans="1:5" ht="15" customHeight="1">
      <c r="A18" s="407">
        <v>12</v>
      </c>
      <c r="B18" s="404" t="s">
        <v>142</v>
      </c>
      <c r="C18" s="404" t="s">
        <v>111</v>
      </c>
      <c r="D18" s="403"/>
      <c r="E18" s="398"/>
    </row>
    <row r="19" spans="1:5" ht="15.75">
      <c r="A19" s="407">
        <v>13</v>
      </c>
      <c r="B19" s="404" t="s">
        <v>143</v>
      </c>
      <c r="C19" s="404" t="s">
        <v>111</v>
      </c>
      <c r="D19" s="403"/>
      <c r="E19" s="398"/>
    </row>
    <row r="20" spans="1:5" ht="15.75">
      <c r="A20" s="407">
        <v>14</v>
      </c>
      <c r="B20" s="404" t="s">
        <v>144</v>
      </c>
      <c r="C20" s="404" t="s">
        <v>111</v>
      </c>
      <c r="D20" s="403"/>
      <c r="E20" s="398"/>
    </row>
    <row r="21" spans="1:5" ht="15.75">
      <c r="A21" s="407">
        <v>15</v>
      </c>
      <c r="B21" s="404" t="s">
        <v>145</v>
      </c>
      <c r="C21" s="404" t="s">
        <v>111</v>
      </c>
      <c r="D21" s="403"/>
      <c r="E21" s="398"/>
    </row>
    <row r="22" spans="1:5" ht="15.75">
      <c r="A22" s="407">
        <v>16</v>
      </c>
      <c r="B22" s="404" t="s">
        <v>148</v>
      </c>
      <c r="C22" s="404" t="s">
        <v>111</v>
      </c>
      <c r="D22" s="403"/>
      <c r="E22" s="398"/>
    </row>
    <row r="23" spans="1:5" ht="15.75">
      <c r="A23" s="407">
        <v>17</v>
      </c>
      <c r="B23" s="404" t="s">
        <v>151</v>
      </c>
      <c r="C23" s="404" t="s">
        <v>111</v>
      </c>
      <c r="D23" s="403"/>
      <c r="E23" s="398"/>
    </row>
    <row r="24" spans="1:5" ht="15.75">
      <c r="A24" s="407">
        <v>18</v>
      </c>
      <c r="B24" s="404" t="s">
        <v>162</v>
      </c>
      <c r="C24" s="404" t="s">
        <v>111</v>
      </c>
      <c r="D24" s="403"/>
      <c r="E24" s="398"/>
    </row>
    <row r="25" spans="1:5" ht="15.75">
      <c r="A25" s="407">
        <v>19</v>
      </c>
      <c r="B25" s="404" t="s">
        <v>164</v>
      </c>
      <c r="C25" s="404" t="s">
        <v>111</v>
      </c>
      <c r="D25" s="403"/>
      <c r="E25" s="398"/>
    </row>
    <row r="26" spans="1:5" ht="15.75">
      <c r="A26" s="407">
        <v>20</v>
      </c>
      <c r="B26" s="404" t="s">
        <v>169</v>
      </c>
      <c r="C26" s="404" t="s">
        <v>111</v>
      </c>
      <c r="D26" s="403"/>
      <c r="E26" s="398"/>
    </row>
    <row r="27" spans="1:5" ht="15.75">
      <c r="A27" s="407">
        <v>21</v>
      </c>
      <c r="B27" s="404" t="s">
        <v>177</v>
      </c>
      <c r="C27" s="404" t="s">
        <v>111</v>
      </c>
      <c r="D27" s="403"/>
      <c r="E27" s="398"/>
    </row>
    <row r="28" spans="1:5" ht="15.75">
      <c r="A28" s="407">
        <v>22</v>
      </c>
      <c r="B28" s="404" t="s">
        <v>124</v>
      </c>
      <c r="C28" s="404" t="s">
        <v>111</v>
      </c>
      <c r="D28" s="403"/>
      <c r="E28" s="398"/>
    </row>
    <row r="29" spans="1:5" ht="15.75">
      <c r="A29" s="407">
        <v>23</v>
      </c>
      <c r="B29" s="404" t="s">
        <v>163</v>
      </c>
      <c r="C29" s="404" t="s">
        <v>111</v>
      </c>
      <c r="D29" s="403"/>
      <c r="E29" s="398"/>
    </row>
    <row r="30" spans="1:5" ht="15.75">
      <c r="A30" s="407">
        <v>24</v>
      </c>
      <c r="B30" s="404" t="s">
        <v>170</v>
      </c>
      <c r="C30" s="404" t="s">
        <v>111</v>
      </c>
      <c r="D30" s="403"/>
      <c r="E30" s="398"/>
    </row>
    <row r="31" spans="1:5" ht="15.75">
      <c r="A31" s="407">
        <v>25</v>
      </c>
      <c r="B31" s="404" t="s">
        <v>173</v>
      </c>
      <c r="C31" s="404" t="s">
        <v>111</v>
      </c>
      <c r="D31" s="403"/>
      <c r="E31" s="398"/>
    </row>
    <row r="32" spans="1:5" ht="15.75">
      <c r="A32" s="407">
        <v>26</v>
      </c>
      <c r="B32" s="388" t="s">
        <v>212</v>
      </c>
      <c r="C32" s="404" t="s">
        <v>111</v>
      </c>
      <c r="D32" s="403"/>
      <c r="E32" s="398"/>
    </row>
    <row r="33" spans="1:5" ht="15.75">
      <c r="A33" s="407">
        <v>27</v>
      </c>
      <c r="B33" s="404" t="s">
        <v>205</v>
      </c>
      <c r="C33" s="404" t="s">
        <v>111</v>
      </c>
      <c r="D33" s="403"/>
      <c r="E33" s="398"/>
    </row>
    <row r="34" spans="1:5" ht="15.75">
      <c r="A34" s="407">
        <v>28</v>
      </c>
      <c r="B34" s="406" t="s">
        <v>209</v>
      </c>
      <c r="C34" s="406" t="s">
        <v>111</v>
      </c>
      <c r="D34" s="405"/>
      <c r="E34" s="398"/>
    </row>
    <row r="35" spans="1:5">
      <c r="A35" s="411"/>
      <c r="B35" s="402"/>
      <c r="C35" s="402"/>
      <c r="D35" s="401"/>
      <c r="E35" s="401"/>
    </row>
    <row r="36" spans="1:5">
      <c r="A36" s="401"/>
      <c r="B36" s="401"/>
      <c r="C36" s="401"/>
      <c r="D36" s="401"/>
      <c r="E36" s="401"/>
    </row>
    <row r="37" spans="1:5">
      <c r="A37" s="401"/>
      <c r="B37" s="401"/>
      <c r="C37" s="401"/>
      <c r="D37" s="401"/>
      <c r="E37" s="401"/>
    </row>
  </sheetData>
  <protectedRanges>
    <protectedRange password="CC78" sqref="B9:B15" name="Range1_8"/>
    <protectedRange password="CC78" sqref="B1:C2" name="Range1"/>
    <protectedRange password="CC78" sqref="B1:F2" name="Range1_2_2"/>
    <protectedRange password="CC78" sqref="A1:A2" name="Range1_2_1_3"/>
    <protectedRange password="CC78" sqref="C9:C15" name="Range1_8_1"/>
    <protectedRange password="CC78" sqref="C18:C21" name="Range1_7"/>
    <protectedRange password="CC78" sqref="C22" name="Range1_7_1"/>
    <protectedRange password="CC78" sqref="C23" name="Range1_7_2"/>
    <protectedRange password="CC78" sqref="C28" name="Range1_1"/>
    <protectedRange password="CC78" sqref="C24:C27" name="Range1_7_3"/>
    <protectedRange password="CC78" sqref="C29:C30" name="Range1_2"/>
    <protectedRange password="CC78" sqref="C16:C17 C31:C34" name="Range1_3"/>
  </protectedRanges>
  <mergeCells count="1">
    <mergeCell ref="A4:E4"/>
  </mergeCells>
  <pageMargins left="1.2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11</vt:i4>
      </vt:variant>
    </vt:vector>
  </HeadingPairs>
  <TitlesOfParts>
    <vt:vector size="24" baseType="lpstr">
      <vt:lpstr>TH</vt:lpstr>
      <vt:lpstr>CC - 01</vt:lpstr>
      <vt:lpstr>L - 01</vt:lpstr>
      <vt:lpstr>CC - 02</vt:lpstr>
      <vt:lpstr>L - 02</vt:lpstr>
      <vt:lpstr>CC - 03</vt:lpstr>
      <vt:lpstr>L - 03</vt:lpstr>
      <vt:lpstr>CC - 04</vt:lpstr>
      <vt:lpstr>L - 04</vt:lpstr>
      <vt:lpstr>CC - 05</vt:lpstr>
      <vt:lpstr>L - 05</vt:lpstr>
      <vt:lpstr>Sheet1</vt:lpstr>
      <vt:lpstr>Sheet2</vt:lpstr>
      <vt:lpstr>DS</vt:lpstr>
      <vt:lpstr>'CC - 01'!Print_Area</vt:lpstr>
      <vt:lpstr>'CC - 02'!Print_Area</vt:lpstr>
      <vt:lpstr>'CC - 03'!Print_Area</vt:lpstr>
      <vt:lpstr>'CC - 04'!Print_Area</vt:lpstr>
      <vt:lpstr>'CC - 05'!Print_Area</vt:lpstr>
      <vt:lpstr>'L - 01'!Print_Area</vt:lpstr>
      <vt:lpstr>'L - 02'!Print_Area</vt:lpstr>
      <vt:lpstr>'L - 03'!Print_Area</vt:lpstr>
      <vt:lpstr>'L - 04'!Print_Area</vt:lpstr>
      <vt:lpstr>'L - 05'!Print_Area</vt:lpstr>
    </vt:vector>
  </TitlesOfParts>
  <Company>HP-COMPUTER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_=== HPC ===_</dc:creator>
  <cp:lastModifiedBy>Le Hoa</cp:lastModifiedBy>
  <cp:lastPrinted>2017-05-09T07:15:22Z</cp:lastPrinted>
  <dcterms:created xsi:type="dcterms:W3CDTF">2011-06-27T04:19:15Z</dcterms:created>
  <dcterms:modified xsi:type="dcterms:W3CDTF">2017-06-09T01:27:45Z</dcterms:modified>
</cp:coreProperties>
</file>